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PI\L25_pi_all_given_data\L25_v3-bhg-2025-05-07\18\"/>
    </mc:Choice>
  </mc:AlternateContent>
  <xr:revisionPtr revIDLastSave="0" documentId="13_ncr:1_{20CEFB19-2111-46A8-9C6A-1762E763B03E}" xr6:coauthVersionLast="47" xr6:coauthVersionMax="47" xr10:uidLastSave="{00000000-0000-0000-0000-000000000000}"/>
  <bookViews>
    <workbookView xWindow="-120" yWindow="-120" windowWidth="29040" windowHeight="16440" activeTab="3" xr2:uid="{5BE4801B-D8A9-41C9-A4FE-8DAA07652C33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Coordination!$R$2503:$R$2506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Q12" i="2" s="1"/>
  <c r="BR5" i="3"/>
  <c r="BS5" i="3"/>
  <c r="BR6" i="3"/>
  <c r="BS6" i="3"/>
  <c r="BR7" i="3"/>
  <c r="BS7" i="3"/>
  <c r="BR8" i="3"/>
  <c r="BS8" i="3"/>
  <c r="BR9" i="3"/>
  <c r="BS9" i="3"/>
  <c r="BR12" i="3"/>
  <c r="BS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S32" i="3"/>
  <c r="BS33" i="3"/>
  <c r="BR34" i="3"/>
  <c r="BR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S42" i="3"/>
  <c r="BS43" i="3"/>
  <c r="BR44" i="3"/>
  <c r="BR45" i="3"/>
  <c r="BR46" i="3"/>
  <c r="BS46" i="3"/>
  <c r="BR47" i="3"/>
  <c r="BS47" i="3"/>
  <c r="BR48" i="3"/>
  <c r="BS48" i="3"/>
  <c r="BR49" i="3"/>
  <c r="BS49" i="3"/>
  <c r="BR50" i="3"/>
  <c r="BS50" i="3"/>
  <c r="BR51" i="3"/>
  <c r="BS51" i="3"/>
  <c r="BR52" i="3"/>
  <c r="BS52" i="3"/>
  <c r="BR53" i="3"/>
  <c r="BS53" i="3"/>
  <c r="BR56" i="3"/>
  <c r="BS56" i="3"/>
  <c r="BR57" i="3"/>
  <c r="BS57" i="3"/>
  <c r="BR58" i="3"/>
  <c r="BS58" i="3"/>
  <c r="BR59" i="3"/>
  <c r="BS59" i="3"/>
  <c r="BR60" i="3"/>
  <c r="BS60" i="3"/>
  <c r="BR61" i="3"/>
  <c r="BS61" i="3"/>
  <c r="BR62" i="3"/>
  <c r="BS62" i="3"/>
  <c r="BR63" i="3"/>
  <c r="BS63" i="3"/>
  <c r="BR64" i="3"/>
  <c r="BS66" i="3"/>
  <c r="BR67" i="3"/>
  <c r="BS67" i="3"/>
  <c r="BR68" i="3"/>
  <c r="BS68" i="3"/>
  <c r="BR69" i="3"/>
  <c r="BS69" i="3"/>
  <c r="BR70" i="3"/>
  <c r="BS70" i="3"/>
  <c r="BR71" i="3"/>
  <c r="BS71" i="3"/>
  <c r="BR72" i="3"/>
  <c r="BS72" i="3"/>
  <c r="BR73" i="3"/>
  <c r="BS73" i="3"/>
  <c r="BR76" i="3"/>
  <c r="BS76" i="3"/>
  <c r="BR77" i="3"/>
  <c r="BS77" i="3"/>
  <c r="BR78" i="3"/>
  <c r="BS78" i="3"/>
  <c r="BR79" i="3"/>
  <c r="BS79" i="3"/>
  <c r="BR80" i="3"/>
  <c r="BS80" i="3"/>
  <c r="BR81" i="3"/>
  <c r="BS81" i="3"/>
  <c r="BR82" i="3"/>
  <c r="BS82" i="3"/>
  <c r="BR83" i="3"/>
  <c r="BS83" i="3"/>
  <c r="BR84" i="3"/>
  <c r="BS84" i="3"/>
  <c r="BZ99" i="4"/>
  <c r="CB99" i="4"/>
  <c r="CA99" i="4"/>
  <c r="BZ98" i="4"/>
  <c r="BZ97" i="4"/>
  <c r="CB98" i="4"/>
  <c r="CA98" i="4"/>
  <c r="BZ96" i="4"/>
  <c r="CB97" i="4"/>
  <c r="CA97" i="4"/>
  <c r="CB96" i="4"/>
  <c r="CA96" i="4"/>
  <c r="BZ95" i="4"/>
  <c r="BZ94" i="4"/>
  <c r="CB95" i="4"/>
  <c r="CA95" i="4"/>
  <c r="CB94" i="4"/>
  <c r="CA94" i="4"/>
  <c r="BZ93" i="4"/>
  <c r="BZ92" i="4"/>
  <c r="CB93" i="4"/>
  <c r="CA93" i="4"/>
  <c r="CB92" i="4"/>
  <c r="CA92" i="4"/>
  <c r="BZ91" i="4"/>
  <c r="CB91" i="4"/>
  <c r="CA91" i="4"/>
  <c r="BZ90" i="4"/>
  <c r="CB90" i="4"/>
  <c r="CA90" i="4"/>
  <c r="BY98" i="4"/>
  <c r="BW98" i="4"/>
  <c r="BX99" i="4"/>
  <c r="BY97" i="4"/>
  <c r="BW97" i="4"/>
  <c r="BX98" i="4"/>
  <c r="BY96" i="4"/>
  <c r="BW96" i="4"/>
  <c r="BX97" i="4"/>
  <c r="BX96" i="4"/>
  <c r="BY95" i="4"/>
  <c r="BW95" i="4"/>
  <c r="BX95" i="4"/>
  <c r="BY94" i="4"/>
  <c r="BW94" i="4"/>
  <c r="BX94" i="4"/>
  <c r="BY93" i="4"/>
  <c r="BW93" i="4"/>
  <c r="BY92" i="4"/>
  <c r="BW92" i="4"/>
  <c r="BX93" i="4"/>
  <c r="BX92" i="4"/>
  <c r="BY91" i="4"/>
  <c r="BW91" i="4"/>
  <c r="BX91" i="4"/>
  <c r="BY90" i="4"/>
  <c r="BW90" i="4"/>
  <c r="BX90" i="4"/>
  <c r="BV98" i="4"/>
  <c r="BT98" i="4"/>
  <c r="BU97" i="4"/>
  <c r="BV97" i="4"/>
  <c r="BT97" i="4"/>
  <c r="BU96" i="4"/>
  <c r="BV96" i="4"/>
  <c r="BT96" i="4"/>
  <c r="BU95" i="4"/>
  <c r="BV95" i="4"/>
  <c r="BT95" i="4"/>
  <c r="BV94" i="4"/>
  <c r="BT94" i="4"/>
  <c r="BU94" i="4"/>
  <c r="BU93" i="4"/>
  <c r="BV93" i="4"/>
  <c r="BT93" i="4"/>
  <c r="BU92" i="4"/>
  <c r="BV92" i="4"/>
  <c r="BT92" i="4"/>
  <c r="BV91" i="4"/>
  <c r="BT91" i="4"/>
  <c r="BU91" i="4"/>
  <c r="BV90" i="4"/>
  <c r="BT90" i="4"/>
  <c r="BU90" i="4"/>
  <c r="BS99" i="4"/>
  <c r="BR99" i="4"/>
  <c r="BQ99" i="4"/>
  <c r="BS98" i="4"/>
  <c r="BR98" i="4"/>
  <c r="BQ98" i="4"/>
  <c r="BS97" i="4"/>
  <c r="BR97" i="4"/>
  <c r="BQ97" i="4"/>
  <c r="BS96" i="4"/>
  <c r="BR96" i="4"/>
  <c r="BQ96" i="4"/>
  <c r="BR95" i="4"/>
  <c r="BQ95" i="4"/>
  <c r="BS95" i="4"/>
  <c r="BS94" i="4"/>
  <c r="BR94" i="4"/>
  <c r="BQ94" i="4"/>
  <c r="BS93" i="4"/>
  <c r="BR93" i="4"/>
  <c r="BQ93" i="4"/>
  <c r="BS92" i="4"/>
  <c r="BR92" i="4"/>
  <c r="BQ92" i="4"/>
  <c r="BS91" i="4"/>
  <c r="BR91" i="4"/>
  <c r="BQ91" i="4"/>
  <c r="BS90" i="4"/>
  <c r="BR90" i="4"/>
  <c r="BQ90" i="4"/>
  <c r="CB86" i="4"/>
  <c r="CA86" i="4"/>
  <c r="BZ85" i="4"/>
  <c r="CB85" i="4"/>
  <c r="CA85" i="4"/>
  <c r="BZ84" i="4"/>
  <c r="CB84" i="4"/>
  <c r="CA84" i="4"/>
  <c r="BZ83" i="4"/>
  <c r="CB83" i="4"/>
  <c r="CA83" i="4"/>
  <c r="BZ82" i="4"/>
  <c r="CB82" i="4"/>
  <c r="CA82" i="4"/>
  <c r="BZ81" i="4"/>
  <c r="CB81" i="4"/>
  <c r="CA81" i="4"/>
  <c r="BZ80" i="4"/>
  <c r="CB80" i="4"/>
  <c r="CA80" i="4"/>
  <c r="BZ79" i="4"/>
  <c r="CB79" i="4"/>
  <c r="CA79" i="4"/>
  <c r="BZ78" i="4"/>
  <c r="CB78" i="4"/>
  <c r="CA78" i="4"/>
  <c r="BZ77" i="4"/>
  <c r="CB77" i="4"/>
  <c r="CA77" i="4"/>
  <c r="BY85" i="4"/>
  <c r="BX85" i="4"/>
  <c r="BW85" i="4"/>
  <c r="BY84" i="4"/>
  <c r="BX84" i="4"/>
  <c r="BW84" i="4"/>
  <c r="BY83" i="4"/>
  <c r="BX83" i="4"/>
  <c r="BW83" i="4"/>
  <c r="BY82" i="4"/>
  <c r="BX82" i="4"/>
  <c r="BW82" i="4"/>
  <c r="BY81" i="4"/>
  <c r="BX81" i="4"/>
  <c r="BW81" i="4"/>
  <c r="BY80" i="4"/>
  <c r="BX80" i="4"/>
  <c r="BW80" i="4"/>
  <c r="BY79" i="4"/>
  <c r="BX79" i="4"/>
  <c r="BW79" i="4"/>
  <c r="BY78" i="4"/>
  <c r="BX78" i="4"/>
  <c r="BW78" i="4"/>
  <c r="BY77" i="4"/>
  <c r="BX77" i="4"/>
  <c r="BW77" i="4"/>
  <c r="BV85" i="4"/>
  <c r="BT85" i="4"/>
  <c r="BU85" i="4"/>
  <c r="BV84" i="4"/>
  <c r="BT84" i="4"/>
  <c r="BU84" i="4"/>
  <c r="BV83" i="4"/>
  <c r="BT83" i="4"/>
  <c r="BU83" i="4"/>
  <c r="BV82" i="4"/>
  <c r="BT82" i="4"/>
  <c r="BU82" i="4"/>
  <c r="BV81" i="4"/>
  <c r="BT81" i="4"/>
  <c r="BU81" i="4"/>
  <c r="BV80" i="4"/>
  <c r="BT80" i="4"/>
  <c r="BU80" i="4"/>
  <c r="BV79" i="4"/>
  <c r="BT79" i="4"/>
  <c r="BU79" i="4"/>
  <c r="BV78" i="4"/>
  <c r="BT78" i="4"/>
  <c r="BU78" i="4"/>
  <c r="BV77" i="4"/>
  <c r="BT77" i="4"/>
  <c r="BU77" i="4"/>
  <c r="BS87" i="4"/>
  <c r="BR86" i="4"/>
  <c r="BQ86" i="4"/>
  <c r="BS86" i="4"/>
  <c r="BR85" i="4"/>
  <c r="BQ85" i="4"/>
  <c r="BS85" i="4"/>
  <c r="BR84" i="4"/>
  <c r="BQ84" i="4"/>
  <c r="BS84" i="4"/>
  <c r="BR83" i="4"/>
  <c r="BQ83" i="4"/>
  <c r="BS83" i="4"/>
  <c r="BR82" i="4"/>
  <c r="BQ82" i="4"/>
  <c r="BS82" i="4"/>
  <c r="BR81" i="4"/>
  <c r="BQ81" i="4"/>
  <c r="BS81" i="4"/>
  <c r="BR80" i="4"/>
  <c r="BQ80" i="4"/>
  <c r="BS80" i="4"/>
  <c r="BR79" i="4"/>
  <c r="BQ79" i="4"/>
  <c r="BS79" i="4"/>
  <c r="BR78" i="4"/>
  <c r="BQ78" i="4"/>
  <c r="BS78" i="4"/>
  <c r="BS77" i="4"/>
  <c r="BR77" i="4"/>
  <c r="BQ77" i="4"/>
  <c r="BZ73" i="4"/>
  <c r="CB73" i="4"/>
  <c r="CA73" i="4"/>
  <c r="BZ72" i="4"/>
  <c r="CB72" i="4"/>
  <c r="CA72" i="4"/>
  <c r="BZ71" i="4"/>
  <c r="CB71" i="4"/>
  <c r="CA71" i="4"/>
  <c r="BZ70" i="4"/>
  <c r="CB70" i="4"/>
  <c r="CA70" i="4"/>
  <c r="BZ69" i="4"/>
  <c r="CB69" i="4"/>
  <c r="CA69" i="4"/>
  <c r="BZ68" i="4"/>
  <c r="CB68" i="4"/>
  <c r="CA68" i="4"/>
  <c r="BZ67" i="4"/>
  <c r="CB67" i="4"/>
  <c r="CA67" i="4"/>
  <c r="BZ66" i="4"/>
  <c r="CB66" i="4"/>
  <c r="CA66" i="4"/>
  <c r="BZ65" i="4"/>
  <c r="CB65" i="4"/>
  <c r="CA65" i="4"/>
  <c r="BY73" i="4"/>
  <c r="BX74" i="4"/>
  <c r="BW73" i="4"/>
  <c r="BX73" i="4"/>
  <c r="BY72" i="4"/>
  <c r="BW72" i="4"/>
  <c r="BX72" i="4"/>
  <c r="BY71" i="4"/>
  <c r="BW71" i="4"/>
  <c r="BX71" i="4"/>
  <c r="BY70" i="4"/>
  <c r="BW70" i="4"/>
  <c r="BX70" i="4"/>
  <c r="BY69" i="4"/>
  <c r="BW69" i="4"/>
  <c r="BX69" i="4"/>
  <c r="BY68" i="4"/>
  <c r="BW68" i="4"/>
  <c r="BX68" i="4"/>
  <c r="BY67" i="4"/>
  <c r="BW67" i="4"/>
  <c r="BX67" i="4"/>
  <c r="BY66" i="4"/>
  <c r="BW66" i="4"/>
  <c r="BX66" i="4"/>
  <c r="BY65" i="4"/>
  <c r="BW65" i="4"/>
  <c r="BX65" i="4"/>
  <c r="BV73" i="4"/>
  <c r="BT73" i="4"/>
  <c r="BV72" i="4"/>
  <c r="BU73" i="4"/>
  <c r="BT72" i="4"/>
  <c r="BV71" i="4"/>
  <c r="BU72" i="4"/>
  <c r="BT71" i="4"/>
  <c r="BV70" i="4"/>
  <c r="BU71" i="4"/>
  <c r="BT70" i="4"/>
  <c r="BV69" i="4"/>
  <c r="BU70" i="4"/>
  <c r="BT69" i="4"/>
  <c r="BV68" i="4"/>
  <c r="BU69" i="4"/>
  <c r="BT68" i="4"/>
  <c r="BV67" i="4"/>
  <c r="BU68" i="4"/>
  <c r="BT67" i="4"/>
  <c r="BV66" i="4"/>
  <c r="BU67" i="4"/>
  <c r="BT66" i="4"/>
  <c r="BV65" i="4"/>
  <c r="BU66" i="4"/>
  <c r="BT65" i="4"/>
  <c r="BU65" i="4"/>
  <c r="BS73" i="4"/>
  <c r="BR73" i="4"/>
  <c r="BQ73" i="4"/>
  <c r="BS72" i="4"/>
  <c r="BR72" i="4"/>
  <c r="BQ72" i="4"/>
  <c r="BS71" i="4"/>
  <c r="BR71" i="4"/>
  <c r="BQ71" i="4"/>
  <c r="BS70" i="4"/>
  <c r="BR70" i="4"/>
  <c r="BQ70" i="4"/>
  <c r="BS69" i="4"/>
  <c r="BR69" i="4"/>
  <c r="BQ69" i="4"/>
  <c r="BS68" i="4"/>
  <c r="BR68" i="4"/>
  <c r="BQ68" i="4"/>
  <c r="BS67" i="4"/>
  <c r="BR67" i="4"/>
  <c r="BQ67" i="4"/>
  <c r="BR66" i="4"/>
  <c r="BQ66" i="4"/>
  <c r="BS66" i="4"/>
  <c r="BS65" i="4"/>
  <c r="BR65" i="4"/>
  <c r="BQ65" i="4"/>
  <c r="CB61" i="4"/>
  <c r="CA61" i="4"/>
  <c r="BZ62" i="4"/>
  <c r="CB60" i="4"/>
  <c r="CA60" i="4"/>
  <c r="BZ61" i="4"/>
  <c r="CB59" i="4"/>
  <c r="CA59" i="4"/>
  <c r="BZ60" i="4"/>
  <c r="CB58" i="4"/>
  <c r="CA58" i="4"/>
  <c r="BZ59" i="4"/>
  <c r="CB57" i="4"/>
  <c r="CA57" i="4"/>
  <c r="BZ58" i="4"/>
  <c r="CB56" i="4"/>
  <c r="CA56" i="4"/>
  <c r="BZ57" i="4"/>
  <c r="CB55" i="4"/>
  <c r="CA55" i="4"/>
  <c r="BZ56" i="4"/>
  <c r="BZ55" i="4"/>
  <c r="CB54" i="4"/>
  <c r="CA54" i="4"/>
  <c r="BZ54" i="4"/>
  <c r="CB53" i="4"/>
  <c r="CA53" i="4"/>
  <c r="BZ53" i="4"/>
  <c r="CB52" i="4"/>
  <c r="CA52" i="4"/>
  <c r="BZ52" i="4"/>
  <c r="CB51" i="4"/>
  <c r="CA51" i="4"/>
  <c r="BZ51" i="4"/>
  <c r="BY61" i="4"/>
  <c r="BX60" i="4"/>
  <c r="BW61" i="4"/>
  <c r="BY60" i="4"/>
  <c r="BX59" i="4"/>
  <c r="BW60" i="4"/>
  <c r="BY59" i="4"/>
  <c r="BX58" i="4"/>
  <c r="BW59" i="4"/>
  <c r="BY58" i="4"/>
  <c r="BX57" i="4"/>
  <c r="BW58" i="4"/>
  <c r="BY57" i="4"/>
  <c r="BX56" i="4"/>
  <c r="BW57" i="4"/>
  <c r="BY56" i="4"/>
  <c r="BX55" i="4"/>
  <c r="BW56" i="4"/>
  <c r="BY55" i="4"/>
  <c r="BX54" i="4"/>
  <c r="BW55" i="4"/>
  <c r="BY54" i="4"/>
  <c r="BW54" i="4"/>
  <c r="BX53" i="4"/>
  <c r="BY53" i="4"/>
  <c r="BW53" i="4"/>
  <c r="BX52" i="4"/>
  <c r="BY52" i="4"/>
  <c r="BW52" i="4"/>
  <c r="BX51" i="4"/>
  <c r="BY51" i="4"/>
  <c r="BW51" i="4"/>
  <c r="BV61" i="4"/>
  <c r="BT61" i="4"/>
  <c r="BU61" i="4"/>
  <c r="BV60" i="4"/>
  <c r="BT60" i="4"/>
  <c r="BU60" i="4"/>
  <c r="BV59" i="4"/>
  <c r="BT59" i="4"/>
  <c r="BU59" i="4"/>
  <c r="BV58" i="4"/>
  <c r="BT58" i="4"/>
  <c r="BU58" i="4"/>
  <c r="BV57" i="4"/>
  <c r="BT57" i="4"/>
  <c r="BU57" i="4"/>
  <c r="BV56" i="4"/>
  <c r="BT56" i="4"/>
  <c r="BU56" i="4"/>
  <c r="BV55" i="4"/>
  <c r="BU55" i="4"/>
  <c r="BT55" i="4"/>
  <c r="BV54" i="4"/>
  <c r="BU54" i="4"/>
  <c r="BT54" i="4"/>
  <c r="BV53" i="4"/>
  <c r="BU53" i="4"/>
  <c r="BT53" i="4"/>
  <c r="BV52" i="4"/>
  <c r="BU52" i="4"/>
  <c r="BT52" i="4"/>
  <c r="BV51" i="4"/>
  <c r="BU51" i="4"/>
  <c r="BT51" i="4"/>
  <c r="BR61" i="4"/>
  <c r="BQ61" i="4"/>
  <c r="BS60" i="4"/>
  <c r="BR60" i="4"/>
  <c r="BQ60" i="4"/>
  <c r="BS59" i="4"/>
  <c r="BR59" i="4"/>
  <c r="BQ59" i="4"/>
  <c r="BS58" i="4"/>
  <c r="BR58" i="4"/>
  <c r="BQ58" i="4"/>
  <c r="BS57" i="4"/>
  <c r="BR57" i="4"/>
  <c r="BQ57" i="4"/>
  <c r="BS56" i="4"/>
  <c r="BR56" i="4"/>
  <c r="BQ56" i="4"/>
  <c r="BS55" i="4"/>
  <c r="BR55" i="4"/>
  <c r="BQ55" i="4"/>
  <c r="BS54" i="4"/>
  <c r="BR54" i="4"/>
  <c r="BQ54" i="4"/>
  <c r="BS53" i="4"/>
  <c r="BR53" i="4"/>
  <c r="BQ53" i="4"/>
  <c r="BS52" i="4"/>
  <c r="BR52" i="4"/>
  <c r="BQ52" i="4"/>
  <c r="BS51" i="4"/>
  <c r="BR51" i="4"/>
  <c r="BQ51" i="4"/>
  <c r="CB47" i="4"/>
  <c r="CA47" i="4"/>
  <c r="BZ46" i="4"/>
  <c r="CB46" i="4"/>
  <c r="CA46" i="4"/>
  <c r="BZ45" i="4"/>
  <c r="CB45" i="4"/>
  <c r="CA45" i="4"/>
  <c r="BZ44" i="4"/>
  <c r="CB44" i="4"/>
  <c r="CA44" i="4"/>
  <c r="BZ43" i="4"/>
  <c r="CB43" i="4"/>
  <c r="CA43" i="4"/>
  <c r="BZ42" i="4"/>
  <c r="CB42" i="4"/>
  <c r="CA42" i="4"/>
  <c r="BZ41" i="4"/>
  <c r="CB41" i="4"/>
  <c r="CA41" i="4"/>
  <c r="BZ40" i="4"/>
  <c r="CB40" i="4"/>
  <c r="CA40" i="4"/>
  <c r="BZ39" i="4"/>
  <c r="CB39" i="4"/>
  <c r="CA39" i="4"/>
  <c r="BZ38" i="4"/>
  <c r="CB38" i="4"/>
  <c r="CA38" i="4"/>
  <c r="BX47" i="4"/>
  <c r="BY47" i="4"/>
  <c r="BW47" i="4"/>
  <c r="BX46" i="4"/>
  <c r="BY46" i="4"/>
  <c r="BW46" i="4"/>
  <c r="BX45" i="4"/>
  <c r="BY45" i="4"/>
  <c r="BW45" i="4"/>
  <c r="BX44" i="4"/>
  <c r="BY44" i="4"/>
  <c r="BW44" i="4"/>
  <c r="BX43" i="4"/>
  <c r="BY43" i="4"/>
  <c r="BW43" i="4"/>
  <c r="BX42" i="4"/>
  <c r="BY42" i="4"/>
  <c r="BW42" i="4"/>
  <c r="BX41" i="4"/>
  <c r="BY41" i="4"/>
  <c r="BW41" i="4"/>
  <c r="BX40" i="4"/>
  <c r="BY40" i="4"/>
  <c r="BW40" i="4"/>
  <c r="BX39" i="4"/>
  <c r="BY39" i="4"/>
  <c r="BW39" i="4"/>
  <c r="BX38" i="4"/>
  <c r="BY38" i="4"/>
  <c r="BW38" i="4"/>
  <c r="BV47" i="4"/>
  <c r="BU47" i="4"/>
  <c r="BT47" i="4"/>
  <c r="BV46" i="4"/>
  <c r="BU46" i="4"/>
  <c r="BT46" i="4"/>
  <c r="BV45" i="4"/>
  <c r="BU45" i="4"/>
  <c r="BT45" i="4"/>
  <c r="BV44" i="4"/>
  <c r="BU44" i="4"/>
  <c r="BT44" i="4"/>
  <c r="BV43" i="4"/>
  <c r="BU43" i="4"/>
  <c r="BT43" i="4"/>
  <c r="BV42" i="4"/>
  <c r="BU42" i="4"/>
  <c r="BT42" i="4"/>
  <c r="BV41" i="4"/>
  <c r="BU41" i="4"/>
  <c r="BT41" i="4"/>
  <c r="BV40" i="4"/>
  <c r="BU40" i="4"/>
  <c r="BT40" i="4"/>
  <c r="BV39" i="4"/>
  <c r="BU39" i="4"/>
  <c r="BT39" i="4"/>
  <c r="BV38" i="4"/>
  <c r="BU38" i="4"/>
  <c r="BT38" i="4"/>
  <c r="BS48" i="4"/>
  <c r="BR47" i="4"/>
  <c r="BQ47" i="4"/>
  <c r="BS47" i="4"/>
  <c r="BR46" i="4"/>
  <c r="BQ46" i="4"/>
  <c r="BS46" i="4"/>
  <c r="BR45" i="4"/>
  <c r="BQ45" i="4"/>
  <c r="BS45" i="4"/>
  <c r="BR44" i="4"/>
  <c r="BQ44" i="4"/>
  <c r="BS44" i="4"/>
  <c r="BR43" i="4"/>
  <c r="BQ43" i="4"/>
  <c r="BS43" i="4"/>
  <c r="BR42" i="4"/>
  <c r="BQ42" i="4"/>
  <c r="BS42" i="4"/>
  <c r="BR41" i="4"/>
  <c r="BQ41" i="4"/>
  <c r="BS41" i="4"/>
  <c r="BR40" i="4"/>
  <c r="BQ40" i="4"/>
  <c r="BS40" i="4"/>
  <c r="BR39" i="4"/>
  <c r="BQ39" i="4"/>
  <c r="BS39" i="4"/>
  <c r="BR38" i="4"/>
  <c r="BQ38" i="4"/>
  <c r="BS38" i="4"/>
  <c r="CB35" i="4"/>
  <c r="CA35" i="4"/>
  <c r="BZ34" i="4"/>
  <c r="CB34" i="4"/>
  <c r="CA34" i="4"/>
  <c r="BZ33" i="4"/>
  <c r="CB33" i="4"/>
  <c r="CA33" i="4"/>
  <c r="BZ32" i="4"/>
  <c r="CB32" i="4"/>
  <c r="CA32" i="4"/>
  <c r="BZ31" i="4"/>
  <c r="CB31" i="4"/>
  <c r="CA31" i="4"/>
  <c r="BZ30" i="4"/>
  <c r="CB30" i="4"/>
  <c r="CA30" i="4"/>
  <c r="BZ29" i="4"/>
  <c r="CB29" i="4"/>
  <c r="CA29" i="4"/>
  <c r="BZ28" i="4"/>
  <c r="CB28" i="4"/>
  <c r="CA28" i="4"/>
  <c r="BZ27" i="4"/>
  <c r="CB27" i="4"/>
  <c r="CA27" i="4"/>
  <c r="BX34" i="4"/>
  <c r="BY34" i="4"/>
  <c r="BW34" i="4"/>
  <c r="BX33" i="4"/>
  <c r="BY33" i="4"/>
  <c r="BW33" i="4"/>
  <c r="BX32" i="4"/>
  <c r="BY32" i="4"/>
  <c r="BW32" i="4"/>
  <c r="BX31" i="4"/>
  <c r="BY31" i="4"/>
  <c r="BW31" i="4"/>
  <c r="BX30" i="4"/>
  <c r="BY30" i="4"/>
  <c r="BW30" i="4"/>
  <c r="BX29" i="4"/>
  <c r="BY29" i="4"/>
  <c r="BW29" i="4"/>
  <c r="BX28" i="4"/>
  <c r="BY28" i="4"/>
  <c r="BW28" i="4"/>
  <c r="BX27" i="4"/>
  <c r="BY27" i="4"/>
  <c r="BW27" i="4"/>
  <c r="BV34" i="4"/>
  <c r="BU34" i="4"/>
  <c r="BT34" i="4"/>
  <c r="BV33" i="4"/>
  <c r="BU33" i="4"/>
  <c r="BT33" i="4"/>
  <c r="BV32" i="4"/>
  <c r="BU32" i="4"/>
  <c r="BT32" i="4"/>
  <c r="BV31" i="4"/>
  <c r="BU31" i="4"/>
  <c r="BT31" i="4"/>
  <c r="BV30" i="4"/>
  <c r="BU30" i="4"/>
  <c r="BT30" i="4"/>
  <c r="BV29" i="4"/>
  <c r="BU29" i="4"/>
  <c r="BT29" i="4"/>
  <c r="BV28" i="4"/>
  <c r="BU28" i="4"/>
  <c r="BT28" i="4"/>
  <c r="BV27" i="4"/>
  <c r="BU27" i="4"/>
  <c r="BT27" i="4"/>
  <c r="BR35" i="4"/>
  <c r="BQ35" i="4"/>
  <c r="BS35" i="4"/>
  <c r="BR34" i="4"/>
  <c r="BQ34" i="4"/>
  <c r="BS34" i="4"/>
  <c r="BR33" i="4"/>
  <c r="BQ33" i="4"/>
  <c r="BS33" i="4"/>
  <c r="BR32" i="4"/>
  <c r="BQ32" i="4"/>
  <c r="BS32" i="4"/>
  <c r="BR31" i="4"/>
  <c r="BQ31" i="4"/>
  <c r="BS31" i="4"/>
  <c r="BR30" i="4"/>
  <c r="BQ30" i="4"/>
  <c r="BS30" i="4"/>
  <c r="BR29" i="4"/>
  <c r="BQ29" i="4"/>
  <c r="BS29" i="4"/>
  <c r="BR28" i="4"/>
  <c r="BQ28" i="4"/>
  <c r="BS28" i="4"/>
  <c r="BR27" i="4"/>
  <c r="BQ27" i="4"/>
  <c r="BS27" i="4"/>
  <c r="CB24" i="4"/>
  <c r="CA24" i="4"/>
  <c r="BZ24" i="4"/>
  <c r="BZ23" i="4"/>
  <c r="CB23" i="4"/>
  <c r="CA23" i="4"/>
  <c r="BZ22" i="4"/>
  <c r="CB22" i="4"/>
  <c r="CA22" i="4"/>
  <c r="BZ21" i="4"/>
  <c r="CB21" i="4"/>
  <c r="CA21" i="4"/>
  <c r="BZ20" i="4"/>
  <c r="CB20" i="4"/>
  <c r="CA20" i="4"/>
  <c r="BZ19" i="4"/>
  <c r="CB19" i="4"/>
  <c r="CA19" i="4"/>
  <c r="CB18" i="4"/>
  <c r="CA18" i="4"/>
  <c r="BZ18" i="4"/>
  <c r="BZ17" i="4"/>
  <c r="CB17" i="4"/>
  <c r="CA17" i="4"/>
  <c r="BZ16" i="4"/>
  <c r="CB16" i="4"/>
  <c r="CA16" i="4"/>
  <c r="BZ15" i="4"/>
  <c r="CB15" i="4"/>
  <c r="CA15" i="4"/>
  <c r="BZ14" i="4"/>
  <c r="CB14" i="4"/>
  <c r="CA14" i="4"/>
  <c r="BX24" i="4"/>
  <c r="BY24" i="4"/>
  <c r="BW24" i="4"/>
  <c r="BX23" i="4"/>
  <c r="BY23" i="4"/>
  <c r="BX22" i="4"/>
  <c r="BW23" i="4"/>
  <c r="BY22" i="4"/>
  <c r="BW22" i="4"/>
  <c r="BX21" i="4"/>
  <c r="BY21" i="4"/>
  <c r="BW21" i="4"/>
  <c r="BX20" i="4"/>
  <c r="BY20" i="4"/>
  <c r="BX19" i="4"/>
  <c r="BW20" i="4"/>
  <c r="BY19" i="4"/>
  <c r="BX18" i="4"/>
  <c r="BW19" i="4"/>
  <c r="BY18" i="4"/>
  <c r="BX17" i="4"/>
  <c r="BW18" i="4"/>
  <c r="BY17" i="4"/>
  <c r="BX16" i="4"/>
  <c r="BW17" i="4"/>
  <c r="BY16" i="4"/>
  <c r="BX15" i="4"/>
  <c r="BW16" i="4"/>
  <c r="BY15" i="4"/>
  <c r="BW15" i="4"/>
  <c r="BX14" i="4"/>
  <c r="BY14" i="4"/>
  <c r="BW14" i="4"/>
  <c r="BV24" i="4"/>
  <c r="BU24" i="4"/>
  <c r="BT24" i="4"/>
  <c r="BV23" i="4"/>
  <c r="BU23" i="4"/>
  <c r="BT23" i="4"/>
  <c r="BV22" i="4"/>
  <c r="BU22" i="4"/>
  <c r="BT22" i="4"/>
  <c r="BV21" i="4"/>
  <c r="BU21" i="4"/>
  <c r="BT21" i="4"/>
  <c r="BV20" i="4"/>
  <c r="BU20" i="4"/>
  <c r="BT20" i="4"/>
  <c r="BV19" i="4"/>
  <c r="BT19" i="4"/>
  <c r="BU19" i="4"/>
  <c r="BV18" i="4"/>
  <c r="BU18" i="4"/>
  <c r="BT18" i="4"/>
  <c r="BV17" i="4"/>
  <c r="BU17" i="4"/>
  <c r="BT17" i="4"/>
  <c r="BV16" i="4"/>
  <c r="BT16" i="4"/>
  <c r="BU16" i="4"/>
  <c r="BV15" i="4"/>
  <c r="BU15" i="4"/>
  <c r="BT15" i="4"/>
  <c r="BV14" i="4"/>
  <c r="BU14" i="4"/>
  <c r="BT14" i="4"/>
  <c r="BR24" i="4"/>
  <c r="BQ24" i="4"/>
  <c r="BS24" i="4"/>
  <c r="BR23" i="4"/>
  <c r="BQ23" i="4"/>
  <c r="BS23" i="4"/>
  <c r="BR22" i="4"/>
  <c r="BQ22" i="4"/>
  <c r="BS22" i="4"/>
  <c r="BR21" i="4"/>
  <c r="BQ21" i="4"/>
  <c r="BS21" i="4"/>
  <c r="BR20" i="4"/>
  <c r="BQ20" i="4"/>
  <c r="BS20" i="4"/>
  <c r="BR19" i="4"/>
  <c r="BQ19" i="4"/>
  <c r="BS19" i="4"/>
  <c r="BR18" i="4"/>
  <c r="BQ18" i="4"/>
  <c r="BS18" i="4"/>
  <c r="BR17" i="4"/>
  <c r="BQ17" i="4"/>
  <c r="BS17" i="4"/>
  <c r="BR16" i="4"/>
  <c r="BQ16" i="4"/>
  <c r="BS16" i="4"/>
  <c r="BR15" i="4"/>
  <c r="BQ15" i="4"/>
  <c r="BS15" i="4"/>
  <c r="BR14" i="4"/>
  <c r="BQ14" i="4"/>
  <c r="BS14" i="4"/>
  <c r="CB10" i="4"/>
  <c r="CA10" i="4"/>
  <c r="BZ11" i="4"/>
  <c r="BZ10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BZ3" i="4"/>
  <c r="CB2" i="4"/>
  <c r="AV4" i="2" s="1"/>
  <c r="CA2" i="4"/>
  <c r="AV3" i="2" s="1"/>
  <c r="BZ2" i="4"/>
  <c r="AV2" i="2" s="1"/>
  <c r="BX11" i="4"/>
  <c r="BY11" i="4"/>
  <c r="BX10" i="4"/>
  <c r="BW11" i="4"/>
  <c r="BY10" i="4"/>
  <c r="BW10" i="4"/>
  <c r="BX9" i="4"/>
  <c r="BY9" i="4"/>
  <c r="BW9" i="4"/>
  <c r="BX8" i="4"/>
  <c r="BY8" i="4"/>
  <c r="BW8" i="4"/>
  <c r="BX7" i="4"/>
  <c r="BY7" i="4"/>
  <c r="BW7" i="4"/>
  <c r="BX6" i="4"/>
  <c r="BY6" i="4"/>
  <c r="BW6" i="4"/>
  <c r="BX5" i="4"/>
  <c r="AR3" i="2" s="1"/>
  <c r="BY5" i="4"/>
  <c r="BX4" i="4"/>
  <c r="AS3" i="2" s="1"/>
  <c r="BW5" i="4"/>
  <c r="BY4" i="4"/>
  <c r="BW4" i="4"/>
  <c r="BX3" i="4"/>
  <c r="BY3" i="4"/>
  <c r="BW3" i="4"/>
  <c r="BX2" i="4"/>
  <c r="BY2" i="4"/>
  <c r="AS4" i="2" s="1"/>
  <c r="BW2" i="4"/>
  <c r="AS2" i="2" s="1"/>
  <c r="BV11" i="4"/>
  <c r="BU11" i="4"/>
  <c r="BT11" i="4"/>
  <c r="BV10" i="4"/>
  <c r="BU10" i="4"/>
  <c r="BT10" i="4"/>
  <c r="BV9" i="4"/>
  <c r="BU9" i="4"/>
  <c r="BT9" i="4"/>
  <c r="BV8" i="4"/>
  <c r="BU8" i="4"/>
  <c r="BT8" i="4"/>
  <c r="BV7" i="4"/>
  <c r="BU7" i="4"/>
  <c r="BT7" i="4"/>
  <c r="BV6" i="4"/>
  <c r="BU6" i="4"/>
  <c r="BT6" i="4"/>
  <c r="BV5" i="4"/>
  <c r="BT5" i="4"/>
  <c r="BU5" i="4"/>
  <c r="BV4" i="4"/>
  <c r="BU4" i="4"/>
  <c r="AP3" i="2" s="1"/>
  <c r="BT4" i="4"/>
  <c r="BV3" i="4"/>
  <c r="BU3" i="4"/>
  <c r="AO3" i="2" s="1"/>
  <c r="BT3" i="4"/>
  <c r="BV2" i="4"/>
  <c r="AP4" i="2" s="1"/>
  <c r="BU2" i="4"/>
  <c r="BT2" i="4"/>
  <c r="AP2" i="2" s="1"/>
  <c r="BR10" i="4"/>
  <c r="BQ10" i="4"/>
  <c r="BS10" i="4"/>
  <c r="BR9" i="4"/>
  <c r="BQ9" i="4"/>
  <c r="BS9" i="4"/>
  <c r="BR8" i="4"/>
  <c r="BQ8" i="4"/>
  <c r="BS8" i="4"/>
  <c r="BR7" i="4"/>
  <c r="BQ7" i="4"/>
  <c r="BS7" i="4"/>
  <c r="BR6" i="4"/>
  <c r="BQ6" i="4"/>
  <c r="BS6" i="4"/>
  <c r="BR5" i="4"/>
  <c r="BQ5" i="4"/>
  <c r="BS5" i="4"/>
  <c r="BR4" i="4"/>
  <c r="BQ4" i="4"/>
  <c r="BS4" i="4"/>
  <c r="BR3" i="4"/>
  <c r="BQ3" i="4"/>
  <c r="BS3" i="4"/>
  <c r="BR2" i="4"/>
  <c r="AM3" i="2" s="1"/>
  <c r="BQ2" i="4"/>
  <c r="AM2" i="2" s="1"/>
  <c r="BS2" i="4"/>
  <c r="AM4" i="2" s="1"/>
  <c r="BC99" i="4"/>
  <c r="BE99" i="4"/>
  <c r="BD99" i="4"/>
  <c r="BC98" i="4"/>
  <c r="BC97" i="4"/>
  <c r="BE98" i="4"/>
  <c r="BD98" i="4"/>
  <c r="BC96" i="4"/>
  <c r="BE97" i="4"/>
  <c r="BD97" i="4"/>
  <c r="BE96" i="4"/>
  <c r="BD96" i="4"/>
  <c r="BC95" i="4"/>
  <c r="BC94" i="4"/>
  <c r="BE95" i="4"/>
  <c r="BD95" i="4"/>
  <c r="BE94" i="4"/>
  <c r="BD94" i="4"/>
  <c r="BC93" i="4"/>
  <c r="BC92" i="4"/>
  <c r="BE93" i="4"/>
  <c r="BD93" i="4"/>
  <c r="BE92" i="4"/>
  <c r="BD92" i="4"/>
  <c r="BC91" i="4"/>
  <c r="BE91" i="4"/>
  <c r="BD91" i="4"/>
  <c r="BC90" i="4"/>
  <c r="BE90" i="4"/>
  <c r="BD90" i="4"/>
  <c r="BB98" i="4"/>
  <c r="AZ98" i="4"/>
  <c r="BA99" i="4"/>
  <c r="BB97" i="4"/>
  <c r="AZ97" i="4"/>
  <c r="BA98" i="4"/>
  <c r="BB96" i="4"/>
  <c r="AZ96" i="4"/>
  <c r="BA97" i="4"/>
  <c r="BA96" i="4"/>
  <c r="BB95" i="4"/>
  <c r="AZ95" i="4"/>
  <c r="BA95" i="4"/>
  <c r="BB94" i="4"/>
  <c r="AZ94" i="4"/>
  <c r="BA94" i="4"/>
  <c r="BB93" i="4"/>
  <c r="AZ93" i="4"/>
  <c r="BB92" i="4"/>
  <c r="AZ92" i="4"/>
  <c r="BA93" i="4"/>
  <c r="BA92" i="4"/>
  <c r="BB91" i="4"/>
  <c r="AZ91" i="4"/>
  <c r="BA91" i="4"/>
  <c r="BB90" i="4"/>
  <c r="AZ90" i="4"/>
  <c r="BA90" i="4"/>
  <c r="AY98" i="4"/>
  <c r="AW98" i="4"/>
  <c r="AX97" i="4"/>
  <c r="AY97" i="4"/>
  <c r="AW97" i="4"/>
  <c r="AX96" i="4"/>
  <c r="AY96" i="4"/>
  <c r="AW96" i="4"/>
  <c r="AX95" i="4"/>
  <c r="AY95" i="4"/>
  <c r="AW95" i="4"/>
  <c r="AY94" i="4"/>
  <c r="AW94" i="4"/>
  <c r="AX94" i="4"/>
  <c r="AX93" i="4"/>
  <c r="AY93" i="4"/>
  <c r="AW93" i="4"/>
  <c r="AX92" i="4"/>
  <c r="AY92" i="4"/>
  <c r="AW92" i="4"/>
  <c r="AY91" i="4"/>
  <c r="AW91" i="4"/>
  <c r="AX91" i="4"/>
  <c r="AY90" i="4"/>
  <c r="AW90" i="4"/>
  <c r="AX90" i="4"/>
  <c r="AV99" i="4"/>
  <c r="AU99" i="4"/>
  <c r="AT99" i="4"/>
  <c r="AV98" i="4"/>
  <c r="AU98" i="4"/>
  <c r="AT98" i="4"/>
  <c r="AV97" i="4"/>
  <c r="AU97" i="4"/>
  <c r="AT97" i="4"/>
  <c r="AV96" i="4"/>
  <c r="AU96" i="4"/>
  <c r="AT96" i="4"/>
  <c r="AU95" i="4"/>
  <c r="AT95" i="4"/>
  <c r="AV95" i="4"/>
  <c r="AV94" i="4"/>
  <c r="AU94" i="4"/>
  <c r="AT94" i="4"/>
  <c r="AV93" i="4"/>
  <c r="AU93" i="4"/>
  <c r="AT93" i="4"/>
  <c r="AV92" i="4"/>
  <c r="AU92" i="4"/>
  <c r="AT92" i="4"/>
  <c r="AV91" i="4"/>
  <c r="AU91" i="4"/>
  <c r="AT91" i="4"/>
  <c r="AV90" i="4"/>
  <c r="AU90" i="4"/>
  <c r="AT90" i="4"/>
  <c r="BE86" i="4"/>
  <c r="BD86" i="4"/>
  <c r="BC85" i="4"/>
  <c r="BE85" i="4"/>
  <c r="BD85" i="4"/>
  <c r="BC84" i="4"/>
  <c r="BE84" i="4"/>
  <c r="BD84" i="4"/>
  <c r="BC83" i="4"/>
  <c r="BE83" i="4"/>
  <c r="BD83" i="4"/>
  <c r="BC82" i="4"/>
  <c r="BE82" i="4"/>
  <c r="BD82" i="4"/>
  <c r="BC81" i="4"/>
  <c r="BE81" i="4"/>
  <c r="BD81" i="4"/>
  <c r="BC80" i="4"/>
  <c r="BE80" i="4"/>
  <c r="BD80" i="4"/>
  <c r="BC79" i="4"/>
  <c r="BE79" i="4"/>
  <c r="BD79" i="4"/>
  <c r="BC78" i="4"/>
  <c r="BE78" i="4"/>
  <c r="BD78" i="4"/>
  <c r="BC77" i="4"/>
  <c r="BE77" i="4"/>
  <c r="BD77" i="4"/>
  <c r="BB85" i="4"/>
  <c r="BA85" i="4"/>
  <c r="AZ85" i="4"/>
  <c r="BB84" i="4"/>
  <c r="BA84" i="4"/>
  <c r="AZ84" i="4"/>
  <c r="BB83" i="4"/>
  <c r="BA83" i="4"/>
  <c r="AZ83" i="4"/>
  <c r="BB82" i="4"/>
  <c r="BA82" i="4"/>
  <c r="AZ82" i="4"/>
  <c r="BB81" i="4"/>
  <c r="BA81" i="4"/>
  <c r="AZ81" i="4"/>
  <c r="BB80" i="4"/>
  <c r="BA80" i="4"/>
  <c r="AZ80" i="4"/>
  <c r="BB79" i="4"/>
  <c r="BA79" i="4"/>
  <c r="AZ79" i="4"/>
  <c r="BB78" i="4"/>
  <c r="BA78" i="4"/>
  <c r="AZ78" i="4"/>
  <c r="BB77" i="4"/>
  <c r="BA77" i="4"/>
  <c r="AZ77" i="4"/>
  <c r="AY85" i="4"/>
  <c r="AW85" i="4"/>
  <c r="AX85" i="4"/>
  <c r="AY84" i="4"/>
  <c r="AW84" i="4"/>
  <c r="AX84" i="4"/>
  <c r="AY83" i="4"/>
  <c r="AW83" i="4"/>
  <c r="AX83" i="4"/>
  <c r="AY82" i="4"/>
  <c r="AW82" i="4"/>
  <c r="AX82" i="4"/>
  <c r="AY81" i="4"/>
  <c r="AW81" i="4"/>
  <c r="AX81" i="4"/>
  <c r="AY80" i="4"/>
  <c r="AW80" i="4"/>
  <c r="AX80" i="4"/>
  <c r="AY79" i="4"/>
  <c r="AW79" i="4"/>
  <c r="AX79" i="4"/>
  <c r="AY78" i="4"/>
  <c r="AW78" i="4"/>
  <c r="AX78" i="4"/>
  <c r="AY77" i="4"/>
  <c r="AW77" i="4"/>
  <c r="AX77" i="4"/>
  <c r="AV87" i="4"/>
  <c r="AU86" i="4"/>
  <c r="AT86" i="4"/>
  <c r="AV86" i="4"/>
  <c r="AU85" i="4"/>
  <c r="AT85" i="4"/>
  <c r="AV85" i="4"/>
  <c r="AU84" i="4"/>
  <c r="AT84" i="4"/>
  <c r="AV84" i="4"/>
  <c r="AU83" i="4"/>
  <c r="AT83" i="4"/>
  <c r="AV83" i="4"/>
  <c r="AU82" i="4"/>
  <c r="AT82" i="4"/>
  <c r="AV82" i="4"/>
  <c r="AU81" i="4"/>
  <c r="AT81" i="4"/>
  <c r="AV81" i="4"/>
  <c r="AU80" i="4"/>
  <c r="AT80" i="4"/>
  <c r="AV80" i="4"/>
  <c r="AU79" i="4"/>
  <c r="AT79" i="4"/>
  <c r="AV79" i="4"/>
  <c r="AU78" i="4"/>
  <c r="AT78" i="4"/>
  <c r="AV78" i="4"/>
  <c r="AV77" i="4"/>
  <c r="AU77" i="4"/>
  <c r="AT77" i="4"/>
  <c r="BC73" i="4"/>
  <c r="BE73" i="4"/>
  <c r="BD73" i="4"/>
  <c r="BC72" i="4"/>
  <c r="BE72" i="4"/>
  <c r="BD72" i="4"/>
  <c r="BC71" i="4"/>
  <c r="BE71" i="4"/>
  <c r="BD71" i="4"/>
  <c r="BC70" i="4"/>
  <c r="BE70" i="4"/>
  <c r="BD70" i="4"/>
  <c r="BC69" i="4"/>
  <c r="BE69" i="4"/>
  <c r="BD69" i="4"/>
  <c r="BC68" i="4"/>
  <c r="BE68" i="4"/>
  <c r="BD68" i="4"/>
  <c r="BC67" i="4"/>
  <c r="BE67" i="4"/>
  <c r="BD67" i="4"/>
  <c r="BC66" i="4"/>
  <c r="BE66" i="4"/>
  <c r="BD66" i="4"/>
  <c r="BC65" i="4"/>
  <c r="BE65" i="4"/>
  <c r="BD65" i="4"/>
  <c r="BB73" i="4"/>
  <c r="BA74" i="4"/>
  <c r="AZ73" i="4"/>
  <c r="BA73" i="4"/>
  <c r="BB72" i="4"/>
  <c r="AZ72" i="4"/>
  <c r="BA72" i="4"/>
  <c r="BB71" i="4"/>
  <c r="AZ71" i="4"/>
  <c r="BA71" i="4"/>
  <c r="BB70" i="4"/>
  <c r="AZ70" i="4"/>
  <c r="BA70" i="4"/>
  <c r="BB69" i="4"/>
  <c r="AZ69" i="4"/>
  <c r="BA69" i="4"/>
  <c r="BB68" i="4"/>
  <c r="AZ68" i="4"/>
  <c r="BA68" i="4"/>
  <c r="BB67" i="4"/>
  <c r="AZ67" i="4"/>
  <c r="BA67" i="4"/>
  <c r="BB66" i="4"/>
  <c r="AZ66" i="4"/>
  <c r="BA66" i="4"/>
  <c r="BB65" i="4"/>
  <c r="AZ65" i="4"/>
  <c r="BA65" i="4"/>
  <c r="AY73" i="4"/>
  <c r="AW73" i="4"/>
  <c r="AY72" i="4"/>
  <c r="AX73" i="4"/>
  <c r="AW72" i="4"/>
  <c r="AY71" i="4"/>
  <c r="AX72" i="4"/>
  <c r="AW71" i="4"/>
  <c r="AY70" i="4"/>
  <c r="AX71" i="4"/>
  <c r="AW70" i="4"/>
  <c r="AY69" i="4"/>
  <c r="AX70" i="4"/>
  <c r="AW69" i="4"/>
  <c r="AY68" i="4"/>
  <c r="AX69" i="4"/>
  <c r="AW68" i="4"/>
  <c r="AY67" i="4"/>
  <c r="AX68" i="4"/>
  <c r="AW67" i="4"/>
  <c r="AY66" i="4"/>
  <c r="AX67" i="4"/>
  <c r="AW66" i="4"/>
  <c r="AY65" i="4"/>
  <c r="AX66" i="4"/>
  <c r="AW65" i="4"/>
  <c r="AX65" i="4"/>
  <c r="AV73" i="4"/>
  <c r="AU73" i="4"/>
  <c r="AT73" i="4"/>
  <c r="AV72" i="4"/>
  <c r="AU72" i="4"/>
  <c r="AT72" i="4"/>
  <c r="AV71" i="4"/>
  <c r="AU71" i="4"/>
  <c r="AT71" i="4"/>
  <c r="AV70" i="4"/>
  <c r="AU70" i="4"/>
  <c r="AT70" i="4"/>
  <c r="AV69" i="4"/>
  <c r="AU69" i="4"/>
  <c r="AT69" i="4"/>
  <c r="AV68" i="4"/>
  <c r="AU68" i="4"/>
  <c r="AT68" i="4"/>
  <c r="AV67" i="4"/>
  <c r="AU67" i="4"/>
  <c r="AT67" i="4"/>
  <c r="AU66" i="4"/>
  <c r="AT66" i="4"/>
  <c r="AV66" i="4"/>
  <c r="AV65" i="4"/>
  <c r="AU65" i="4"/>
  <c r="AT65" i="4"/>
  <c r="BE61" i="4"/>
  <c r="BD61" i="4"/>
  <c r="BC62" i="4"/>
  <c r="BE60" i="4"/>
  <c r="BD60" i="4"/>
  <c r="BC61" i="4"/>
  <c r="BE59" i="4"/>
  <c r="BD59" i="4"/>
  <c r="BC60" i="4"/>
  <c r="BE58" i="4"/>
  <c r="BD58" i="4"/>
  <c r="BC59" i="4"/>
  <c r="BE57" i="4"/>
  <c r="BD57" i="4"/>
  <c r="BC58" i="4"/>
  <c r="BE56" i="4"/>
  <c r="BD56" i="4"/>
  <c r="BC57" i="4"/>
  <c r="BE55" i="4"/>
  <c r="BD55" i="4"/>
  <c r="BC56" i="4"/>
  <c r="BC55" i="4"/>
  <c r="BE54" i="4"/>
  <c r="BD54" i="4"/>
  <c r="BC54" i="4"/>
  <c r="BE53" i="4"/>
  <c r="BD53" i="4"/>
  <c r="BC53" i="4"/>
  <c r="BE52" i="4"/>
  <c r="BD52" i="4"/>
  <c r="BC52" i="4"/>
  <c r="BE51" i="4"/>
  <c r="BD51" i="4"/>
  <c r="BC51" i="4"/>
  <c r="BB61" i="4"/>
  <c r="BA60" i="4"/>
  <c r="AZ61" i="4"/>
  <c r="BB60" i="4"/>
  <c r="BA59" i="4"/>
  <c r="AZ60" i="4"/>
  <c r="BB59" i="4"/>
  <c r="BA58" i="4"/>
  <c r="AZ59" i="4"/>
  <c r="BB58" i="4"/>
  <c r="BA57" i="4"/>
  <c r="AZ58" i="4"/>
  <c r="BB57" i="4"/>
  <c r="BA56" i="4"/>
  <c r="AZ57" i="4"/>
  <c r="BB56" i="4"/>
  <c r="BA55" i="4"/>
  <c r="AZ56" i="4"/>
  <c r="BB55" i="4"/>
  <c r="BA54" i="4"/>
  <c r="AZ55" i="4"/>
  <c r="BB54" i="4"/>
  <c r="AZ54" i="4"/>
  <c r="BA53" i="4"/>
  <c r="BB53" i="4"/>
  <c r="AZ53" i="4"/>
  <c r="BA52" i="4"/>
  <c r="BB52" i="4"/>
  <c r="AZ52" i="4"/>
  <c r="BA51" i="4"/>
  <c r="BB51" i="4"/>
  <c r="AZ51" i="4"/>
  <c r="AY61" i="4"/>
  <c r="AW61" i="4"/>
  <c r="AX61" i="4"/>
  <c r="AY60" i="4"/>
  <c r="AW60" i="4"/>
  <c r="AX60" i="4"/>
  <c r="AY59" i="4"/>
  <c r="AW59" i="4"/>
  <c r="AX59" i="4"/>
  <c r="AY58" i="4"/>
  <c r="AW58" i="4"/>
  <c r="AX58" i="4"/>
  <c r="AY57" i="4"/>
  <c r="AW57" i="4"/>
  <c r="AX57" i="4"/>
  <c r="AY56" i="4"/>
  <c r="AW56" i="4"/>
  <c r="AX56" i="4"/>
  <c r="AY55" i="4"/>
  <c r="AX55" i="4"/>
  <c r="AW55" i="4"/>
  <c r="AY54" i="4"/>
  <c r="AX54" i="4"/>
  <c r="AW54" i="4"/>
  <c r="AY53" i="4"/>
  <c r="AX53" i="4"/>
  <c r="AW53" i="4"/>
  <c r="AY52" i="4"/>
  <c r="AX52" i="4"/>
  <c r="AW52" i="4"/>
  <c r="AY51" i="4"/>
  <c r="AX51" i="4"/>
  <c r="AW51" i="4"/>
  <c r="AU61" i="4"/>
  <c r="AT61" i="4"/>
  <c r="AV60" i="4"/>
  <c r="AU60" i="4"/>
  <c r="AT60" i="4"/>
  <c r="AV59" i="4"/>
  <c r="AU59" i="4"/>
  <c r="AT59" i="4"/>
  <c r="AV58" i="4"/>
  <c r="AU58" i="4"/>
  <c r="AT58" i="4"/>
  <c r="AV57" i="4"/>
  <c r="AU57" i="4"/>
  <c r="AT57" i="4"/>
  <c r="AV56" i="4"/>
  <c r="AU56" i="4"/>
  <c r="AT56" i="4"/>
  <c r="AV55" i="4"/>
  <c r="AU55" i="4"/>
  <c r="AT55" i="4"/>
  <c r="AV54" i="4"/>
  <c r="AU54" i="4"/>
  <c r="AT54" i="4"/>
  <c r="AV53" i="4"/>
  <c r="AU53" i="4"/>
  <c r="AT53" i="4"/>
  <c r="AV52" i="4"/>
  <c r="AU52" i="4"/>
  <c r="AT52" i="4"/>
  <c r="AV51" i="4"/>
  <c r="AU51" i="4"/>
  <c r="AT51" i="4"/>
  <c r="BE47" i="4"/>
  <c r="BD47" i="4"/>
  <c r="BC46" i="4"/>
  <c r="BE46" i="4"/>
  <c r="BD46" i="4"/>
  <c r="BC45" i="4"/>
  <c r="BE45" i="4"/>
  <c r="BD45" i="4"/>
  <c r="BC44" i="4"/>
  <c r="BE44" i="4"/>
  <c r="BD44" i="4"/>
  <c r="BC43" i="4"/>
  <c r="BE43" i="4"/>
  <c r="BD43" i="4"/>
  <c r="BC42" i="4"/>
  <c r="BE42" i="4"/>
  <c r="BD42" i="4"/>
  <c r="BC41" i="4"/>
  <c r="BE41" i="4"/>
  <c r="BD41" i="4"/>
  <c r="BC40" i="4"/>
  <c r="BE40" i="4"/>
  <c r="BD40" i="4"/>
  <c r="BC39" i="4"/>
  <c r="BE39" i="4"/>
  <c r="BD39" i="4"/>
  <c r="BC38" i="4"/>
  <c r="BE38" i="4"/>
  <c r="BD38" i="4"/>
  <c r="BA47" i="4"/>
  <c r="BB47" i="4"/>
  <c r="AZ47" i="4"/>
  <c r="BA46" i="4"/>
  <c r="BB46" i="4"/>
  <c r="AZ46" i="4"/>
  <c r="BA45" i="4"/>
  <c r="BB45" i="4"/>
  <c r="AZ45" i="4"/>
  <c r="BA44" i="4"/>
  <c r="BB44" i="4"/>
  <c r="AZ44" i="4"/>
  <c r="BA43" i="4"/>
  <c r="BB43" i="4"/>
  <c r="AZ43" i="4"/>
  <c r="BA42" i="4"/>
  <c r="BB42" i="4"/>
  <c r="AZ42" i="4"/>
  <c r="BA41" i="4"/>
  <c r="BB41" i="4"/>
  <c r="AZ41" i="4"/>
  <c r="BA40" i="4"/>
  <c r="BB40" i="4"/>
  <c r="AZ40" i="4"/>
  <c r="BA39" i="4"/>
  <c r="BB39" i="4"/>
  <c r="AZ39" i="4"/>
  <c r="BA38" i="4"/>
  <c r="BB38" i="4"/>
  <c r="AZ38" i="4"/>
  <c r="AY47" i="4"/>
  <c r="AX47" i="4"/>
  <c r="AW47" i="4"/>
  <c r="AY46" i="4"/>
  <c r="AX46" i="4"/>
  <c r="AW46" i="4"/>
  <c r="AY45" i="4"/>
  <c r="AX45" i="4"/>
  <c r="AW45" i="4"/>
  <c r="AY44" i="4"/>
  <c r="AX44" i="4"/>
  <c r="AW44" i="4"/>
  <c r="AY43" i="4"/>
  <c r="AX43" i="4"/>
  <c r="AW43" i="4"/>
  <c r="AY42" i="4"/>
  <c r="AX42" i="4"/>
  <c r="AW42" i="4"/>
  <c r="AY41" i="4"/>
  <c r="AX41" i="4"/>
  <c r="AW41" i="4"/>
  <c r="AY40" i="4"/>
  <c r="AX40" i="4"/>
  <c r="AW40" i="4"/>
  <c r="AY39" i="4"/>
  <c r="AX39" i="4"/>
  <c r="AW39" i="4"/>
  <c r="AY38" i="4"/>
  <c r="AX38" i="4"/>
  <c r="AW38" i="4"/>
  <c r="AV48" i="4"/>
  <c r="AU47" i="4"/>
  <c r="AT47" i="4"/>
  <c r="AV47" i="4"/>
  <c r="AU46" i="4"/>
  <c r="AT46" i="4"/>
  <c r="AV46" i="4"/>
  <c r="AU45" i="4"/>
  <c r="AT45" i="4"/>
  <c r="AV45" i="4"/>
  <c r="AU44" i="4"/>
  <c r="AT44" i="4"/>
  <c r="AV44" i="4"/>
  <c r="AU43" i="4"/>
  <c r="AT43" i="4"/>
  <c r="AV43" i="4"/>
  <c r="AU42" i="4"/>
  <c r="AT42" i="4"/>
  <c r="AV42" i="4"/>
  <c r="AU41" i="4"/>
  <c r="AT41" i="4"/>
  <c r="AV41" i="4"/>
  <c r="AU40" i="4"/>
  <c r="AT40" i="4"/>
  <c r="AV40" i="4"/>
  <c r="AU39" i="4"/>
  <c r="AT39" i="4"/>
  <c r="AV39" i="4"/>
  <c r="AU38" i="4"/>
  <c r="AT38" i="4"/>
  <c r="AV38" i="4"/>
  <c r="BE35" i="4"/>
  <c r="BD35" i="4"/>
  <c r="BC34" i="4"/>
  <c r="BE34" i="4"/>
  <c r="BD34" i="4"/>
  <c r="BC33" i="4"/>
  <c r="BE33" i="4"/>
  <c r="BD33" i="4"/>
  <c r="BC32" i="4"/>
  <c r="BE32" i="4"/>
  <c r="BD32" i="4"/>
  <c r="BC31" i="4"/>
  <c r="BE31" i="4"/>
  <c r="BD31" i="4"/>
  <c r="BC30" i="4"/>
  <c r="BE30" i="4"/>
  <c r="BD30" i="4"/>
  <c r="BC29" i="4"/>
  <c r="BE29" i="4"/>
  <c r="BD29" i="4"/>
  <c r="BC28" i="4"/>
  <c r="BE28" i="4"/>
  <c r="BD28" i="4"/>
  <c r="BC27" i="4"/>
  <c r="BE27" i="4"/>
  <c r="BD27" i="4"/>
  <c r="BA34" i="4"/>
  <c r="BB34" i="4"/>
  <c r="AZ34" i="4"/>
  <c r="BA33" i="4"/>
  <c r="BB33" i="4"/>
  <c r="AZ33" i="4"/>
  <c r="BA32" i="4"/>
  <c r="BB32" i="4"/>
  <c r="AZ32" i="4"/>
  <c r="BA31" i="4"/>
  <c r="BB31" i="4"/>
  <c r="AZ31" i="4"/>
  <c r="BA30" i="4"/>
  <c r="BB30" i="4"/>
  <c r="AZ30" i="4"/>
  <c r="BA29" i="4"/>
  <c r="BB29" i="4"/>
  <c r="AZ29" i="4"/>
  <c r="BA28" i="4"/>
  <c r="BB28" i="4"/>
  <c r="AZ28" i="4"/>
  <c r="BA27" i="4"/>
  <c r="BB27" i="4"/>
  <c r="AZ27" i="4"/>
  <c r="AY34" i="4"/>
  <c r="AX34" i="4"/>
  <c r="AW34" i="4"/>
  <c r="AY33" i="4"/>
  <c r="AX33" i="4"/>
  <c r="AW33" i="4"/>
  <c r="AY32" i="4"/>
  <c r="AX32" i="4"/>
  <c r="AW32" i="4"/>
  <c r="AY31" i="4"/>
  <c r="AX31" i="4"/>
  <c r="AW31" i="4"/>
  <c r="AY30" i="4"/>
  <c r="AX30" i="4"/>
  <c r="AW30" i="4"/>
  <c r="AY29" i="4"/>
  <c r="AX29" i="4"/>
  <c r="AW29" i="4"/>
  <c r="AY28" i="4"/>
  <c r="AX28" i="4"/>
  <c r="AW28" i="4"/>
  <c r="AY27" i="4"/>
  <c r="AX27" i="4"/>
  <c r="AW27" i="4"/>
  <c r="AU35" i="4"/>
  <c r="AT35" i="4"/>
  <c r="AV35" i="4"/>
  <c r="AU34" i="4"/>
  <c r="AT34" i="4"/>
  <c r="AV34" i="4"/>
  <c r="AU33" i="4"/>
  <c r="AT33" i="4"/>
  <c r="AV33" i="4"/>
  <c r="AU32" i="4"/>
  <c r="AT32" i="4"/>
  <c r="AV32" i="4"/>
  <c r="AU31" i="4"/>
  <c r="AT31" i="4"/>
  <c r="AV31" i="4"/>
  <c r="AU30" i="4"/>
  <c r="AT30" i="4"/>
  <c r="AV30" i="4"/>
  <c r="AU29" i="4"/>
  <c r="AT29" i="4"/>
  <c r="AV29" i="4"/>
  <c r="AU28" i="4"/>
  <c r="AT28" i="4"/>
  <c r="AV28" i="4"/>
  <c r="AU27" i="4"/>
  <c r="AT27" i="4"/>
  <c r="AV27" i="4"/>
  <c r="BE24" i="4"/>
  <c r="BD24" i="4"/>
  <c r="BC24" i="4"/>
  <c r="BC23" i="4"/>
  <c r="BE23" i="4"/>
  <c r="BD23" i="4"/>
  <c r="BC22" i="4"/>
  <c r="BE22" i="4"/>
  <c r="BD22" i="4"/>
  <c r="BC21" i="4"/>
  <c r="BE21" i="4"/>
  <c r="BD21" i="4"/>
  <c r="BC20" i="4"/>
  <c r="BE20" i="4"/>
  <c r="BD20" i="4"/>
  <c r="BC19" i="4"/>
  <c r="BE19" i="4"/>
  <c r="BD19" i="4"/>
  <c r="BE18" i="4"/>
  <c r="BD18" i="4"/>
  <c r="BC18" i="4"/>
  <c r="BC17" i="4"/>
  <c r="BE17" i="4"/>
  <c r="BD17" i="4"/>
  <c r="BC16" i="4"/>
  <c r="BE16" i="4"/>
  <c r="BD16" i="4"/>
  <c r="BC15" i="4"/>
  <c r="BE15" i="4"/>
  <c r="BD15" i="4"/>
  <c r="BC14" i="4"/>
  <c r="BE14" i="4"/>
  <c r="BD14" i="4"/>
  <c r="BA24" i="4"/>
  <c r="BB24" i="4"/>
  <c r="AZ24" i="4"/>
  <c r="BA23" i="4"/>
  <c r="BB23" i="4"/>
  <c r="BA22" i="4"/>
  <c r="AZ23" i="4"/>
  <c r="BB22" i="4"/>
  <c r="AZ22" i="4"/>
  <c r="BA21" i="4"/>
  <c r="BB21" i="4"/>
  <c r="AZ21" i="4"/>
  <c r="BA20" i="4"/>
  <c r="BB20" i="4"/>
  <c r="BA19" i="4"/>
  <c r="AZ20" i="4"/>
  <c r="BB19" i="4"/>
  <c r="BA18" i="4"/>
  <c r="AZ19" i="4"/>
  <c r="BB18" i="4"/>
  <c r="BA17" i="4"/>
  <c r="AZ18" i="4"/>
  <c r="BB17" i="4"/>
  <c r="BA16" i="4"/>
  <c r="AZ17" i="4"/>
  <c r="BB16" i="4"/>
  <c r="BA15" i="4"/>
  <c r="AZ16" i="4"/>
  <c r="BB15" i="4"/>
  <c r="AZ15" i="4"/>
  <c r="BA14" i="4"/>
  <c r="BB14" i="4"/>
  <c r="AZ14" i="4"/>
  <c r="AY24" i="4"/>
  <c r="AX24" i="4"/>
  <c r="AW24" i="4"/>
  <c r="AY23" i="4"/>
  <c r="AX23" i="4"/>
  <c r="AW23" i="4"/>
  <c r="AY22" i="4"/>
  <c r="AX22" i="4"/>
  <c r="AW22" i="4"/>
  <c r="AY21" i="4"/>
  <c r="AX21" i="4"/>
  <c r="AW21" i="4"/>
  <c r="AY20" i="4"/>
  <c r="AX20" i="4"/>
  <c r="AW20" i="4"/>
  <c r="AY19" i="4"/>
  <c r="AW19" i="4"/>
  <c r="AX19" i="4"/>
  <c r="AY18" i="4"/>
  <c r="AX18" i="4"/>
  <c r="AW18" i="4"/>
  <c r="AY17" i="4"/>
  <c r="AX17" i="4"/>
  <c r="AW17" i="4"/>
  <c r="AY16" i="4"/>
  <c r="AW16" i="4"/>
  <c r="AX16" i="4"/>
  <c r="AY15" i="4"/>
  <c r="AX15" i="4"/>
  <c r="AW15" i="4"/>
  <c r="AY14" i="4"/>
  <c r="AX14" i="4"/>
  <c r="AW14" i="4"/>
  <c r="AU24" i="4"/>
  <c r="AT24" i="4"/>
  <c r="AV24" i="4"/>
  <c r="AU23" i="4"/>
  <c r="AT23" i="4"/>
  <c r="AV23" i="4"/>
  <c r="AU22" i="4"/>
  <c r="AT22" i="4"/>
  <c r="AV22" i="4"/>
  <c r="AU21" i="4"/>
  <c r="AT21" i="4"/>
  <c r="AV21" i="4"/>
  <c r="AU20" i="4"/>
  <c r="AT20" i="4"/>
  <c r="AV20" i="4"/>
  <c r="AU19" i="4"/>
  <c r="AT19" i="4"/>
  <c r="AV19" i="4"/>
  <c r="AU18" i="4"/>
  <c r="AT18" i="4"/>
  <c r="AV18" i="4"/>
  <c r="AU17" i="4"/>
  <c r="AT17" i="4"/>
  <c r="AV17" i="4"/>
  <c r="AU16" i="4"/>
  <c r="AT16" i="4"/>
  <c r="AV16" i="4"/>
  <c r="AU15" i="4"/>
  <c r="AT15" i="4"/>
  <c r="AV15" i="4"/>
  <c r="AU14" i="4"/>
  <c r="AT14" i="4"/>
  <c r="AV14" i="4"/>
  <c r="BE10" i="4"/>
  <c r="BD10" i="4"/>
  <c r="BC11" i="4"/>
  <c r="BC10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BC3" i="4"/>
  <c r="BE2" i="4"/>
  <c r="AH4" i="2" s="1"/>
  <c r="BD2" i="4"/>
  <c r="AH3" i="2" s="1"/>
  <c r="BC2" i="4"/>
  <c r="AH2" i="2" s="1"/>
  <c r="BA11" i="4"/>
  <c r="BB11" i="4"/>
  <c r="BA10" i="4"/>
  <c r="AZ11" i="4"/>
  <c r="BB10" i="4"/>
  <c r="AZ10" i="4"/>
  <c r="BA9" i="4"/>
  <c r="BB9" i="4"/>
  <c r="AZ9" i="4"/>
  <c r="BA8" i="4"/>
  <c r="BB8" i="4"/>
  <c r="AZ8" i="4"/>
  <c r="BA7" i="4"/>
  <c r="BB7" i="4"/>
  <c r="AZ7" i="4"/>
  <c r="BA6" i="4"/>
  <c r="BB6" i="4"/>
  <c r="AZ6" i="4"/>
  <c r="BA5" i="4"/>
  <c r="AE3" i="2" s="1"/>
  <c r="BB5" i="4"/>
  <c r="BA4" i="4"/>
  <c r="AZ5" i="4"/>
  <c r="BB4" i="4"/>
  <c r="AZ4" i="4"/>
  <c r="BA3" i="4"/>
  <c r="BB3" i="4"/>
  <c r="AZ3" i="4"/>
  <c r="BA2" i="4"/>
  <c r="BB2" i="4"/>
  <c r="AE4" i="2" s="1"/>
  <c r="AZ2" i="4"/>
  <c r="AE2" i="2" s="1"/>
  <c r="AY11" i="4"/>
  <c r="AX11" i="4"/>
  <c r="AW11" i="4"/>
  <c r="AY10" i="4"/>
  <c r="AX10" i="4"/>
  <c r="AW10" i="4"/>
  <c r="AY9" i="4"/>
  <c r="AX9" i="4"/>
  <c r="AW9" i="4"/>
  <c r="AY8" i="4"/>
  <c r="AX8" i="4"/>
  <c r="AW8" i="4"/>
  <c r="AY7" i="4"/>
  <c r="AX7" i="4"/>
  <c r="AW7" i="4"/>
  <c r="AY6" i="4"/>
  <c r="AX6" i="4"/>
  <c r="AW6" i="4"/>
  <c r="AY5" i="4"/>
  <c r="AW5" i="4"/>
  <c r="AX5" i="4"/>
  <c r="AY4" i="4"/>
  <c r="AX4" i="4"/>
  <c r="AB3" i="2" s="1"/>
  <c r="AW4" i="4"/>
  <c r="AY3" i="4"/>
  <c r="AA4" i="2" s="1"/>
  <c r="AX3" i="4"/>
  <c r="AW3" i="4"/>
  <c r="AA2" i="2" s="1"/>
  <c r="AY2" i="4"/>
  <c r="AB4" i="2" s="1"/>
  <c r="AX2" i="4"/>
  <c r="AW2" i="4"/>
  <c r="AB2" i="2" s="1"/>
  <c r="AU10" i="4"/>
  <c r="AT10" i="4"/>
  <c r="AV10" i="4"/>
  <c r="AU9" i="4"/>
  <c r="AT9" i="4"/>
  <c r="AV9" i="4"/>
  <c r="AU8" i="4"/>
  <c r="AT8" i="4"/>
  <c r="AV8" i="4"/>
  <c r="AU7" i="4"/>
  <c r="AT7" i="4"/>
  <c r="AV7" i="4"/>
  <c r="AU6" i="4"/>
  <c r="AT6" i="4"/>
  <c r="AV6" i="4"/>
  <c r="AU5" i="4"/>
  <c r="AT5" i="4"/>
  <c r="AV5" i="4"/>
  <c r="AU4" i="4"/>
  <c r="AT4" i="4"/>
  <c r="AV4" i="4"/>
  <c r="AU3" i="4"/>
  <c r="AT3" i="4"/>
  <c r="AV3" i="4"/>
  <c r="AU2" i="4"/>
  <c r="Y3" i="2" s="1"/>
  <c r="AT2" i="4"/>
  <c r="Y2" i="2" s="1"/>
  <c r="AV2" i="4"/>
  <c r="Y4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9" i="4"/>
  <c r="BJ8" i="4"/>
  <c r="BJ7" i="4"/>
  <c r="BJ6" i="4"/>
  <c r="BJ5" i="4"/>
  <c r="BJ4" i="4"/>
  <c r="BJ3" i="4"/>
  <c r="BJ2" i="4"/>
  <c r="BK2" i="4" s="1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355" i="4"/>
  <c r="AC351" i="4"/>
  <c r="AC347" i="4"/>
  <c r="AC343" i="4"/>
  <c r="AC339" i="4"/>
  <c r="AC335" i="4"/>
  <c r="AC331" i="4"/>
  <c r="AC327" i="4"/>
  <c r="AC323" i="4"/>
  <c r="AC319" i="4"/>
  <c r="AC311" i="4"/>
  <c r="AC307" i="4"/>
  <c r="AC303" i="4"/>
  <c r="AC299" i="4"/>
  <c r="AC295" i="4"/>
  <c r="AC291" i="4"/>
  <c r="AC287" i="4"/>
  <c r="AC283" i="4"/>
  <c r="AC279" i="4"/>
  <c r="AC275" i="4"/>
  <c r="AC269" i="4"/>
  <c r="AC265" i="4"/>
  <c r="AC261" i="4"/>
  <c r="AC257" i="4"/>
  <c r="AC253" i="4"/>
  <c r="AC249" i="4"/>
  <c r="AC245" i="4"/>
  <c r="AC241" i="4"/>
  <c r="AC237" i="4"/>
  <c r="AC233" i="4"/>
  <c r="AC227" i="4"/>
  <c r="AC223" i="4"/>
  <c r="AC219" i="4"/>
  <c r="AC215" i="4"/>
  <c r="AC211" i="4"/>
  <c r="AC207" i="4"/>
  <c r="AC203" i="4"/>
  <c r="AC199" i="4"/>
  <c r="AC195" i="4"/>
  <c r="AC191" i="4"/>
  <c r="AC187" i="4"/>
  <c r="AC183" i="4"/>
  <c r="AC177" i="4"/>
  <c r="AC173" i="4"/>
  <c r="AC169" i="4"/>
  <c r="AC165" i="4"/>
  <c r="AC161" i="4"/>
  <c r="AC157" i="4"/>
  <c r="AC153" i="4"/>
  <c r="AC149" i="4"/>
  <c r="AC145" i="4"/>
  <c r="AC141" i="4"/>
  <c r="AC137" i="4"/>
  <c r="AC129" i="4"/>
  <c r="AC125" i="4"/>
  <c r="AC121" i="4"/>
  <c r="AC117" i="4"/>
  <c r="AC113" i="4"/>
  <c r="AC109" i="4"/>
  <c r="AC105" i="4"/>
  <c r="AC101" i="4"/>
  <c r="AC97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1" i="4"/>
  <c r="AC37" i="4"/>
  <c r="AC33" i="4"/>
  <c r="AC29" i="4"/>
  <c r="AC25" i="4"/>
  <c r="AC21" i="4"/>
  <c r="AC17" i="4"/>
  <c r="AC13" i="4"/>
  <c r="AC8" i="4"/>
  <c r="AC4" i="4"/>
  <c r="Q2503" i="4"/>
  <c r="Q2502" i="4"/>
  <c r="Q2501" i="4"/>
  <c r="Q2500" i="4"/>
  <c r="Q2499" i="4"/>
  <c r="Q2498" i="4"/>
  <c r="Q2497" i="4"/>
  <c r="Q2496" i="4"/>
  <c r="Q2495" i="4"/>
  <c r="Q2494" i="4"/>
  <c r="Q2493" i="4"/>
  <c r="Q2492" i="4"/>
  <c r="Q2491" i="4"/>
  <c r="Q2490" i="4"/>
  <c r="Q2489" i="4"/>
  <c r="Q2488" i="4"/>
  <c r="Q2487" i="4"/>
  <c r="Q2486" i="4"/>
  <c r="Q2485" i="4"/>
  <c r="Q2484" i="4"/>
  <c r="Q2483" i="4"/>
  <c r="Q2482" i="4"/>
  <c r="Q2481" i="4"/>
  <c r="Q2480" i="4"/>
  <c r="Q2479" i="4"/>
  <c r="Q2478" i="4"/>
  <c r="Q2477" i="4"/>
  <c r="Q2476" i="4"/>
  <c r="Q2475" i="4"/>
  <c r="Q2474" i="4"/>
  <c r="Q2473" i="4"/>
  <c r="Q2472" i="4"/>
  <c r="Q2471" i="4"/>
  <c r="Q2470" i="4"/>
  <c r="Q2469" i="4"/>
  <c r="Q2468" i="4"/>
  <c r="Q2467" i="4"/>
  <c r="Q2466" i="4"/>
  <c r="Q2465" i="4"/>
  <c r="Q2464" i="4"/>
  <c r="Q2463" i="4"/>
  <c r="Q2462" i="4"/>
  <c r="Q2461" i="4"/>
  <c r="Q2460" i="4"/>
  <c r="Q2459" i="4"/>
  <c r="Q2458" i="4"/>
  <c r="Q2457" i="4"/>
  <c r="Q2456" i="4"/>
  <c r="Q2455" i="4"/>
  <c r="Q2454" i="4"/>
  <c r="Q2453" i="4"/>
  <c r="Q2452" i="4"/>
  <c r="Q2451" i="4"/>
  <c r="Q2450" i="4"/>
  <c r="Q2449" i="4"/>
  <c r="Q2448" i="4"/>
  <c r="Q2447" i="4"/>
  <c r="Q2446" i="4"/>
  <c r="Q2445" i="4"/>
  <c r="Q2444" i="4"/>
  <c r="Q2443" i="4"/>
  <c r="Q2442" i="4"/>
  <c r="Q2441" i="4"/>
  <c r="Q2440" i="4"/>
  <c r="Q2439" i="4"/>
  <c r="Q2438" i="4"/>
  <c r="Q2437" i="4"/>
  <c r="Q2436" i="4"/>
  <c r="Q2435" i="4"/>
  <c r="Q2434" i="4"/>
  <c r="Q2433" i="4"/>
  <c r="Q2432" i="4"/>
  <c r="Q2431" i="4"/>
  <c r="Q2430" i="4"/>
  <c r="Q2429" i="4"/>
  <c r="Q2428" i="4"/>
  <c r="Q2427" i="4"/>
  <c r="Q2426" i="4"/>
  <c r="Q2425" i="4"/>
  <c r="Q2424" i="4"/>
  <c r="Q2423" i="4"/>
  <c r="Q2422" i="4"/>
  <c r="Q2421" i="4"/>
  <c r="Q2420" i="4"/>
  <c r="Q2419" i="4"/>
  <c r="Q2418" i="4"/>
  <c r="Q2417" i="4"/>
  <c r="Q2416" i="4"/>
  <c r="Q2415" i="4"/>
  <c r="Q2414" i="4"/>
  <c r="Q2413" i="4"/>
  <c r="Q2412" i="4"/>
  <c r="Q2411" i="4"/>
  <c r="Q2410" i="4"/>
  <c r="Q2409" i="4"/>
  <c r="Q2408" i="4"/>
  <c r="Q2407" i="4"/>
  <c r="Q2406" i="4"/>
  <c r="Q2405" i="4"/>
  <c r="Q2404" i="4"/>
  <c r="Q2403" i="4"/>
  <c r="Q2402" i="4"/>
  <c r="Q2401" i="4"/>
  <c r="Q2400" i="4"/>
  <c r="Q2399" i="4"/>
  <c r="Q2398" i="4"/>
  <c r="Q2397" i="4"/>
  <c r="Q2396" i="4"/>
  <c r="Q2395" i="4"/>
  <c r="Q2394" i="4"/>
  <c r="Q2393" i="4"/>
  <c r="Q2392" i="4"/>
  <c r="Q2391" i="4"/>
  <c r="Q2390" i="4"/>
  <c r="Q2389" i="4"/>
  <c r="Q2388" i="4"/>
  <c r="Q2387" i="4"/>
  <c r="Q2386" i="4"/>
  <c r="Q2385" i="4"/>
  <c r="Q2384" i="4"/>
  <c r="Q2383" i="4"/>
  <c r="Q2382" i="4"/>
  <c r="Q2381" i="4"/>
  <c r="Q2380" i="4"/>
  <c r="Q2379" i="4"/>
  <c r="Q2378" i="4"/>
  <c r="Q2377" i="4"/>
  <c r="Q2376" i="4"/>
  <c r="Q2375" i="4"/>
  <c r="Q2374" i="4"/>
  <c r="Q2373" i="4"/>
  <c r="Q2372" i="4"/>
  <c r="Q2371" i="4"/>
  <c r="Q2370" i="4"/>
  <c r="Q2369" i="4"/>
  <c r="Q2368" i="4"/>
  <c r="Q2367" i="4"/>
  <c r="Q2366" i="4"/>
  <c r="Q2365" i="4"/>
  <c r="Q2364" i="4"/>
  <c r="Q2363" i="4"/>
  <c r="Q2362" i="4"/>
  <c r="Q2361" i="4"/>
  <c r="Q2360" i="4"/>
  <c r="Q2359" i="4"/>
  <c r="Q2358" i="4"/>
  <c r="Q2357" i="4"/>
  <c r="Q2356" i="4"/>
  <c r="Q2355" i="4"/>
  <c r="Q2354" i="4"/>
  <c r="Q2353" i="4"/>
  <c r="Q2352" i="4"/>
  <c r="Q2351" i="4"/>
  <c r="Q2350" i="4"/>
  <c r="Q2349" i="4"/>
  <c r="Q2348" i="4"/>
  <c r="Q2347" i="4"/>
  <c r="Q2346" i="4"/>
  <c r="Q2345" i="4"/>
  <c r="Q2344" i="4"/>
  <c r="Q2343" i="4"/>
  <c r="Q2342" i="4"/>
  <c r="Q2341" i="4"/>
  <c r="Q2340" i="4"/>
  <c r="Q2339" i="4"/>
  <c r="Q2338" i="4"/>
  <c r="Q2337" i="4"/>
  <c r="Q2336" i="4"/>
  <c r="Q2335" i="4"/>
  <c r="Q2334" i="4"/>
  <c r="Q2333" i="4"/>
  <c r="Q2332" i="4"/>
  <c r="Q2331" i="4"/>
  <c r="Q2330" i="4"/>
  <c r="Q2329" i="4"/>
  <c r="Q2328" i="4"/>
  <c r="Q2327" i="4"/>
  <c r="Q2326" i="4"/>
  <c r="Q2325" i="4"/>
  <c r="Q2324" i="4"/>
  <c r="Q2323" i="4"/>
  <c r="Q2322" i="4"/>
  <c r="Q2321" i="4"/>
  <c r="Q2320" i="4"/>
  <c r="Q2319" i="4"/>
  <c r="Q2318" i="4"/>
  <c r="Q2317" i="4"/>
  <c r="Q2316" i="4"/>
  <c r="Q2315" i="4"/>
  <c r="Q2314" i="4"/>
  <c r="Q2313" i="4"/>
  <c r="Q2312" i="4"/>
  <c r="Q2311" i="4"/>
  <c r="Q2310" i="4"/>
  <c r="Q2309" i="4"/>
  <c r="Q2308" i="4"/>
  <c r="Q2307" i="4"/>
  <c r="Q2306" i="4"/>
  <c r="Q2305" i="4"/>
  <c r="Q2304" i="4"/>
  <c r="Q2303" i="4"/>
  <c r="Q2302" i="4"/>
  <c r="Q2301" i="4"/>
  <c r="Q2300" i="4"/>
  <c r="Q2299" i="4"/>
  <c r="Q2298" i="4"/>
  <c r="Q2297" i="4"/>
  <c r="Q2296" i="4"/>
  <c r="Q2295" i="4"/>
  <c r="Q2294" i="4"/>
  <c r="Q2293" i="4"/>
  <c r="Q2292" i="4"/>
  <c r="Q2291" i="4"/>
  <c r="Q2290" i="4"/>
  <c r="Q2289" i="4"/>
  <c r="Q2288" i="4"/>
  <c r="Q2287" i="4"/>
  <c r="Q2286" i="4"/>
  <c r="Q2285" i="4"/>
  <c r="Q2284" i="4"/>
  <c r="Q2283" i="4"/>
  <c r="Q2282" i="4"/>
  <c r="Q2281" i="4"/>
  <c r="Q2280" i="4"/>
  <c r="Q2279" i="4"/>
  <c r="Q2278" i="4"/>
  <c r="Q2277" i="4"/>
  <c r="Q2276" i="4"/>
  <c r="Q2275" i="4"/>
  <c r="Q2274" i="4"/>
  <c r="Q2273" i="4"/>
  <c r="Q2272" i="4"/>
  <c r="Q2271" i="4"/>
  <c r="Q2270" i="4"/>
  <c r="Q2269" i="4"/>
  <c r="Q2268" i="4"/>
  <c r="Q2267" i="4"/>
  <c r="Q2266" i="4"/>
  <c r="Q2265" i="4"/>
  <c r="Q2264" i="4"/>
  <c r="Q2263" i="4"/>
  <c r="Q2262" i="4"/>
  <c r="Q2261" i="4"/>
  <c r="Q2260" i="4"/>
  <c r="Q2259" i="4"/>
  <c r="Q2258" i="4"/>
  <c r="Q2257" i="4"/>
  <c r="Q2256" i="4"/>
  <c r="Q2255" i="4"/>
  <c r="Q2254" i="4"/>
  <c r="Q2253" i="4"/>
  <c r="Q2252" i="4"/>
  <c r="Q2251" i="4"/>
  <c r="Q2250" i="4"/>
  <c r="Q2249" i="4"/>
  <c r="Q2248" i="4"/>
  <c r="Q2247" i="4"/>
  <c r="Q2246" i="4"/>
  <c r="Q2245" i="4"/>
  <c r="Q2244" i="4"/>
  <c r="Q2243" i="4"/>
  <c r="Q2242" i="4"/>
  <c r="Q2241" i="4"/>
  <c r="Q2240" i="4"/>
  <c r="Q2239" i="4"/>
  <c r="Q2238" i="4"/>
  <c r="Q2237" i="4"/>
  <c r="Q2236" i="4"/>
  <c r="Q2235" i="4"/>
  <c r="Q2234" i="4"/>
  <c r="Q2233" i="4"/>
  <c r="Q2232" i="4"/>
  <c r="Q2231" i="4"/>
  <c r="Q2230" i="4"/>
  <c r="Q2229" i="4"/>
  <c r="Q2228" i="4"/>
  <c r="Q2227" i="4"/>
  <c r="Q2226" i="4"/>
  <c r="Q2225" i="4"/>
  <c r="Q2224" i="4"/>
  <c r="Q2223" i="4"/>
  <c r="Q2222" i="4"/>
  <c r="Q2221" i="4"/>
  <c r="Q2220" i="4"/>
  <c r="Q2219" i="4"/>
  <c r="Q2218" i="4"/>
  <c r="Q2217" i="4"/>
  <c r="Q2216" i="4"/>
  <c r="Q2215" i="4"/>
  <c r="Q2214" i="4"/>
  <c r="Q2213" i="4"/>
  <c r="Q2212" i="4"/>
  <c r="Q2211" i="4"/>
  <c r="Q2210" i="4"/>
  <c r="Q2209" i="4"/>
  <c r="Q2208" i="4"/>
  <c r="Q2207" i="4"/>
  <c r="Q2206" i="4"/>
  <c r="Q2205" i="4"/>
  <c r="Q2204" i="4"/>
  <c r="Q2203" i="4"/>
  <c r="Q2202" i="4"/>
  <c r="Q2201" i="4"/>
  <c r="Q2200" i="4"/>
  <c r="Q2199" i="4"/>
  <c r="Q2198" i="4"/>
  <c r="Q2197" i="4"/>
  <c r="Q2196" i="4"/>
  <c r="Q2195" i="4"/>
  <c r="Q2194" i="4"/>
  <c r="Q2193" i="4"/>
  <c r="Q2192" i="4"/>
  <c r="Q2191" i="4"/>
  <c r="Q2190" i="4"/>
  <c r="Q2189" i="4"/>
  <c r="Q2188" i="4"/>
  <c r="Q2187" i="4"/>
  <c r="Q2186" i="4"/>
  <c r="Q2185" i="4"/>
  <c r="Q2184" i="4"/>
  <c r="Q2183" i="4"/>
  <c r="Q2182" i="4"/>
  <c r="Q2181" i="4"/>
  <c r="Q2180" i="4"/>
  <c r="Q2179" i="4"/>
  <c r="Q2178" i="4"/>
  <c r="Q2177" i="4"/>
  <c r="Q2176" i="4"/>
  <c r="Q2175" i="4"/>
  <c r="Q2174" i="4"/>
  <c r="Q2173" i="4"/>
  <c r="Q2172" i="4"/>
  <c r="Q2171" i="4"/>
  <c r="Q2170" i="4"/>
  <c r="Q2169" i="4"/>
  <c r="Q2168" i="4"/>
  <c r="Q2167" i="4"/>
  <c r="Q2166" i="4"/>
  <c r="Q2165" i="4"/>
  <c r="Q2164" i="4"/>
  <c r="Q2163" i="4"/>
  <c r="Q2162" i="4"/>
  <c r="Q2161" i="4"/>
  <c r="Q2160" i="4"/>
  <c r="Q2159" i="4"/>
  <c r="Q2158" i="4"/>
  <c r="Q2157" i="4"/>
  <c r="Q2156" i="4"/>
  <c r="Q2155" i="4"/>
  <c r="Q2154" i="4"/>
  <c r="Q2153" i="4"/>
  <c r="Q2152" i="4"/>
  <c r="Q2151" i="4"/>
  <c r="Q2150" i="4"/>
  <c r="Q2149" i="4"/>
  <c r="Q2148" i="4"/>
  <c r="Q2147" i="4"/>
  <c r="Q2146" i="4"/>
  <c r="Q2145" i="4"/>
  <c r="Q2144" i="4"/>
  <c r="Q2143" i="4"/>
  <c r="Q2142" i="4"/>
  <c r="Q2141" i="4"/>
  <c r="Q2140" i="4"/>
  <c r="Q2139" i="4"/>
  <c r="Q2138" i="4"/>
  <c r="Q2137" i="4"/>
  <c r="Q2136" i="4"/>
  <c r="Q2135" i="4"/>
  <c r="Q2134" i="4"/>
  <c r="Q2133" i="4"/>
  <c r="Q2132" i="4"/>
  <c r="Q2131" i="4"/>
  <c r="Q2130" i="4"/>
  <c r="Q2129" i="4"/>
  <c r="Q2128" i="4"/>
  <c r="Q2127" i="4"/>
  <c r="Q2126" i="4"/>
  <c r="Q2125" i="4"/>
  <c r="Q2124" i="4"/>
  <c r="Q2123" i="4"/>
  <c r="Q2122" i="4"/>
  <c r="Q2121" i="4"/>
  <c r="Q2120" i="4"/>
  <c r="Q2119" i="4"/>
  <c r="Q2118" i="4"/>
  <c r="Q2117" i="4"/>
  <c r="Q2116" i="4"/>
  <c r="Q2115" i="4"/>
  <c r="Q2114" i="4"/>
  <c r="Q2113" i="4"/>
  <c r="Q2112" i="4"/>
  <c r="Q2111" i="4"/>
  <c r="Q2110" i="4"/>
  <c r="Q2109" i="4"/>
  <c r="Q2108" i="4"/>
  <c r="Q2107" i="4"/>
  <c r="Q2106" i="4"/>
  <c r="Q2105" i="4"/>
  <c r="Q2104" i="4"/>
  <c r="Q2103" i="4"/>
  <c r="Q2102" i="4"/>
  <c r="Q2101" i="4"/>
  <c r="Q2100" i="4"/>
  <c r="Q2099" i="4"/>
  <c r="Q2098" i="4"/>
  <c r="Q2097" i="4"/>
  <c r="Q2096" i="4"/>
  <c r="Q2095" i="4"/>
  <c r="Q2094" i="4"/>
  <c r="Q2093" i="4"/>
  <c r="Q2092" i="4"/>
  <c r="Q2091" i="4"/>
  <c r="Q2090" i="4"/>
  <c r="Q2089" i="4"/>
  <c r="Q2088" i="4"/>
  <c r="Q2087" i="4"/>
  <c r="Q2086" i="4"/>
  <c r="Q2085" i="4"/>
  <c r="Q2084" i="4"/>
  <c r="Q2083" i="4"/>
  <c r="Q2082" i="4"/>
  <c r="Q2081" i="4"/>
  <c r="Q2080" i="4"/>
  <c r="Q2079" i="4"/>
  <c r="Q2078" i="4"/>
  <c r="Q2077" i="4"/>
  <c r="Q2076" i="4"/>
  <c r="Q2075" i="4"/>
  <c r="Q2074" i="4"/>
  <c r="Q2073" i="4"/>
  <c r="Q2072" i="4"/>
  <c r="Q2071" i="4"/>
  <c r="Q2070" i="4"/>
  <c r="Q2069" i="4"/>
  <c r="Q2068" i="4"/>
  <c r="Q2067" i="4"/>
  <c r="Q2066" i="4"/>
  <c r="Q2065" i="4"/>
  <c r="Q2064" i="4"/>
  <c r="Q2063" i="4"/>
  <c r="Q2062" i="4"/>
  <c r="Q2061" i="4"/>
  <c r="Q2060" i="4"/>
  <c r="Q2059" i="4"/>
  <c r="Q2058" i="4"/>
  <c r="Q2057" i="4"/>
  <c r="Q2056" i="4"/>
  <c r="Q2055" i="4"/>
  <c r="Q2054" i="4"/>
  <c r="Q2053" i="4"/>
  <c r="Q2052" i="4"/>
  <c r="Q2051" i="4"/>
  <c r="Q2050" i="4"/>
  <c r="Q2049" i="4"/>
  <c r="Q2048" i="4"/>
  <c r="Q2047" i="4"/>
  <c r="Q2046" i="4"/>
  <c r="Q2045" i="4"/>
  <c r="Q2044" i="4"/>
  <c r="Q2043" i="4"/>
  <c r="Q2042" i="4"/>
  <c r="Q2041" i="4"/>
  <c r="Q2040" i="4"/>
  <c r="Q2039" i="4"/>
  <c r="Q2038" i="4"/>
  <c r="Q2037" i="4"/>
  <c r="Q2036" i="4"/>
  <c r="Q2035" i="4"/>
  <c r="Q2034" i="4"/>
  <c r="Q2033" i="4"/>
  <c r="Q2032" i="4"/>
  <c r="Q2031" i="4"/>
  <c r="Q2030" i="4"/>
  <c r="Q2029" i="4"/>
  <c r="Q2028" i="4"/>
  <c r="Q2027" i="4"/>
  <c r="Q2026" i="4"/>
  <c r="Q2025" i="4"/>
  <c r="Q2024" i="4"/>
  <c r="Q2023" i="4"/>
  <c r="Q2022" i="4"/>
  <c r="Q2021" i="4"/>
  <c r="Q2020" i="4"/>
  <c r="Q2019" i="4"/>
  <c r="Q2018" i="4"/>
  <c r="Q2017" i="4"/>
  <c r="Q2016" i="4"/>
  <c r="Q2015" i="4"/>
  <c r="Q2014" i="4"/>
  <c r="Q2013" i="4"/>
  <c r="Q2012" i="4"/>
  <c r="Q2011" i="4"/>
  <c r="Q2010" i="4"/>
  <c r="Q2009" i="4"/>
  <c r="Q2008" i="4"/>
  <c r="Q2007" i="4"/>
  <c r="Q2006" i="4"/>
  <c r="Q2005" i="4"/>
  <c r="Q2004" i="4"/>
  <c r="Q2003" i="4"/>
  <c r="Q2002" i="4"/>
  <c r="Q2001" i="4"/>
  <c r="Q2000" i="4"/>
  <c r="Q1999" i="4"/>
  <c r="Q1998" i="4"/>
  <c r="Q1997" i="4"/>
  <c r="Q1996" i="4"/>
  <c r="Q1995" i="4"/>
  <c r="Q1994" i="4"/>
  <c r="Q1993" i="4"/>
  <c r="Q1992" i="4"/>
  <c r="Q1991" i="4"/>
  <c r="Q1990" i="4"/>
  <c r="Q1989" i="4"/>
  <c r="Q1988" i="4"/>
  <c r="Q1987" i="4"/>
  <c r="Q1986" i="4"/>
  <c r="Q1985" i="4"/>
  <c r="Q1984" i="4"/>
  <c r="Q1983" i="4"/>
  <c r="Q1982" i="4"/>
  <c r="Q1981" i="4"/>
  <c r="Q1980" i="4"/>
  <c r="Q1979" i="4"/>
  <c r="Q1978" i="4"/>
  <c r="Q1977" i="4"/>
  <c r="Q1976" i="4"/>
  <c r="Q1975" i="4"/>
  <c r="Q1974" i="4"/>
  <c r="Q1973" i="4"/>
  <c r="Q1972" i="4"/>
  <c r="Q1971" i="4"/>
  <c r="Q1970" i="4"/>
  <c r="Q1969" i="4"/>
  <c r="Q1968" i="4"/>
  <c r="Q1967" i="4"/>
  <c r="Q1966" i="4"/>
  <c r="Q1965" i="4"/>
  <c r="Q1964" i="4"/>
  <c r="Q1963" i="4"/>
  <c r="Q1962" i="4"/>
  <c r="Q1961" i="4"/>
  <c r="Q1960" i="4"/>
  <c r="Q1959" i="4"/>
  <c r="Q1958" i="4"/>
  <c r="Q1957" i="4"/>
  <c r="Q1956" i="4"/>
  <c r="Q1955" i="4"/>
  <c r="Q1954" i="4"/>
  <c r="Q1953" i="4"/>
  <c r="Q1952" i="4"/>
  <c r="Q1951" i="4"/>
  <c r="Q1950" i="4"/>
  <c r="Q1949" i="4"/>
  <c r="Q1948" i="4"/>
  <c r="Q1947" i="4"/>
  <c r="Q1946" i="4"/>
  <c r="Q1945" i="4"/>
  <c r="Q1944" i="4"/>
  <c r="Q1943" i="4"/>
  <c r="Q1942" i="4"/>
  <c r="Q1941" i="4"/>
  <c r="Q1940" i="4"/>
  <c r="Q1939" i="4"/>
  <c r="Q1938" i="4"/>
  <c r="Q1937" i="4"/>
  <c r="Q1936" i="4"/>
  <c r="Q1935" i="4"/>
  <c r="Q1934" i="4"/>
  <c r="Q1933" i="4"/>
  <c r="Q1932" i="4"/>
  <c r="Q1931" i="4"/>
  <c r="Q1930" i="4"/>
  <c r="Q1929" i="4"/>
  <c r="Q1928" i="4"/>
  <c r="Q1927" i="4"/>
  <c r="Q1926" i="4"/>
  <c r="Q1925" i="4"/>
  <c r="Q1924" i="4"/>
  <c r="Q1923" i="4"/>
  <c r="Q1922" i="4"/>
  <c r="Q1921" i="4"/>
  <c r="Q1920" i="4"/>
  <c r="Q1919" i="4"/>
  <c r="Q1918" i="4"/>
  <c r="Q1917" i="4"/>
  <c r="Q1916" i="4"/>
  <c r="Q1915" i="4"/>
  <c r="Q1914" i="4"/>
  <c r="Q1913" i="4"/>
  <c r="Q1912" i="4"/>
  <c r="Q1911" i="4"/>
  <c r="Q1910" i="4"/>
  <c r="Q1909" i="4"/>
  <c r="Q1908" i="4"/>
  <c r="Q1907" i="4"/>
  <c r="Q1906" i="4"/>
  <c r="Q1905" i="4"/>
  <c r="Q1904" i="4"/>
  <c r="Q1903" i="4"/>
  <c r="Q1902" i="4"/>
  <c r="Q1901" i="4"/>
  <c r="Q1900" i="4"/>
  <c r="Q1899" i="4"/>
  <c r="Q1898" i="4"/>
  <c r="Q1897" i="4"/>
  <c r="Q1896" i="4"/>
  <c r="Q1895" i="4"/>
  <c r="Q1894" i="4"/>
  <c r="Q1893" i="4"/>
  <c r="Q1892" i="4"/>
  <c r="Q1891" i="4"/>
  <c r="Q1890" i="4"/>
  <c r="Q1889" i="4"/>
  <c r="Q1888" i="4"/>
  <c r="Q1887" i="4"/>
  <c r="Q1886" i="4"/>
  <c r="Q1885" i="4"/>
  <c r="Q1884" i="4"/>
  <c r="Q1883" i="4"/>
  <c r="Q1882" i="4"/>
  <c r="Q1881" i="4"/>
  <c r="Q1880" i="4"/>
  <c r="Q1879" i="4"/>
  <c r="Q1878" i="4"/>
  <c r="Q1877" i="4"/>
  <c r="Q1876" i="4"/>
  <c r="Q1875" i="4"/>
  <c r="Q1874" i="4"/>
  <c r="Q1873" i="4"/>
  <c r="Q1872" i="4"/>
  <c r="Q1871" i="4"/>
  <c r="Q1870" i="4"/>
  <c r="Q1869" i="4"/>
  <c r="Q1868" i="4"/>
  <c r="Q1867" i="4"/>
  <c r="Q1866" i="4"/>
  <c r="Q1865" i="4"/>
  <c r="Q1864" i="4"/>
  <c r="Q1863" i="4"/>
  <c r="Q1862" i="4"/>
  <c r="Q1861" i="4"/>
  <c r="Q1860" i="4"/>
  <c r="Q1859" i="4"/>
  <c r="Q1858" i="4"/>
  <c r="Q1857" i="4"/>
  <c r="Q1856" i="4"/>
  <c r="Q1855" i="4"/>
  <c r="Q1854" i="4"/>
  <c r="Q1853" i="4"/>
  <c r="Q1852" i="4"/>
  <c r="Q1851" i="4"/>
  <c r="Q1850" i="4"/>
  <c r="Q1849" i="4"/>
  <c r="Q1848" i="4"/>
  <c r="Q1847" i="4"/>
  <c r="Q1846" i="4"/>
  <c r="Q1845" i="4"/>
  <c r="Q1844" i="4"/>
  <c r="Q1843" i="4"/>
  <c r="Q1842" i="4"/>
  <c r="Q1841" i="4"/>
  <c r="Q1840" i="4"/>
  <c r="Q1839" i="4"/>
  <c r="Q1838" i="4"/>
  <c r="Q1837" i="4"/>
  <c r="Q1836" i="4"/>
  <c r="Q1835" i="4"/>
  <c r="Q1834" i="4"/>
  <c r="Q1833" i="4"/>
  <c r="Q1832" i="4"/>
  <c r="Q1831" i="4"/>
  <c r="Q1830" i="4"/>
  <c r="Q1829" i="4"/>
  <c r="Q1828" i="4"/>
  <c r="Q1827" i="4"/>
  <c r="Q1826" i="4"/>
  <c r="Q1825" i="4"/>
  <c r="Q1824" i="4"/>
  <c r="Q1823" i="4"/>
  <c r="Q1822" i="4"/>
  <c r="Q1821" i="4"/>
  <c r="Q1820" i="4"/>
  <c r="Q1819" i="4"/>
  <c r="Q1818" i="4"/>
  <c r="Q1817" i="4"/>
  <c r="Q1816" i="4"/>
  <c r="Q1815" i="4"/>
  <c r="Q1814" i="4"/>
  <c r="Q1813" i="4"/>
  <c r="Q1812" i="4"/>
  <c r="Q1811" i="4"/>
  <c r="Q1810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3" i="4"/>
  <c r="AK2" i="4"/>
  <c r="AJ7" i="4"/>
  <c r="AJ6" i="4"/>
  <c r="AK6" i="4" s="1"/>
  <c r="AJ5" i="4"/>
  <c r="AK5" i="4" s="1"/>
  <c r="AJ4" i="4"/>
  <c r="AK4" i="4" s="1"/>
  <c r="AJ3" i="4"/>
  <c r="AJ2" i="4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95" i="3"/>
  <c r="DZ95" i="3"/>
  <c r="DY95" i="3"/>
  <c r="EA94" i="3"/>
  <c r="DZ94" i="3"/>
  <c r="DY94" i="3"/>
  <c r="EA93" i="3"/>
  <c r="DZ93" i="3"/>
  <c r="DY93" i="3"/>
  <c r="EA92" i="3"/>
  <c r="DZ92" i="3"/>
  <c r="DY92" i="3"/>
  <c r="EA91" i="3"/>
  <c r="DZ91" i="3"/>
  <c r="DY91" i="3"/>
  <c r="EA90" i="3"/>
  <c r="DZ90" i="3"/>
  <c r="DY90" i="3"/>
  <c r="EA89" i="3"/>
  <c r="DZ89" i="3"/>
  <c r="DY89" i="3"/>
  <c r="EA88" i="3"/>
  <c r="DZ88" i="3"/>
  <c r="DY88" i="3"/>
  <c r="EA87" i="3"/>
  <c r="DZ87" i="3"/>
  <c r="DY87" i="3"/>
  <c r="EA86" i="3"/>
  <c r="DZ86" i="3"/>
  <c r="DY86" i="3"/>
  <c r="EA83" i="3"/>
  <c r="DZ83" i="3"/>
  <c r="DY83" i="3"/>
  <c r="EA82" i="3"/>
  <c r="DZ82" i="3"/>
  <c r="DY82" i="3"/>
  <c r="EA81" i="3"/>
  <c r="DZ81" i="3"/>
  <c r="DY81" i="3"/>
  <c r="EA80" i="3"/>
  <c r="DZ80" i="3"/>
  <c r="DY80" i="3"/>
  <c r="EA79" i="3"/>
  <c r="DZ79" i="3"/>
  <c r="DY79" i="3"/>
  <c r="EA78" i="3"/>
  <c r="DZ78" i="3"/>
  <c r="DY78" i="3"/>
  <c r="EA77" i="3"/>
  <c r="DZ77" i="3"/>
  <c r="DY77" i="3"/>
  <c r="EA76" i="3"/>
  <c r="DZ76" i="3"/>
  <c r="DY76" i="3"/>
  <c r="EA75" i="3"/>
  <c r="DZ75" i="3"/>
  <c r="DY75" i="3"/>
  <c r="EA74" i="3"/>
  <c r="DZ74" i="3"/>
  <c r="DY74" i="3"/>
  <c r="EA72" i="3"/>
  <c r="DZ72" i="3"/>
  <c r="DY72" i="3"/>
  <c r="EA71" i="3"/>
  <c r="DZ71" i="3"/>
  <c r="DY71" i="3"/>
  <c r="EA70" i="3"/>
  <c r="DZ70" i="3"/>
  <c r="DY70" i="3"/>
  <c r="EA69" i="3"/>
  <c r="DZ69" i="3"/>
  <c r="DY69" i="3"/>
  <c r="EA68" i="3"/>
  <c r="DZ68" i="3"/>
  <c r="DY68" i="3"/>
  <c r="EA67" i="3"/>
  <c r="DZ67" i="3"/>
  <c r="DY67" i="3"/>
  <c r="EA66" i="3"/>
  <c r="DZ66" i="3"/>
  <c r="DY66" i="3"/>
  <c r="EA65" i="3"/>
  <c r="DZ65" i="3"/>
  <c r="DY65" i="3"/>
  <c r="EA64" i="3"/>
  <c r="DZ64" i="3"/>
  <c r="DY64" i="3"/>
  <c r="EA63" i="3"/>
  <c r="DZ63" i="3"/>
  <c r="DY63" i="3"/>
  <c r="EA60" i="3"/>
  <c r="DZ60" i="3"/>
  <c r="DY60" i="3"/>
  <c r="EA59" i="3"/>
  <c r="DZ59" i="3"/>
  <c r="DY59" i="3"/>
  <c r="EA58" i="3"/>
  <c r="DZ58" i="3"/>
  <c r="DY58" i="3"/>
  <c r="EA57" i="3"/>
  <c r="DZ57" i="3"/>
  <c r="DY57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5" i="3"/>
  <c r="DZ25" i="3"/>
  <c r="DY25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1" i="3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CV3" i="2" s="1"/>
  <c r="DY4" i="3"/>
  <c r="EA3" i="3"/>
  <c r="DZ3" i="3"/>
  <c r="DY3" i="3"/>
  <c r="EA2" i="3"/>
  <c r="CV4" i="2" s="1"/>
  <c r="DZ2" i="3"/>
  <c r="CU3" i="2" s="1"/>
  <c r="DY2" i="3"/>
  <c r="CV2" i="2" s="1"/>
  <c r="DX95" i="3"/>
  <c r="DW95" i="3"/>
  <c r="DV95" i="3"/>
  <c r="DX94" i="3"/>
  <c r="DW94" i="3"/>
  <c r="DV94" i="3"/>
  <c r="DX93" i="3"/>
  <c r="DW93" i="3"/>
  <c r="DV93" i="3"/>
  <c r="DX92" i="3"/>
  <c r="DW92" i="3"/>
  <c r="DV92" i="3"/>
  <c r="DX91" i="3"/>
  <c r="DW91" i="3"/>
  <c r="DV91" i="3"/>
  <c r="DX90" i="3"/>
  <c r="DW90" i="3"/>
  <c r="DV90" i="3"/>
  <c r="DX89" i="3"/>
  <c r="DW89" i="3"/>
  <c r="DV89" i="3"/>
  <c r="DX88" i="3"/>
  <c r="DW88" i="3"/>
  <c r="DV88" i="3"/>
  <c r="DX87" i="3"/>
  <c r="DW87" i="3"/>
  <c r="DV87" i="3"/>
  <c r="DX86" i="3"/>
  <c r="DW86" i="3"/>
  <c r="DV86" i="3"/>
  <c r="DX82" i="3"/>
  <c r="DW82" i="3"/>
  <c r="DV82" i="3"/>
  <c r="DX81" i="3"/>
  <c r="DW81" i="3"/>
  <c r="DV81" i="3"/>
  <c r="DX80" i="3"/>
  <c r="DW80" i="3"/>
  <c r="DV80" i="3"/>
  <c r="DX79" i="3"/>
  <c r="DW79" i="3"/>
  <c r="DV79" i="3"/>
  <c r="DX78" i="3"/>
  <c r="DW78" i="3"/>
  <c r="DV78" i="3"/>
  <c r="DX77" i="3"/>
  <c r="DW77" i="3"/>
  <c r="DV77" i="3"/>
  <c r="DX76" i="3"/>
  <c r="DW76" i="3"/>
  <c r="DV76" i="3"/>
  <c r="DX75" i="3"/>
  <c r="DW75" i="3"/>
  <c r="DV75" i="3"/>
  <c r="DX74" i="3"/>
  <c r="DW74" i="3"/>
  <c r="DV74" i="3"/>
  <c r="DX71" i="3"/>
  <c r="DW71" i="3"/>
  <c r="DV71" i="3"/>
  <c r="DX70" i="3"/>
  <c r="DW70" i="3"/>
  <c r="DV70" i="3"/>
  <c r="DX69" i="3"/>
  <c r="DW69" i="3"/>
  <c r="DV69" i="3"/>
  <c r="DX68" i="3"/>
  <c r="DW68" i="3"/>
  <c r="DV68" i="3"/>
  <c r="DX67" i="3"/>
  <c r="DW67" i="3"/>
  <c r="DV67" i="3"/>
  <c r="DX66" i="3"/>
  <c r="DW66" i="3"/>
  <c r="DV66" i="3"/>
  <c r="DX65" i="3"/>
  <c r="DW65" i="3"/>
  <c r="DV65" i="3"/>
  <c r="DX64" i="3"/>
  <c r="DW64" i="3"/>
  <c r="DV64" i="3"/>
  <c r="DX63" i="3"/>
  <c r="DW63" i="3"/>
  <c r="DV63" i="3"/>
  <c r="DX61" i="3"/>
  <c r="DW61" i="3"/>
  <c r="DV61" i="3"/>
  <c r="DX60" i="3"/>
  <c r="DW60" i="3"/>
  <c r="DV60" i="3"/>
  <c r="DX59" i="3"/>
  <c r="DW59" i="3"/>
  <c r="DV59" i="3"/>
  <c r="DX58" i="3"/>
  <c r="DW58" i="3"/>
  <c r="DV58" i="3"/>
  <c r="DX57" i="3"/>
  <c r="DW57" i="3"/>
  <c r="DV57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1" i="3"/>
  <c r="DW11" i="3"/>
  <c r="DV11" i="3"/>
  <c r="DX10" i="3"/>
  <c r="DW10" i="3"/>
  <c r="DV10" i="3"/>
  <c r="DX9" i="3"/>
  <c r="DW9" i="3"/>
  <c r="DV9" i="3"/>
  <c r="DX8" i="3"/>
  <c r="DW8" i="3"/>
  <c r="DV8" i="3"/>
  <c r="CR2" i="2" s="1"/>
  <c r="DX7" i="3"/>
  <c r="DW7" i="3"/>
  <c r="DV7" i="3"/>
  <c r="DX6" i="3"/>
  <c r="DW6" i="3"/>
  <c r="DV6" i="3"/>
  <c r="DX5" i="3"/>
  <c r="DW5" i="3"/>
  <c r="DV5" i="3"/>
  <c r="DX4" i="3"/>
  <c r="DW4" i="3"/>
  <c r="DV4" i="3"/>
  <c r="DX3" i="3"/>
  <c r="DW3" i="3"/>
  <c r="DV3" i="3"/>
  <c r="DX2" i="3"/>
  <c r="CR4" i="2" s="1"/>
  <c r="DW2" i="3"/>
  <c r="CS3" i="2" s="1"/>
  <c r="DV2" i="3"/>
  <c r="CS2" i="2" s="1"/>
  <c r="DU95" i="3"/>
  <c r="DT95" i="3"/>
  <c r="DS95" i="3"/>
  <c r="DU94" i="3"/>
  <c r="DT94" i="3"/>
  <c r="DS94" i="3"/>
  <c r="DU93" i="3"/>
  <c r="DT93" i="3"/>
  <c r="DS93" i="3"/>
  <c r="DU92" i="3"/>
  <c r="DT92" i="3"/>
  <c r="DS92" i="3"/>
  <c r="DU91" i="3"/>
  <c r="DT91" i="3"/>
  <c r="DS91" i="3"/>
  <c r="DU90" i="3"/>
  <c r="DT90" i="3"/>
  <c r="DS90" i="3"/>
  <c r="DU89" i="3"/>
  <c r="DT89" i="3"/>
  <c r="DS89" i="3"/>
  <c r="DU88" i="3"/>
  <c r="DT88" i="3"/>
  <c r="DS88" i="3"/>
  <c r="DU87" i="3"/>
  <c r="DT87" i="3"/>
  <c r="DS87" i="3"/>
  <c r="DU86" i="3"/>
  <c r="DT86" i="3"/>
  <c r="DS86" i="3"/>
  <c r="DU83" i="3"/>
  <c r="DT83" i="3"/>
  <c r="DS83" i="3"/>
  <c r="DU82" i="3"/>
  <c r="DT82" i="3"/>
  <c r="DS82" i="3"/>
  <c r="DU81" i="3"/>
  <c r="DT81" i="3"/>
  <c r="DS81" i="3"/>
  <c r="DU80" i="3"/>
  <c r="DT80" i="3"/>
  <c r="DS80" i="3"/>
  <c r="DU79" i="3"/>
  <c r="DT79" i="3"/>
  <c r="DS79" i="3"/>
  <c r="DU78" i="3"/>
  <c r="DT78" i="3"/>
  <c r="DS78" i="3"/>
  <c r="DU77" i="3"/>
  <c r="DT77" i="3"/>
  <c r="DS77" i="3"/>
  <c r="DU76" i="3"/>
  <c r="DT76" i="3"/>
  <c r="DS76" i="3"/>
  <c r="DU75" i="3"/>
  <c r="DT75" i="3"/>
  <c r="DS75" i="3"/>
  <c r="DU74" i="3"/>
  <c r="DT74" i="3"/>
  <c r="DS74" i="3"/>
  <c r="DU71" i="3"/>
  <c r="DT71" i="3"/>
  <c r="DS71" i="3"/>
  <c r="DU70" i="3"/>
  <c r="DT70" i="3"/>
  <c r="DS70" i="3"/>
  <c r="DU69" i="3"/>
  <c r="DT69" i="3"/>
  <c r="DS69" i="3"/>
  <c r="DU68" i="3"/>
  <c r="DT68" i="3"/>
  <c r="DS68" i="3"/>
  <c r="DU67" i="3"/>
  <c r="DT67" i="3"/>
  <c r="DS67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1" i="3"/>
  <c r="DT61" i="3"/>
  <c r="DS61" i="3"/>
  <c r="DU60" i="3"/>
  <c r="DT60" i="3"/>
  <c r="DS60" i="3"/>
  <c r="DU59" i="3"/>
  <c r="DT59" i="3"/>
  <c r="DS59" i="3"/>
  <c r="DU58" i="3"/>
  <c r="DT58" i="3"/>
  <c r="DS58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CO3" i="2" s="1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CP3" i="2" s="1"/>
  <c r="DS3" i="3"/>
  <c r="DU2" i="3"/>
  <c r="CP4" i="2" s="1"/>
  <c r="DT2" i="3"/>
  <c r="DS2" i="3"/>
  <c r="CP2" i="2" s="1"/>
  <c r="DR95" i="3"/>
  <c r="DQ95" i="3"/>
  <c r="DP95" i="3"/>
  <c r="DR94" i="3"/>
  <c r="DQ94" i="3"/>
  <c r="DP94" i="3"/>
  <c r="DR93" i="3"/>
  <c r="DQ93" i="3"/>
  <c r="DP93" i="3"/>
  <c r="DR92" i="3"/>
  <c r="DQ92" i="3"/>
  <c r="DP92" i="3"/>
  <c r="DR91" i="3"/>
  <c r="DQ91" i="3"/>
  <c r="DP91" i="3"/>
  <c r="DR90" i="3"/>
  <c r="DQ90" i="3"/>
  <c r="DP90" i="3"/>
  <c r="DR89" i="3"/>
  <c r="DQ89" i="3"/>
  <c r="DP89" i="3"/>
  <c r="DR88" i="3"/>
  <c r="DQ88" i="3"/>
  <c r="DP88" i="3"/>
  <c r="DR87" i="3"/>
  <c r="DQ87" i="3"/>
  <c r="DP87" i="3"/>
  <c r="DR86" i="3"/>
  <c r="DQ86" i="3"/>
  <c r="DP86" i="3"/>
  <c r="DR83" i="3"/>
  <c r="DQ83" i="3"/>
  <c r="DP83" i="3"/>
  <c r="DR82" i="3"/>
  <c r="DQ82" i="3"/>
  <c r="DP82" i="3"/>
  <c r="DR81" i="3"/>
  <c r="DQ81" i="3"/>
  <c r="DP81" i="3"/>
  <c r="DR80" i="3"/>
  <c r="DQ80" i="3"/>
  <c r="DP80" i="3"/>
  <c r="DR79" i="3"/>
  <c r="DQ79" i="3"/>
  <c r="DP79" i="3"/>
  <c r="DR78" i="3"/>
  <c r="DQ78" i="3"/>
  <c r="DP78" i="3"/>
  <c r="DR77" i="3"/>
  <c r="DQ77" i="3"/>
  <c r="DP77" i="3"/>
  <c r="DR76" i="3"/>
  <c r="DQ76" i="3"/>
  <c r="DP76" i="3"/>
  <c r="DR75" i="3"/>
  <c r="DQ75" i="3"/>
  <c r="DP75" i="3"/>
  <c r="DR74" i="3"/>
  <c r="DQ74" i="3"/>
  <c r="DP74" i="3"/>
  <c r="DR72" i="3"/>
  <c r="DQ72" i="3"/>
  <c r="DP72" i="3"/>
  <c r="DR71" i="3"/>
  <c r="DQ71" i="3"/>
  <c r="DP71" i="3"/>
  <c r="DR70" i="3"/>
  <c r="DQ70" i="3"/>
  <c r="DP70" i="3"/>
  <c r="DR69" i="3"/>
  <c r="DQ69" i="3"/>
  <c r="DP69" i="3"/>
  <c r="DR68" i="3"/>
  <c r="DQ68" i="3"/>
  <c r="DP68" i="3"/>
  <c r="DR67" i="3"/>
  <c r="DQ67" i="3"/>
  <c r="DP67" i="3"/>
  <c r="DR66" i="3"/>
  <c r="DQ66" i="3"/>
  <c r="DP66" i="3"/>
  <c r="DR65" i="3"/>
  <c r="DQ65" i="3"/>
  <c r="DP65" i="3"/>
  <c r="DR64" i="3"/>
  <c r="DQ64" i="3"/>
  <c r="DP64" i="3"/>
  <c r="DR63" i="3"/>
  <c r="DQ63" i="3"/>
  <c r="DP63" i="3"/>
  <c r="DR60" i="3"/>
  <c r="DQ60" i="3"/>
  <c r="DP60" i="3"/>
  <c r="DR59" i="3"/>
  <c r="DQ59" i="3"/>
  <c r="DP59" i="3"/>
  <c r="DR58" i="3"/>
  <c r="DQ58" i="3"/>
  <c r="DP58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5" i="3"/>
  <c r="DQ25" i="3"/>
  <c r="DP25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DR4" i="3"/>
  <c r="DQ4" i="3"/>
  <c r="DP4" i="3"/>
  <c r="DR3" i="3"/>
  <c r="DQ3" i="3"/>
  <c r="CM3" i="2" s="1"/>
  <c r="DP3" i="3"/>
  <c r="CM2" i="2" s="1"/>
  <c r="DR2" i="3"/>
  <c r="CM4" i="2" s="1"/>
  <c r="DQ2" i="3"/>
  <c r="DP2" i="3"/>
  <c r="DN95" i="3"/>
  <c r="DM95" i="3"/>
  <c r="DL95" i="3"/>
  <c r="DN94" i="3"/>
  <c r="DM94" i="3"/>
  <c r="DL94" i="3"/>
  <c r="DN93" i="3"/>
  <c r="DM93" i="3"/>
  <c r="DL93" i="3"/>
  <c r="DN92" i="3"/>
  <c r="DM92" i="3"/>
  <c r="DL92" i="3"/>
  <c r="DN91" i="3"/>
  <c r="DM91" i="3"/>
  <c r="DL91" i="3"/>
  <c r="DN90" i="3"/>
  <c r="DM90" i="3"/>
  <c r="DL90" i="3"/>
  <c r="DN89" i="3"/>
  <c r="DM89" i="3"/>
  <c r="DL89" i="3"/>
  <c r="DN88" i="3"/>
  <c r="DM88" i="3"/>
  <c r="DL88" i="3"/>
  <c r="DN87" i="3"/>
  <c r="DM87" i="3"/>
  <c r="DL87" i="3"/>
  <c r="DN86" i="3"/>
  <c r="DM86" i="3"/>
  <c r="DL86" i="3"/>
  <c r="DN83" i="3"/>
  <c r="DM83" i="3"/>
  <c r="DL83" i="3"/>
  <c r="DN82" i="3"/>
  <c r="DM82" i="3"/>
  <c r="DL82" i="3"/>
  <c r="DN81" i="3"/>
  <c r="DM81" i="3"/>
  <c r="DL81" i="3"/>
  <c r="DN80" i="3"/>
  <c r="DM80" i="3"/>
  <c r="DL80" i="3"/>
  <c r="DN79" i="3"/>
  <c r="DM79" i="3"/>
  <c r="DL79" i="3"/>
  <c r="DN78" i="3"/>
  <c r="DM78" i="3"/>
  <c r="DL78" i="3"/>
  <c r="DN77" i="3"/>
  <c r="DM77" i="3"/>
  <c r="DL77" i="3"/>
  <c r="DN76" i="3"/>
  <c r="DM76" i="3"/>
  <c r="DL76" i="3"/>
  <c r="DN75" i="3"/>
  <c r="DM75" i="3"/>
  <c r="DL75" i="3"/>
  <c r="DN74" i="3"/>
  <c r="DM74" i="3"/>
  <c r="DL74" i="3"/>
  <c r="DN71" i="3"/>
  <c r="DM71" i="3"/>
  <c r="DL71" i="3"/>
  <c r="DN70" i="3"/>
  <c r="DM70" i="3"/>
  <c r="DL70" i="3"/>
  <c r="DN69" i="3"/>
  <c r="DM69" i="3"/>
  <c r="DL69" i="3"/>
  <c r="DN68" i="3"/>
  <c r="DM68" i="3"/>
  <c r="DL68" i="3"/>
  <c r="DN67" i="3"/>
  <c r="DM67" i="3"/>
  <c r="DL67" i="3"/>
  <c r="DN66" i="3"/>
  <c r="DM66" i="3"/>
  <c r="DL66" i="3"/>
  <c r="DN65" i="3"/>
  <c r="DM65" i="3"/>
  <c r="DL65" i="3"/>
  <c r="DN64" i="3"/>
  <c r="DM64" i="3"/>
  <c r="DL64" i="3"/>
  <c r="DN63" i="3"/>
  <c r="DM63" i="3"/>
  <c r="DL63" i="3"/>
  <c r="DN60" i="3"/>
  <c r="DM60" i="3"/>
  <c r="DL60" i="3"/>
  <c r="DN59" i="3"/>
  <c r="DM59" i="3"/>
  <c r="DL59" i="3"/>
  <c r="DN58" i="3"/>
  <c r="DM58" i="3"/>
  <c r="DL58" i="3"/>
  <c r="DN57" i="3"/>
  <c r="DM57" i="3"/>
  <c r="DL57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4" i="3"/>
  <c r="DM24" i="3"/>
  <c r="DL24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94" i="3"/>
  <c r="DJ94" i="3"/>
  <c r="DI94" i="3"/>
  <c r="DK93" i="3"/>
  <c r="DJ93" i="3"/>
  <c r="DI93" i="3"/>
  <c r="DK92" i="3"/>
  <c r="DJ92" i="3"/>
  <c r="DI92" i="3"/>
  <c r="DK91" i="3"/>
  <c r="DJ91" i="3"/>
  <c r="DI91" i="3"/>
  <c r="DK90" i="3"/>
  <c r="DJ90" i="3"/>
  <c r="DI90" i="3"/>
  <c r="DK89" i="3"/>
  <c r="DJ89" i="3"/>
  <c r="DI89" i="3"/>
  <c r="DK88" i="3"/>
  <c r="DJ88" i="3"/>
  <c r="DI88" i="3"/>
  <c r="DK87" i="3"/>
  <c r="DJ87" i="3"/>
  <c r="DI87" i="3"/>
  <c r="DK86" i="3"/>
  <c r="DJ86" i="3"/>
  <c r="DI86" i="3"/>
  <c r="DK82" i="3"/>
  <c r="DJ82" i="3"/>
  <c r="DI82" i="3"/>
  <c r="DK81" i="3"/>
  <c r="DJ81" i="3"/>
  <c r="DI81" i="3"/>
  <c r="DK80" i="3"/>
  <c r="DJ80" i="3"/>
  <c r="DI80" i="3"/>
  <c r="DK79" i="3"/>
  <c r="DJ79" i="3"/>
  <c r="DI79" i="3"/>
  <c r="DK78" i="3"/>
  <c r="DJ78" i="3"/>
  <c r="DI78" i="3"/>
  <c r="DK77" i="3"/>
  <c r="DJ77" i="3"/>
  <c r="DI77" i="3"/>
  <c r="DK76" i="3"/>
  <c r="DJ76" i="3"/>
  <c r="DI76" i="3"/>
  <c r="DK75" i="3"/>
  <c r="DJ75" i="3"/>
  <c r="DI75" i="3"/>
  <c r="DK74" i="3"/>
  <c r="DJ74" i="3"/>
  <c r="DI74" i="3"/>
  <c r="DK71" i="3"/>
  <c r="DJ71" i="3"/>
  <c r="DI71" i="3"/>
  <c r="DK70" i="3"/>
  <c r="DJ70" i="3"/>
  <c r="DI70" i="3"/>
  <c r="DK69" i="3"/>
  <c r="DJ69" i="3"/>
  <c r="DI69" i="3"/>
  <c r="DK68" i="3"/>
  <c r="DJ68" i="3"/>
  <c r="DI68" i="3"/>
  <c r="DK67" i="3"/>
  <c r="DJ67" i="3"/>
  <c r="DI67" i="3"/>
  <c r="DK66" i="3"/>
  <c r="DJ66" i="3"/>
  <c r="DI66" i="3"/>
  <c r="DK65" i="3"/>
  <c r="DJ65" i="3"/>
  <c r="DI65" i="3"/>
  <c r="DK64" i="3"/>
  <c r="DJ64" i="3"/>
  <c r="DI64" i="3"/>
  <c r="DK63" i="3"/>
  <c r="DJ63" i="3"/>
  <c r="DI63" i="3"/>
  <c r="DK60" i="3"/>
  <c r="DJ60" i="3"/>
  <c r="DI60" i="3"/>
  <c r="DK59" i="3"/>
  <c r="DJ59" i="3"/>
  <c r="DI59" i="3"/>
  <c r="DK58" i="3"/>
  <c r="DJ58" i="3"/>
  <c r="DI58" i="3"/>
  <c r="DK57" i="3"/>
  <c r="DJ57" i="3"/>
  <c r="DI57" i="3"/>
  <c r="DK56" i="3"/>
  <c r="DJ56" i="3"/>
  <c r="DI56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4" i="3"/>
  <c r="DJ24" i="3"/>
  <c r="DI24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CE3" i="2" s="1"/>
  <c r="DI15" i="3"/>
  <c r="DK14" i="3"/>
  <c r="DJ14" i="3"/>
  <c r="DI14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DK2" i="3"/>
  <c r="CF4" i="2" s="1"/>
  <c r="DJ2" i="3"/>
  <c r="CF3" i="2" s="1"/>
  <c r="DI2" i="3"/>
  <c r="CF2" i="2" s="1"/>
  <c r="DH94" i="3"/>
  <c r="DG94" i="3"/>
  <c r="DF94" i="3"/>
  <c r="DH93" i="3"/>
  <c r="DG93" i="3"/>
  <c r="DF93" i="3"/>
  <c r="DH92" i="3"/>
  <c r="DG92" i="3"/>
  <c r="DF92" i="3"/>
  <c r="DH91" i="3"/>
  <c r="DG91" i="3"/>
  <c r="DF91" i="3"/>
  <c r="DH90" i="3"/>
  <c r="DG90" i="3"/>
  <c r="DF90" i="3"/>
  <c r="DH89" i="3"/>
  <c r="DG89" i="3"/>
  <c r="DF89" i="3"/>
  <c r="DH88" i="3"/>
  <c r="DG88" i="3"/>
  <c r="DF88" i="3"/>
  <c r="DH87" i="3"/>
  <c r="DG87" i="3"/>
  <c r="DF87" i="3"/>
  <c r="DH86" i="3"/>
  <c r="DG86" i="3"/>
  <c r="DF86" i="3"/>
  <c r="DH82" i="3"/>
  <c r="DG82" i="3"/>
  <c r="DF82" i="3"/>
  <c r="DH81" i="3"/>
  <c r="DG81" i="3"/>
  <c r="DF81" i="3"/>
  <c r="DH80" i="3"/>
  <c r="DG80" i="3"/>
  <c r="DF80" i="3"/>
  <c r="DH79" i="3"/>
  <c r="DG79" i="3"/>
  <c r="DF79" i="3"/>
  <c r="DH78" i="3"/>
  <c r="DG78" i="3"/>
  <c r="DF78" i="3"/>
  <c r="DH77" i="3"/>
  <c r="DG77" i="3"/>
  <c r="DF77" i="3"/>
  <c r="DH76" i="3"/>
  <c r="DG76" i="3"/>
  <c r="DF76" i="3"/>
  <c r="DH75" i="3"/>
  <c r="DG75" i="3"/>
  <c r="DF75" i="3"/>
  <c r="DH74" i="3"/>
  <c r="DG74" i="3"/>
  <c r="DF74" i="3"/>
  <c r="DH71" i="3"/>
  <c r="DG71" i="3"/>
  <c r="DF71" i="3"/>
  <c r="DH70" i="3"/>
  <c r="DG70" i="3"/>
  <c r="DF70" i="3"/>
  <c r="DH69" i="3"/>
  <c r="DG69" i="3"/>
  <c r="DF69" i="3"/>
  <c r="DH68" i="3"/>
  <c r="DG68" i="3"/>
  <c r="DF68" i="3"/>
  <c r="DH67" i="3"/>
  <c r="DG67" i="3"/>
  <c r="DF67" i="3"/>
  <c r="DH66" i="3"/>
  <c r="DG66" i="3"/>
  <c r="DF66" i="3"/>
  <c r="DH65" i="3"/>
  <c r="DG65" i="3"/>
  <c r="DF65" i="3"/>
  <c r="DH64" i="3"/>
  <c r="DG64" i="3"/>
  <c r="DF64" i="3"/>
  <c r="DH63" i="3"/>
  <c r="DG63" i="3"/>
  <c r="DF63" i="3"/>
  <c r="DH60" i="3"/>
  <c r="DG60" i="3"/>
  <c r="DF60" i="3"/>
  <c r="DH59" i="3"/>
  <c r="DG59" i="3"/>
  <c r="DF59" i="3"/>
  <c r="DH58" i="3"/>
  <c r="DG58" i="3"/>
  <c r="DF58" i="3"/>
  <c r="DH57" i="3"/>
  <c r="DG57" i="3"/>
  <c r="DF57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CB4" i="2" s="1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4" i="3"/>
  <c r="DG14" i="3"/>
  <c r="DF14" i="3"/>
  <c r="DH11" i="3"/>
  <c r="DG11" i="3"/>
  <c r="DF11" i="3"/>
  <c r="DH10" i="3"/>
  <c r="DG10" i="3"/>
  <c r="DF10" i="3"/>
  <c r="DH9" i="3"/>
  <c r="DG9" i="3"/>
  <c r="DF9" i="3"/>
  <c r="DH8" i="3"/>
  <c r="DG8" i="3"/>
  <c r="DF8" i="3"/>
  <c r="DH7" i="3"/>
  <c r="DG7" i="3"/>
  <c r="DF7" i="3"/>
  <c r="CB2" i="2" s="1"/>
  <c r="DH6" i="3"/>
  <c r="DG6" i="3"/>
  <c r="DF6" i="3"/>
  <c r="DH5" i="3"/>
  <c r="DG5" i="3"/>
  <c r="DF5" i="3"/>
  <c r="DH4" i="3"/>
  <c r="DG4" i="3"/>
  <c r="DF4" i="3"/>
  <c r="DH3" i="3"/>
  <c r="DG3" i="3"/>
  <c r="DF3" i="3"/>
  <c r="DH2" i="3"/>
  <c r="CC4" i="2" s="1"/>
  <c r="DG2" i="3"/>
  <c r="CC3" i="2" s="1"/>
  <c r="DF2" i="3"/>
  <c r="CC2" i="2" s="1"/>
  <c r="DE95" i="3"/>
  <c r="DD95" i="3"/>
  <c r="DC95" i="3"/>
  <c r="DE94" i="3"/>
  <c r="DD94" i="3"/>
  <c r="DC94" i="3"/>
  <c r="DE93" i="3"/>
  <c r="DD93" i="3"/>
  <c r="DC93" i="3"/>
  <c r="DE92" i="3"/>
  <c r="DD92" i="3"/>
  <c r="DC92" i="3"/>
  <c r="DE91" i="3"/>
  <c r="DD91" i="3"/>
  <c r="DC91" i="3"/>
  <c r="DE90" i="3"/>
  <c r="DD90" i="3"/>
  <c r="DC90" i="3"/>
  <c r="DE89" i="3"/>
  <c r="DD89" i="3"/>
  <c r="DC89" i="3"/>
  <c r="DE88" i="3"/>
  <c r="DD88" i="3"/>
  <c r="DC88" i="3"/>
  <c r="DE87" i="3"/>
  <c r="DD87" i="3"/>
  <c r="DC87" i="3"/>
  <c r="DE86" i="3"/>
  <c r="DD86" i="3"/>
  <c r="DC86" i="3"/>
  <c r="DE83" i="3"/>
  <c r="DD83" i="3"/>
  <c r="DC83" i="3"/>
  <c r="DE82" i="3"/>
  <c r="DD82" i="3"/>
  <c r="DC82" i="3"/>
  <c r="DE81" i="3"/>
  <c r="DD81" i="3"/>
  <c r="DC81" i="3"/>
  <c r="DE80" i="3"/>
  <c r="DD80" i="3"/>
  <c r="DC80" i="3"/>
  <c r="DE79" i="3"/>
  <c r="DD79" i="3"/>
  <c r="DC79" i="3"/>
  <c r="DE78" i="3"/>
  <c r="DD78" i="3"/>
  <c r="DC78" i="3"/>
  <c r="DE77" i="3"/>
  <c r="DD77" i="3"/>
  <c r="DC77" i="3"/>
  <c r="DE76" i="3"/>
  <c r="DD76" i="3"/>
  <c r="DC76" i="3"/>
  <c r="DE75" i="3"/>
  <c r="DD75" i="3"/>
  <c r="DC75" i="3"/>
  <c r="DE74" i="3"/>
  <c r="DD74" i="3"/>
  <c r="DC74" i="3"/>
  <c r="DE71" i="3"/>
  <c r="DD71" i="3"/>
  <c r="DC71" i="3"/>
  <c r="DE70" i="3"/>
  <c r="DD70" i="3"/>
  <c r="DC70" i="3"/>
  <c r="DE69" i="3"/>
  <c r="DD69" i="3"/>
  <c r="DC69" i="3"/>
  <c r="DE68" i="3"/>
  <c r="DD68" i="3"/>
  <c r="DC68" i="3"/>
  <c r="DE67" i="3"/>
  <c r="DD67" i="3"/>
  <c r="DC67" i="3"/>
  <c r="DE66" i="3"/>
  <c r="DD66" i="3"/>
  <c r="DC66" i="3"/>
  <c r="DE65" i="3"/>
  <c r="DD65" i="3"/>
  <c r="DC65" i="3"/>
  <c r="DE64" i="3"/>
  <c r="DD64" i="3"/>
  <c r="DC64" i="3"/>
  <c r="DE63" i="3"/>
  <c r="DD63" i="3"/>
  <c r="DC63" i="3"/>
  <c r="DE60" i="3"/>
  <c r="DD60" i="3"/>
  <c r="DC60" i="3"/>
  <c r="DE59" i="3"/>
  <c r="DD59" i="3"/>
  <c r="DC59" i="3"/>
  <c r="DE58" i="3"/>
  <c r="DD58" i="3"/>
  <c r="DC58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BZ4" i="2" s="1"/>
  <c r="DD5" i="3"/>
  <c r="DC5" i="3"/>
  <c r="DE4" i="3"/>
  <c r="DD4" i="3"/>
  <c r="DC4" i="3"/>
  <c r="BZ2" i="2" s="1"/>
  <c r="DE3" i="3"/>
  <c r="DD3" i="3"/>
  <c r="DC3" i="3"/>
  <c r="DE2" i="3"/>
  <c r="DD2" i="3"/>
  <c r="BZ3" i="2" s="1"/>
  <c r="DC2" i="3"/>
  <c r="BC11" i="2"/>
  <c r="BF11" i="2"/>
  <c r="BD95" i="3"/>
  <c r="AY95" i="3"/>
  <c r="BD94" i="3"/>
  <c r="AY94" i="3"/>
  <c r="BD93" i="3"/>
  <c r="AY93" i="3"/>
  <c r="BD92" i="3"/>
  <c r="AY92" i="3"/>
  <c r="BD91" i="3"/>
  <c r="AY91" i="3"/>
  <c r="BD90" i="3"/>
  <c r="AY90" i="3"/>
  <c r="BD89" i="3"/>
  <c r="AY89" i="3"/>
  <c r="BD88" i="3"/>
  <c r="AY88" i="3"/>
  <c r="BD87" i="3"/>
  <c r="AY87" i="3"/>
  <c r="BD86" i="3"/>
  <c r="AY86" i="3"/>
  <c r="BD83" i="3"/>
  <c r="AY83" i="3"/>
  <c r="BD82" i="3"/>
  <c r="AY82" i="3"/>
  <c r="BD81" i="3"/>
  <c r="AY81" i="3"/>
  <c r="BD80" i="3"/>
  <c r="AY80" i="3"/>
  <c r="BD79" i="3"/>
  <c r="AY79" i="3"/>
  <c r="BD78" i="3"/>
  <c r="AY78" i="3"/>
  <c r="BD77" i="3"/>
  <c r="AY77" i="3"/>
  <c r="BD76" i="3"/>
  <c r="AY76" i="3"/>
  <c r="BD75" i="3"/>
  <c r="AY75" i="3"/>
  <c r="BD74" i="3"/>
  <c r="AY74" i="3"/>
  <c r="BD71" i="3"/>
  <c r="AY71" i="3"/>
  <c r="BD70" i="3"/>
  <c r="AY70" i="3"/>
  <c r="BD69" i="3"/>
  <c r="AY69" i="3"/>
  <c r="BD68" i="3"/>
  <c r="AY68" i="3"/>
  <c r="BD67" i="3"/>
  <c r="AY67" i="3"/>
  <c r="BD66" i="3"/>
  <c r="AY66" i="3"/>
  <c r="BD65" i="3"/>
  <c r="AY65" i="3"/>
  <c r="BD64" i="3"/>
  <c r="AY64" i="3"/>
  <c r="BD63" i="3"/>
  <c r="AY63" i="3"/>
  <c r="BD60" i="3"/>
  <c r="AY60" i="3"/>
  <c r="BD59" i="3"/>
  <c r="AY59" i="3"/>
  <c r="BD58" i="3"/>
  <c r="AY58" i="3"/>
  <c r="BD57" i="3"/>
  <c r="AY57" i="3"/>
  <c r="BD56" i="3"/>
  <c r="AY56" i="3"/>
  <c r="BD55" i="3"/>
  <c r="AY55" i="3"/>
  <c r="BD54" i="3"/>
  <c r="AY54" i="3"/>
  <c r="BD53" i="3"/>
  <c r="AY53" i="3"/>
  <c r="BD52" i="3"/>
  <c r="AY52" i="3"/>
  <c r="BD51" i="3"/>
  <c r="AY51" i="3"/>
  <c r="BD50" i="3"/>
  <c r="AY50" i="3"/>
  <c r="BD47" i="3"/>
  <c r="AY47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8" i="3"/>
  <c r="AY38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4" i="3"/>
  <c r="AY24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H11" i="2" s="1"/>
  <c r="AY2" i="3"/>
  <c r="BH10" i="2" s="1"/>
  <c r="BC94" i="3"/>
  <c r="AX94" i="3"/>
  <c r="BC93" i="3"/>
  <c r="AX93" i="3"/>
  <c r="BC92" i="3"/>
  <c r="AX92" i="3"/>
  <c r="BC91" i="3"/>
  <c r="AX91" i="3"/>
  <c r="BC90" i="3"/>
  <c r="AX90" i="3"/>
  <c r="BC89" i="3"/>
  <c r="AX89" i="3"/>
  <c r="BC88" i="3"/>
  <c r="AX88" i="3"/>
  <c r="BC87" i="3"/>
  <c r="AX87" i="3"/>
  <c r="BC86" i="3"/>
  <c r="AX86" i="3"/>
  <c r="BC82" i="3"/>
  <c r="AX82" i="3"/>
  <c r="BC81" i="3"/>
  <c r="AX81" i="3"/>
  <c r="BC80" i="3"/>
  <c r="AX80" i="3"/>
  <c r="BC79" i="3"/>
  <c r="AX79" i="3"/>
  <c r="BC78" i="3"/>
  <c r="AX78" i="3"/>
  <c r="BC77" i="3"/>
  <c r="AX77" i="3"/>
  <c r="BC76" i="3"/>
  <c r="AX76" i="3"/>
  <c r="BC75" i="3"/>
  <c r="AX75" i="3"/>
  <c r="BC74" i="3"/>
  <c r="AX74" i="3"/>
  <c r="BC71" i="3"/>
  <c r="AX71" i="3"/>
  <c r="BC70" i="3"/>
  <c r="AX70" i="3"/>
  <c r="BC69" i="3"/>
  <c r="AX69" i="3"/>
  <c r="BC68" i="3"/>
  <c r="AX68" i="3"/>
  <c r="BC67" i="3"/>
  <c r="AX67" i="3"/>
  <c r="BC66" i="3"/>
  <c r="AX66" i="3"/>
  <c r="BC65" i="3"/>
  <c r="AX65" i="3"/>
  <c r="BC64" i="3"/>
  <c r="AX64" i="3"/>
  <c r="BC63" i="3"/>
  <c r="AX63" i="3"/>
  <c r="BC60" i="3"/>
  <c r="AX60" i="3"/>
  <c r="BC59" i="3"/>
  <c r="AX59" i="3"/>
  <c r="BC58" i="3"/>
  <c r="AX58" i="3"/>
  <c r="BC57" i="3"/>
  <c r="AX57" i="3"/>
  <c r="BC56" i="3"/>
  <c r="AX56" i="3"/>
  <c r="BC55" i="3"/>
  <c r="AX55" i="3"/>
  <c r="BC54" i="3"/>
  <c r="AX54" i="3"/>
  <c r="BC53" i="3"/>
  <c r="AX53" i="3"/>
  <c r="BC52" i="3"/>
  <c r="AX52" i="3"/>
  <c r="BC51" i="3"/>
  <c r="AX51" i="3"/>
  <c r="BC50" i="3"/>
  <c r="AX50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8" i="3"/>
  <c r="AX38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4" i="3"/>
  <c r="AX24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BE11" i="2" s="1"/>
  <c r="AX3" i="3"/>
  <c r="BE10" i="2" s="1"/>
  <c r="BC2" i="3"/>
  <c r="AX2" i="3"/>
  <c r="BB94" i="3"/>
  <c r="AW94" i="3"/>
  <c r="BB93" i="3"/>
  <c r="AW93" i="3"/>
  <c r="BB92" i="3"/>
  <c r="AW92" i="3"/>
  <c r="BB91" i="3"/>
  <c r="AW91" i="3"/>
  <c r="BB90" i="3"/>
  <c r="AW90" i="3"/>
  <c r="BB89" i="3"/>
  <c r="AW89" i="3"/>
  <c r="BB88" i="3"/>
  <c r="AW88" i="3"/>
  <c r="BB87" i="3"/>
  <c r="AW87" i="3"/>
  <c r="BB86" i="3"/>
  <c r="AW86" i="3"/>
  <c r="BB82" i="3"/>
  <c r="AW82" i="3"/>
  <c r="BB81" i="3"/>
  <c r="AW81" i="3"/>
  <c r="BB80" i="3"/>
  <c r="AW80" i="3"/>
  <c r="BB79" i="3"/>
  <c r="AW79" i="3"/>
  <c r="BB78" i="3"/>
  <c r="AW78" i="3"/>
  <c r="BB77" i="3"/>
  <c r="AW77" i="3"/>
  <c r="BB76" i="3"/>
  <c r="AW76" i="3"/>
  <c r="BB75" i="3"/>
  <c r="AW75" i="3"/>
  <c r="BB74" i="3"/>
  <c r="AW74" i="3"/>
  <c r="BB71" i="3"/>
  <c r="AW71" i="3"/>
  <c r="BB70" i="3"/>
  <c r="AW70" i="3"/>
  <c r="BB69" i="3"/>
  <c r="AW69" i="3"/>
  <c r="BB68" i="3"/>
  <c r="AW68" i="3"/>
  <c r="BB67" i="3"/>
  <c r="AW67" i="3"/>
  <c r="BB66" i="3"/>
  <c r="AW66" i="3"/>
  <c r="BB65" i="3"/>
  <c r="AW65" i="3"/>
  <c r="BB64" i="3"/>
  <c r="AW64" i="3"/>
  <c r="BB63" i="3"/>
  <c r="AW63" i="3"/>
  <c r="BB60" i="3"/>
  <c r="AW60" i="3"/>
  <c r="BB59" i="3"/>
  <c r="AW59" i="3"/>
  <c r="BB58" i="3"/>
  <c r="AW58" i="3"/>
  <c r="BB57" i="3"/>
  <c r="AW57" i="3"/>
  <c r="BB56" i="3"/>
  <c r="AW56" i="3"/>
  <c r="BB55" i="3"/>
  <c r="AW55" i="3"/>
  <c r="BB54" i="3"/>
  <c r="AW54" i="3"/>
  <c r="BB53" i="3"/>
  <c r="AW53" i="3"/>
  <c r="BB52" i="3"/>
  <c r="AW52" i="3"/>
  <c r="BB51" i="3"/>
  <c r="AW51" i="3"/>
  <c r="BB50" i="3"/>
  <c r="AW50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8" i="3"/>
  <c r="AW38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BB11" i="2" s="1"/>
  <c r="AW3" i="3"/>
  <c r="BB2" i="3"/>
  <c r="AW2" i="3"/>
  <c r="BB10" i="2" s="1"/>
  <c r="BA95" i="3"/>
  <c r="AV95" i="3"/>
  <c r="BA94" i="3"/>
  <c r="AV94" i="3"/>
  <c r="BA93" i="3"/>
  <c r="AV93" i="3"/>
  <c r="BA92" i="3"/>
  <c r="AV92" i="3"/>
  <c r="BA91" i="3"/>
  <c r="AV91" i="3"/>
  <c r="BA90" i="3"/>
  <c r="AV90" i="3"/>
  <c r="BA89" i="3"/>
  <c r="AV89" i="3"/>
  <c r="BA88" i="3"/>
  <c r="AV88" i="3"/>
  <c r="BA87" i="3"/>
  <c r="AV87" i="3"/>
  <c r="BA86" i="3"/>
  <c r="AV86" i="3"/>
  <c r="BA83" i="3"/>
  <c r="AV83" i="3"/>
  <c r="BA82" i="3"/>
  <c r="AV82" i="3"/>
  <c r="BA81" i="3"/>
  <c r="AV81" i="3"/>
  <c r="BA80" i="3"/>
  <c r="AV80" i="3"/>
  <c r="BA79" i="3"/>
  <c r="AV79" i="3"/>
  <c r="BA78" i="3"/>
  <c r="AV78" i="3"/>
  <c r="BA77" i="3"/>
  <c r="AV77" i="3"/>
  <c r="BA76" i="3"/>
  <c r="AV76" i="3"/>
  <c r="BA75" i="3"/>
  <c r="AV75" i="3"/>
  <c r="BA74" i="3"/>
  <c r="AV74" i="3"/>
  <c r="BA71" i="3"/>
  <c r="AV71" i="3"/>
  <c r="BA70" i="3"/>
  <c r="AV70" i="3"/>
  <c r="BA69" i="3"/>
  <c r="AV69" i="3"/>
  <c r="BA68" i="3"/>
  <c r="AV68" i="3"/>
  <c r="BA67" i="3"/>
  <c r="AV67" i="3"/>
  <c r="BA66" i="3"/>
  <c r="AV66" i="3"/>
  <c r="BA65" i="3"/>
  <c r="AV65" i="3"/>
  <c r="BA64" i="3"/>
  <c r="AV64" i="3"/>
  <c r="BA63" i="3"/>
  <c r="AV63" i="3"/>
  <c r="BA60" i="3"/>
  <c r="AV60" i="3"/>
  <c r="BA59" i="3"/>
  <c r="AV59" i="3"/>
  <c r="BA58" i="3"/>
  <c r="AV58" i="3"/>
  <c r="BA57" i="3"/>
  <c r="AV57" i="3"/>
  <c r="BA56" i="3"/>
  <c r="AV56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0" i="3"/>
  <c r="AV10" i="3"/>
  <c r="BA9" i="3"/>
  <c r="AV9" i="3"/>
  <c r="BA8" i="3"/>
  <c r="AV8" i="3"/>
  <c r="BA7" i="3"/>
  <c r="AV7" i="3"/>
  <c r="BA6" i="3"/>
  <c r="AV6" i="3"/>
  <c r="BA5" i="3"/>
  <c r="AV5" i="3"/>
  <c r="AZ10" i="2" s="1"/>
  <c r="BA4" i="3"/>
  <c r="AV4" i="3"/>
  <c r="BA3" i="3"/>
  <c r="AV3" i="3"/>
  <c r="BA2" i="3"/>
  <c r="AY11" i="2" s="1"/>
  <c r="AV2" i="3"/>
  <c r="AY10" i="2" s="1"/>
  <c r="AM95" i="3"/>
  <c r="AM94" i="3"/>
  <c r="AM93" i="3"/>
  <c r="AM92" i="3"/>
  <c r="AM91" i="3"/>
  <c r="AM90" i="3"/>
  <c r="AM89" i="3"/>
  <c r="AM88" i="3"/>
  <c r="AM87" i="3"/>
  <c r="AM86" i="3"/>
  <c r="AM83" i="3"/>
  <c r="AM82" i="3"/>
  <c r="AM81" i="3"/>
  <c r="AM80" i="3"/>
  <c r="AM79" i="3"/>
  <c r="AM78" i="3"/>
  <c r="AM77" i="3"/>
  <c r="AM76" i="3"/>
  <c r="AM75" i="3"/>
  <c r="AM74" i="3"/>
  <c r="AM71" i="3"/>
  <c r="AM70" i="3"/>
  <c r="AM69" i="3"/>
  <c r="AM68" i="3"/>
  <c r="AM67" i="3"/>
  <c r="AM66" i="3"/>
  <c r="AM65" i="3"/>
  <c r="AM64" i="3"/>
  <c r="AM63" i="3"/>
  <c r="AM60" i="3"/>
  <c r="AM59" i="3"/>
  <c r="AM58" i="3"/>
  <c r="AM57" i="3"/>
  <c r="AM56" i="3"/>
  <c r="AM55" i="3"/>
  <c r="AM54" i="3"/>
  <c r="AM53" i="3"/>
  <c r="AM52" i="3"/>
  <c r="AM51" i="3"/>
  <c r="AM50" i="3"/>
  <c r="AM47" i="3"/>
  <c r="AM46" i="3"/>
  <c r="AM45" i="3"/>
  <c r="AM44" i="3"/>
  <c r="AM43" i="3"/>
  <c r="AM42" i="3"/>
  <c r="AM41" i="3"/>
  <c r="AM40" i="3"/>
  <c r="AM39" i="3"/>
  <c r="AM38" i="3"/>
  <c r="AM35" i="3"/>
  <c r="AM34" i="3"/>
  <c r="AM33" i="3"/>
  <c r="AM32" i="3"/>
  <c r="AM31" i="3"/>
  <c r="AM30" i="3"/>
  <c r="AM29" i="3"/>
  <c r="AM28" i="3"/>
  <c r="AM27" i="3"/>
  <c r="AM24" i="3"/>
  <c r="AM23" i="3"/>
  <c r="AM22" i="3"/>
  <c r="AM21" i="3"/>
  <c r="AM20" i="3"/>
  <c r="AM19" i="3"/>
  <c r="AM18" i="3"/>
  <c r="AM17" i="3"/>
  <c r="AM16" i="3"/>
  <c r="AM15" i="3"/>
  <c r="AM14" i="3"/>
  <c r="AM10" i="3"/>
  <c r="AM9" i="3"/>
  <c r="AM8" i="3"/>
  <c r="AM7" i="3"/>
  <c r="AM6" i="3"/>
  <c r="AM5" i="3"/>
  <c r="AM4" i="3"/>
  <c r="AM3" i="3"/>
  <c r="AM2" i="3"/>
  <c r="BH8" i="2" s="1"/>
  <c r="AL94" i="3"/>
  <c r="AL93" i="3"/>
  <c r="AL92" i="3"/>
  <c r="AL91" i="3"/>
  <c r="AL90" i="3"/>
  <c r="AL89" i="3"/>
  <c r="AL88" i="3"/>
  <c r="AL87" i="3"/>
  <c r="AL86" i="3"/>
  <c r="AL82" i="3"/>
  <c r="AL81" i="3"/>
  <c r="AL80" i="3"/>
  <c r="AL79" i="3"/>
  <c r="AL78" i="3"/>
  <c r="AL77" i="3"/>
  <c r="AL76" i="3"/>
  <c r="AL75" i="3"/>
  <c r="AL74" i="3"/>
  <c r="AL71" i="3"/>
  <c r="AL70" i="3"/>
  <c r="AL69" i="3"/>
  <c r="AL68" i="3"/>
  <c r="AL67" i="3"/>
  <c r="AL66" i="3"/>
  <c r="AL65" i="3"/>
  <c r="AL64" i="3"/>
  <c r="AL63" i="3"/>
  <c r="AL60" i="3"/>
  <c r="AL59" i="3"/>
  <c r="AL58" i="3"/>
  <c r="AL57" i="3"/>
  <c r="AL56" i="3"/>
  <c r="AL55" i="3"/>
  <c r="AL54" i="3"/>
  <c r="AL53" i="3"/>
  <c r="AL52" i="3"/>
  <c r="AL51" i="3"/>
  <c r="AL50" i="3"/>
  <c r="AL47" i="3"/>
  <c r="AL46" i="3"/>
  <c r="AL45" i="3"/>
  <c r="AL44" i="3"/>
  <c r="AL43" i="3"/>
  <c r="AL42" i="3"/>
  <c r="AL41" i="3"/>
  <c r="AL40" i="3"/>
  <c r="AL39" i="3"/>
  <c r="AL38" i="3"/>
  <c r="AL34" i="3"/>
  <c r="AL33" i="3"/>
  <c r="AL32" i="3"/>
  <c r="AL31" i="3"/>
  <c r="AL30" i="3"/>
  <c r="AL29" i="3"/>
  <c r="AL28" i="3"/>
  <c r="AL27" i="3"/>
  <c r="AL24" i="3"/>
  <c r="AL23" i="3"/>
  <c r="AL22" i="3"/>
  <c r="AL21" i="3"/>
  <c r="AL20" i="3"/>
  <c r="AL19" i="3"/>
  <c r="AL18" i="3"/>
  <c r="AL17" i="3"/>
  <c r="AL16" i="3"/>
  <c r="AL15" i="3"/>
  <c r="AL14" i="3"/>
  <c r="AL11" i="3"/>
  <c r="AL10" i="3"/>
  <c r="AL9" i="3"/>
  <c r="AL8" i="3"/>
  <c r="AL7" i="3"/>
  <c r="AL6" i="3"/>
  <c r="AL5" i="3"/>
  <c r="AL4" i="3"/>
  <c r="AL3" i="3"/>
  <c r="AL2" i="3"/>
  <c r="BE8" i="2" s="1"/>
  <c r="AK94" i="3"/>
  <c r="AK93" i="3"/>
  <c r="AK92" i="3"/>
  <c r="AK91" i="3"/>
  <c r="AK90" i="3"/>
  <c r="AK89" i="3"/>
  <c r="AK88" i="3"/>
  <c r="AK87" i="3"/>
  <c r="AK86" i="3"/>
  <c r="AK82" i="3"/>
  <c r="AK81" i="3"/>
  <c r="AK80" i="3"/>
  <c r="AK79" i="3"/>
  <c r="AK78" i="3"/>
  <c r="AK77" i="3"/>
  <c r="AK76" i="3"/>
  <c r="AK75" i="3"/>
  <c r="AK74" i="3"/>
  <c r="AK71" i="3"/>
  <c r="AK70" i="3"/>
  <c r="AK69" i="3"/>
  <c r="AK68" i="3"/>
  <c r="AK67" i="3"/>
  <c r="AK66" i="3"/>
  <c r="AK65" i="3"/>
  <c r="AK64" i="3"/>
  <c r="AK63" i="3"/>
  <c r="AK60" i="3"/>
  <c r="AK59" i="3"/>
  <c r="AK58" i="3"/>
  <c r="AK57" i="3"/>
  <c r="AK56" i="3"/>
  <c r="AK55" i="3"/>
  <c r="AK54" i="3"/>
  <c r="AK53" i="3"/>
  <c r="AK52" i="3"/>
  <c r="AK51" i="3"/>
  <c r="AK50" i="3"/>
  <c r="AK47" i="3"/>
  <c r="AK46" i="3"/>
  <c r="AK45" i="3"/>
  <c r="AK44" i="3"/>
  <c r="AK43" i="3"/>
  <c r="AK42" i="3"/>
  <c r="AK41" i="3"/>
  <c r="AK40" i="3"/>
  <c r="AK39" i="3"/>
  <c r="AK38" i="3"/>
  <c r="BC8" i="2" s="1"/>
  <c r="AK34" i="3"/>
  <c r="AK33" i="3"/>
  <c r="AK32" i="3"/>
  <c r="AK31" i="3"/>
  <c r="AK30" i="3"/>
  <c r="AK29" i="3"/>
  <c r="AK28" i="3"/>
  <c r="AK27" i="3"/>
  <c r="AK24" i="3"/>
  <c r="AK23" i="3"/>
  <c r="AK22" i="3"/>
  <c r="AK21" i="3"/>
  <c r="AK20" i="3"/>
  <c r="AK19" i="3"/>
  <c r="AK18" i="3"/>
  <c r="AK17" i="3"/>
  <c r="AK16" i="3"/>
  <c r="AK15" i="3"/>
  <c r="AK14" i="3"/>
  <c r="AK11" i="3"/>
  <c r="AK10" i="3"/>
  <c r="AK9" i="3"/>
  <c r="AK8" i="3"/>
  <c r="AK7" i="3"/>
  <c r="AK6" i="3"/>
  <c r="AK5" i="3"/>
  <c r="BB8" i="2" s="1"/>
  <c r="AK4" i="3"/>
  <c r="AK3" i="3"/>
  <c r="AK2" i="3"/>
  <c r="AJ95" i="3"/>
  <c r="AJ94" i="3"/>
  <c r="AJ93" i="3"/>
  <c r="AJ92" i="3"/>
  <c r="AJ91" i="3"/>
  <c r="AJ90" i="3"/>
  <c r="AJ89" i="3"/>
  <c r="AJ88" i="3"/>
  <c r="AJ87" i="3"/>
  <c r="AJ86" i="3"/>
  <c r="AJ83" i="3"/>
  <c r="AJ82" i="3"/>
  <c r="AJ81" i="3"/>
  <c r="AJ80" i="3"/>
  <c r="AJ79" i="3"/>
  <c r="AJ78" i="3"/>
  <c r="AJ77" i="3"/>
  <c r="AJ76" i="3"/>
  <c r="AJ75" i="3"/>
  <c r="AJ74" i="3"/>
  <c r="AJ71" i="3"/>
  <c r="AJ70" i="3"/>
  <c r="AJ69" i="3"/>
  <c r="AJ68" i="3"/>
  <c r="AJ67" i="3"/>
  <c r="AJ66" i="3"/>
  <c r="AJ65" i="3"/>
  <c r="AJ64" i="3"/>
  <c r="AJ63" i="3"/>
  <c r="AJ60" i="3"/>
  <c r="AJ59" i="3"/>
  <c r="AJ58" i="3"/>
  <c r="AJ57" i="3"/>
  <c r="AJ56" i="3"/>
  <c r="AJ55" i="3"/>
  <c r="AJ54" i="3"/>
  <c r="AJ53" i="3"/>
  <c r="AJ52" i="3"/>
  <c r="AJ51" i="3"/>
  <c r="AJ50" i="3"/>
  <c r="AJ47" i="3"/>
  <c r="AJ46" i="3"/>
  <c r="AJ45" i="3"/>
  <c r="AJ44" i="3"/>
  <c r="AJ43" i="3"/>
  <c r="AJ42" i="3"/>
  <c r="AJ41" i="3"/>
  <c r="AJ40" i="3"/>
  <c r="AJ39" i="3"/>
  <c r="AJ38" i="3"/>
  <c r="AJ35" i="3"/>
  <c r="AJ34" i="3"/>
  <c r="AJ33" i="3"/>
  <c r="AJ32" i="3"/>
  <c r="AJ31" i="3"/>
  <c r="AJ30" i="3"/>
  <c r="AJ29" i="3"/>
  <c r="AJ28" i="3"/>
  <c r="AJ27" i="3"/>
  <c r="AJ24" i="3"/>
  <c r="AJ23" i="3"/>
  <c r="AJ22" i="3"/>
  <c r="AJ21" i="3"/>
  <c r="AJ20" i="3"/>
  <c r="AJ19" i="3"/>
  <c r="AJ18" i="3"/>
  <c r="AJ17" i="3"/>
  <c r="AJ16" i="3"/>
  <c r="AJ15" i="3"/>
  <c r="AJ14" i="3"/>
  <c r="AJ10" i="3"/>
  <c r="AJ9" i="3"/>
  <c r="AJ8" i="3"/>
  <c r="AJ7" i="3"/>
  <c r="AJ6" i="3"/>
  <c r="AJ5" i="3"/>
  <c r="AJ4" i="3"/>
  <c r="AJ3" i="3"/>
  <c r="AZ8" i="2" s="1"/>
  <c r="AJ2" i="3"/>
  <c r="AY8" i="2" s="1"/>
  <c r="X95" i="3"/>
  <c r="X94" i="3"/>
  <c r="X93" i="3"/>
  <c r="X92" i="3"/>
  <c r="X91" i="3"/>
  <c r="X90" i="3"/>
  <c r="X89" i="3"/>
  <c r="X88" i="3"/>
  <c r="X87" i="3"/>
  <c r="X86" i="3"/>
  <c r="X83" i="3"/>
  <c r="X82" i="3"/>
  <c r="X81" i="3"/>
  <c r="X80" i="3"/>
  <c r="X79" i="3"/>
  <c r="X78" i="3"/>
  <c r="X77" i="3"/>
  <c r="X76" i="3"/>
  <c r="X75" i="3"/>
  <c r="X74" i="3"/>
  <c r="X71" i="3"/>
  <c r="X70" i="3"/>
  <c r="X69" i="3"/>
  <c r="X68" i="3"/>
  <c r="X67" i="3"/>
  <c r="X66" i="3"/>
  <c r="X65" i="3"/>
  <c r="X64" i="3"/>
  <c r="X63" i="3"/>
  <c r="X60" i="3"/>
  <c r="X59" i="3"/>
  <c r="X58" i="3"/>
  <c r="X57" i="3"/>
  <c r="X56" i="3"/>
  <c r="X55" i="3"/>
  <c r="X54" i="3"/>
  <c r="X53" i="3"/>
  <c r="X52" i="3"/>
  <c r="X51" i="3"/>
  <c r="X50" i="3"/>
  <c r="X47" i="3"/>
  <c r="X46" i="3"/>
  <c r="X45" i="3"/>
  <c r="X44" i="3"/>
  <c r="X43" i="3"/>
  <c r="X42" i="3"/>
  <c r="X41" i="3"/>
  <c r="X40" i="3"/>
  <c r="X39" i="3"/>
  <c r="X38" i="3"/>
  <c r="X35" i="3"/>
  <c r="X34" i="3"/>
  <c r="X33" i="3"/>
  <c r="X32" i="3"/>
  <c r="X31" i="3"/>
  <c r="X30" i="3"/>
  <c r="X29" i="3"/>
  <c r="X28" i="3"/>
  <c r="X27" i="3"/>
  <c r="X24" i="3"/>
  <c r="X23" i="3"/>
  <c r="X22" i="3"/>
  <c r="X21" i="3"/>
  <c r="X20" i="3"/>
  <c r="X19" i="3"/>
  <c r="X18" i="3"/>
  <c r="X17" i="3"/>
  <c r="X16" i="3"/>
  <c r="X15" i="3"/>
  <c r="X14" i="3"/>
  <c r="X10" i="3"/>
  <c r="X9" i="3"/>
  <c r="X8" i="3"/>
  <c r="X7" i="3"/>
  <c r="X6" i="3"/>
  <c r="X5" i="3"/>
  <c r="X4" i="3"/>
  <c r="X3" i="3"/>
  <c r="BI6" i="2" s="1"/>
  <c r="X2" i="3"/>
  <c r="AH2" i="3" s="1"/>
  <c r="W94" i="3"/>
  <c r="W93" i="3"/>
  <c r="W92" i="3"/>
  <c r="W91" i="3"/>
  <c r="W90" i="3"/>
  <c r="W89" i="3"/>
  <c r="W88" i="3"/>
  <c r="W87" i="3"/>
  <c r="W86" i="3"/>
  <c r="W82" i="3"/>
  <c r="W81" i="3"/>
  <c r="W80" i="3"/>
  <c r="W79" i="3"/>
  <c r="W78" i="3"/>
  <c r="W77" i="3"/>
  <c r="W76" i="3"/>
  <c r="W75" i="3"/>
  <c r="W74" i="3"/>
  <c r="W71" i="3"/>
  <c r="W70" i="3"/>
  <c r="W69" i="3"/>
  <c r="W68" i="3"/>
  <c r="W67" i="3"/>
  <c r="W66" i="3"/>
  <c r="W65" i="3"/>
  <c r="W64" i="3"/>
  <c r="W63" i="3"/>
  <c r="W60" i="3"/>
  <c r="W59" i="3"/>
  <c r="W58" i="3"/>
  <c r="W57" i="3"/>
  <c r="W56" i="3"/>
  <c r="W55" i="3"/>
  <c r="W54" i="3"/>
  <c r="W53" i="3"/>
  <c r="W52" i="3"/>
  <c r="W51" i="3"/>
  <c r="W50" i="3"/>
  <c r="W47" i="3"/>
  <c r="W46" i="3"/>
  <c r="W45" i="3"/>
  <c r="W44" i="3"/>
  <c r="W43" i="3"/>
  <c r="W42" i="3"/>
  <c r="W41" i="3"/>
  <c r="W40" i="3"/>
  <c r="W39" i="3"/>
  <c r="W38" i="3"/>
  <c r="W34" i="3"/>
  <c r="W33" i="3"/>
  <c r="W32" i="3"/>
  <c r="W31" i="3"/>
  <c r="W30" i="3"/>
  <c r="W29" i="3"/>
  <c r="W28" i="3"/>
  <c r="W27" i="3"/>
  <c r="W24" i="3"/>
  <c r="W23" i="3"/>
  <c r="W22" i="3"/>
  <c r="W21" i="3"/>
  <c r="W20" i="3"/>
  <c r="W19" i="3"/>
  <c r="W18" i="3"/>
  <c r="W17" i="3"/>
  <c r="W16" i="3"/>
  <c r="W15" i="3"/>
  <c r="W14" i="3"/>
  <c r="W11" i="3"/>
  <c r="W10" i="3"/>
  <c r="W9" i="3"/>
  <c r="W8" i="3"/>
  <c r="W7" i="3"/>
  <c r="W6" i="3"/>
  <c r="BF6" i="2" s="1"/>
  <c r="W5" i="3"/>
  <c r="W4" i="3"/>
  <c r="AG2" i="3" s="1"/>
  <c r="W3" i="3"/>
  <c r="W2" i="3"/>
  <c r="V94" i="3"/>
  <c r="V93" i="3"/>
  <c r="V92" i="3"/>
  <c r="V91" i="3"/>
  <c r="V90" i="3"/>
  <c r="V89" i="3"/>
  <c r="V88" i="3"/>
  <c r="V87" i="3"/>
  <c r="V86" i="3"/>
  <c r="V82" i="3"/>
  <c r="V81" i="3"/>
  <c r="V80" i="3"/>
  <c r="V79" i="3"/>
  <c r="V78" i="3"/>
  <c r="V77" i="3"/>
  <c r="V76" i="3"/>
  <c r="V75" i="3"/>
  <c r="V74" i="3"/>
  <c r="V71" i="3"/>
  <c r="V70" i="3"/>
  <c r="V69" i="3"/>
  <c r="V68" i="3"/>
  <c r="V67" i="3"/>
  <c r="V66" i="3"/>
  <c r="V65" i="3"/>
  <c r="V64" i="3"/>
  <c r="V63" i="3"/>
  <c r="V60" i="3"/>
  <c r="V59" i="3"/>
  <c r="V58" i="3"/>
  <c r="V57" i="3"/>
  <c r="V56" i="3"/>
  <c r="V55" i="3"/>
  <c r="V54" i="3"/>
  <c r="V53" i="3"/>
  <c r="V52" i="3"/>
  <c r="V51" i="3"/>
  <c r="V50" i="3"/>
  <c r="V47" i="3"/>
  <c r="V46" i="3"/>
  <c r="V45" i="3"/>
  <c r="V44" i="3"/>
  <c r="V43" i="3"/>
  <c r="V42" i="3"/>
  <c r="V41" i="3"/>
  <c r="V40" i="3"/>
  <c r="V39" i="3"/>
  <c r="V38" i="3"/>
  <c r="V34" i="3"/>
  <c r="V33" i="3"/>
  <c r="V32" i="3"/>
  <c r="V31" i="3"/>
  <c r="V30" i="3"/>
  <c r="V29" i="3"/>
  <c r="V28" i="3"/>
  <c r="V27" i="3"/>
  <c r="V24" i="3"/>
  <c r="V23" i="3"/>
  <c r="V22" i="3"/>
  <c r="V21" i="3"/>
  <c r="V20" i="3"/>
  <c r="V19" i="3"/>
  <c r="V18" i="3"/>
  <c r="V17" i="3"/>
  <c r="V16" i="3"/>
  <c r="V15" i="3"/>
  <c r="V14" i="3"/>
  <c r="V11" i="3"/>
  <c r="V10" i="3"/>
  <c r="V9" i="3"/>
  <c r="V8" i="3"/>
  <c r="V7" i="3"/>
  <c r="V6" i="3"/>
  <c r="V5" i="3"/>
  <c r="V4" i="3"/>
  <c r="V3" i="3"/>
  <c r="V2" i="3"/>
  <c r="AF2" i="3" s="1"/>
  <c r="U95" i="3"/>
  <c r="U94" i="3"/>
  <c r="U93" i="3"/>
  <c r="U92" i="3"/>
  <c r="U91" i="3"/>
  <c r="U90" i="3"/>
  <c r="U89" i="3"/>
  <c r="U88" i="3"/>
  <c r="U87" i="3"/>
  <c r="U86" i="3"/>
  <c r="U83" i="3"/>
  <c r="U82" i="3"/>
  <c r="U81" i="3"/>
  <c r="U80" i="3"/>
  <c r="U79" i="3"/>
  <c r="U78" i="3"/>
  <c r="U77" i="3"/>
  <c r="U76" i="3"/>
  <c r="U75" i="3"/>
  <c r="U74" i="3"/>
  <c r="U71" i="3"/>
  <c r="U70" i="3"/>
  <c r="U69" i="3"/>
  <c r="U68" i="3"/>
  <c r="U67" i="3"/>
  <c r="U66" i="3"/>
  <c r="U65" i="3"/>
  <c r="U64" i="3"/>
  <c r="U63" i="3"/>
  <c r="U60" i="3"/>
  <c r="U59" i="3"/>
  <c r="U58" i="3"/>
  <c r="U57" i="3"/>
  <c r="U56" i="3"/>
  <c r="U55" i="3"/>
  <c r="U54" i="3"/>
  <c r="U53" i="3"/>
  <c r="U52" i="3"/>
  <c r="U51" i="3"/>
  <c r="U50" i="3"/>
  <c r="U47" i="3"/>
  <c r="U46" i="3"/>
  <c r="U45" i="3"/>
  <c r="U44" i="3"/>
  <c r="U43" i="3"/>
  <c r="U42" i="3"/>
  <c r="U41" i="3"/>
  <c r="U40" i="3"/>
  <c r="U39" i="3"/>
  <c r="U38" i="3"/>
  <c r="U35" i="3"/>
  <c r="U34" i="3"/>
  <c r="U33" i="3"/>
  <c r="U32" i="3"/>
  <c r="U31" i="3"/>
  <c r="U30" i="3"/>
  <c r="U29" i="3"/>
  <c r="U28" i="3"/>
  <c r="U27" i="3"/>
  <c r="U24" i="3"/>
  <c r="U23" i="3"/>
  <c r="U22" i="3"/>
  <c r="U21" i="3"/>
  <c r="U20" i="3"/>
  <c r="U19" i="3"/>
  <c r="U18" i="3"/>
  <c r="U17" i="3"/>
  <c r="U16" i="3"/>
  <c r="U15" i="3"/>
  <c r="U14" i="3"/>
  <c r="U10" i="3"/>
  <c r="U9" i="3"/>
  <c r="U8" i="3"/>
  <c r="U7" i="3"/>
  <c r="U6" i="3"/>
  <c r="U5" i="3"/>
  <c r="U4" i="3"/>
  <c r="U3" i="3"/>
  <c r="U2" i="3"/>
  <c r="AY6" i="2" s="1"/>
  <c r="S95" i="3"/>
  <c r="S94" i="3"/>
  <c r="S93" i="3"/>
  <c r="S92" i="3"/>
  <c r="S91" i="3"/>
  <c r="S90" i="3"/>
  <c r="S89" i="3"/>
  <c r="S88" i="3"/>
  <c r="S87" i="3"/>
  <c r="S86" i="3"/>
  <c r="S83" i="3"/>
  <c r="S82" i="3"/>
  <c r="S81" i="3"/>
  <c r="S80" i="3"/>
  <c r="S79" i="3"/>
  <c r="S78" i="3"/>
  <c r="S77" i="3"/>
  <c r="S76" i="3"/>
  <c r="S75" i="3"/>
  <c r="S74" i="3"/>
  <c r="S72" i="3"/>
  <c r="S71" i="3"/>
  <c r="S70" i="3"/>
  <c r="S69" i="3"/>
  <c r="S68" i="3"/>
  <c r="S67" i="3"/>
  <c r="S66" i="3"/>
  <c r="S65" i="3"/>
  <c r="S64" i="3"/>
  <c r="S63" i="3"/>
  <c r="S60" i="3"/>
  <c r="S59" i="3"/>
  <c r="S58" i="3"/>
  <c r="S57" i="3"/>
  <c r="S56" i="3"/>
  <c r="S55" i="3"/>
  <c r="S54" i="3"/>
  <c r="S53" i="3"/>
  <c r="S52" i="3"/>
  <c r="S51" i="3"/>
  <c r="S50" i="3"/>
  <c r="S47" i="3"/>
  <c r="S46" i="3"/>
  <c r="S45" i="3"/>
  <c r="S44" i="3"/>
  <c r="S43" i="3"/>
  <c r="S42" i="3"/>
  <c r="S41" i="3"/>
  <c r="S40" i="3"/>
  <c r="S39" i="3"/>
  <c r="S38" i="3"/>
  <c r="S35" i="3"/>
  <c r="S34" i="3"/>
  <c r="S33" i="3"/>
  <c r="S32" i="3"/>
  <c r="S31" i="3"/>
  <c r="S30" i="3"/>
  <c r="S29" i="3"/>
  <c r="S28" i="3"/>
  <c r="S27" i="3"/>
  <c r="S25" i="3"/>
  <c r="S24" i="3"/>
  <c r="S23" i="3"/>
  <c r="S22" i="3"/>
  <c r="S21" i="3"/>
  <c r="S20" i="3"/>
  <c r="S19" i="3"/>
  <c r="S18" i="3"/>
  <c r="S17" i="3"/>
  <c r="S16" i="3"/>
  <c r="S15" i="3"/>
  <c r="S14" i="3"/>
  <c r="S11" i="3"/>
  <c r="S10" i="3"/>
  <c r="S9" i="3"/>
  <c r="S8" i="3"/>
  <c r="S7" i="3"/>
  <c r="S6" i="3"/>
  <c r="S5" i="3"/>
  <c r="S4" i="3"/>
  <c r="S3" i="3"/>
  <c r="S2" i="3"/>
  <c r="BH5" i="2" s="1"/>
  <c r="R95" i="3"/>
  <c r="R94" i="3"/>
  <c r="R93" i="3"/>
  <c r="R92" i="3"/>
  <c r="R91" i="3"/>
  <c r="R90" i="3"/>
  <c r="R89" i="3"/>
  <c r="R88" i="3"/>
  <c r="R87" i="3"/>
  <c r="R86" i="3"/>
  <c r="R82" i="3"/>
  <c r="R81" i="3"/>
  <c r="R80" i="3"/>
  <c r="R79" i="3"/>
  <c r="R78" i="3"/>
  <c r="R77" i="3"/>
  <c r="R76" i="3"/>
  <c r="R75" i="3"/>
  <c r="R74" i="3"/>
  <c r="R71" i="3"/>
  <c r="R70" i="3"/>
  <c r="R69" i="3"/>
  <c r="R68" i="3"/>
  <c r="R67" i="3"/>
  <c r="R66" i="3"/>
  <c r="R65" i="3"/>
  <c r="R64" i="3"/>
  <c r="R63" i="3"/>
  <c r="R61" i="3"/>
  <c r="R60" i="3"/>
  <c r="R59" i="3"/>
  <c r="R58" i="3"/>
  <c r="R57" i="3"/>
  <c r="R56" i="3"/>
  <c r="R55" i="3"/>
  <c r="R54" i="3"/>
  <c r="R53" i="3"/>
  <c r="R52" i="3"/>
  <c r="R51" i="3"/>
  <c r="R50" i="3"/>
  <c r="R47" i="3"/>
  <c r="R46" i="3"/>
  <c r="R45" i="3"/>
  <c r="R44" i="3"/>
  <c r="R43" i="3"/>
  <c r="R42" i="3"/>
  <c r="R41" i="3"/>
  <c r="R40" i="3"/>
  <c r="R39" i="3"/>
  <c r="R38" i="3"/>
  <c r="R35" i="3"/>
  <c r="R34" i="3"/>
  <c r="R33" i="3"/>
  <c r="R32" i="3"/>
  <c r="R31" i="3"/>
  <c r="R30" i="3"/>
  <c r="R29" i="3"/>
  <c r="R28" i="3"/>
  <c r="R27" i="3"/>
  <c r="R24" i="3"/>
  <c r="R23" i="3"/>
  <c r="R22" i="3"/>
  <c r="R21" i="3"/>
  <c r="R20" i="3"/>
  <c r="R19" i="3"/>
  <c r="R18" i="3"/>
  <c r="R17" i="3"/>
  <c r="R16" i="3"/>
  <c r="R15" i="3"/>
  <c r="R14" i="3"/>
  <c r="R11" i="3"/>
  <c r="R10" i="3"/>
  <c r="R9" i="3"/>
  <c r="R8" i="3"/>
  <c r="R7" i="3"/>
  <c r="R6" i="3"/>
  <c r="BF5" i="2" s="1"/>
  <c r="R5" i="3"/>
  <c r="R4" i="3"/>
  <c r="R3" i="3"/>
  <c r="R2" i="3"/>
  <c r="BE5" i="2" s="1"/>
  <c r="Q95" i="3"/>
  <c r="Q94" i="3"/>
  <c r="Q93" i="3"/>
  <c r="Q92" i="3"/>
  <c r="Q91" i="3"/>
  <c r="Q90" i="3"/>
  <c r="Q89" i="3"/>
  <c r="Q88" i="3"/>
  <c r="Q87" i="3"/>
  <c r="Q86" i="3"/>
  <c r="Q83" i="3"/>
  <c r="Q82" i="3"/>
  <c r="Q81" i="3"/>
  <c r="Q80" i="3"/>
  <c r="Q79" i="3"/>
  <c r="Q78" i="3"/>
  <c r="Q77" i="3"/>
  <c r="Q76" i="3"/>
  <c r="Q75" i="3"/>
  <c r="Q74" i="3"/>
  <c r="Q71" i="3"/>
  <c r="Q70" i="3"/>
  <c r="Q69" i="3"/>
  <c r="Q68" i="3"/>
  <c r="Q67" i="3"/>
  <c r="Q66" i="3"/>
  <c r="Q65" i="3"/>
  <c r="Q64" i="3"/>
  <c r="Q63" i="3"/>
  <c r="Q61" i="3"/>
  <c r="Q60" i="3"/>
  <c r="Q59" i="3"/>
  <c r="Q58" i="3"/>
  <c r="Q57" i="3"/>
  <c r="Q56" i="3"/>
  <c r="Q55" i="3"/>
  <c r="Q54" i="3"/>
  <c r="Q53" i="3"/>
  <c r="Q52" i="3"/>
  <c r="Q51" i="3"/>
  <c r="Q50" i="3"/>
  <c r="Q48" i="3"/>
  <c r="Q47" i="3"/>
  <c r="Q46" i="3"/>
  <c r="Q45" i="3"/>
  <c r="Q44" i="3"/>
  <c r="Q43" i="3"/>
  <c r="Q42" i="3"/>
  <c r="Q41" i="3"/>
  <c r="Q40" i="3"/>
  <c r="Q39" i="3"/>
  <c r="Q38" i="3"/>
  <c r="Q35" i="3"/>
  <c r="Q34" i="3"/>
  <c r="Q33" i="3"/>
  <c r="Q32" i="3"/>
  <c r="Q31" i="3"/>
  <c r="Q30" i="3"/>
  <c r="Q29" i="3"/>
  <c r="Q28" i="3"/>
  <c r="Q27" i="3"/>
  <c r="Q24" i="3"/>
  <c r="Q23" i="3"/>
  <c r="Q22" i="3"/>
  <c r="Q21" i="3"/>
  <c r="Q20" i="3"/>
  <c r="Q19" i="3"/>
  <c r="Q18" i="3"/>
  <c r="Q17" i="3"/>
  <c r="Q16" i="3"/>
  <c r="Q15" i="3"/>
  <c r="Q14" i="3"/>
  <c r="Q11" i="3"/>
  <c r="Q10" i="3"/>
  <c r="Q9" i="3"/>
  <c r="Q8" i="3"/>
  <c r="Q7" i="3"/>
  <c r="Q6" i="3"/>
  <c r="Q5" i="3"/>
  <c r="Q4" i="3"/>
  <c r="Q3" i="3"/>
  <c r="Q2" i="3"/>
  <c r="BB5" i="2" s="1"/>
  <c r="P95" i="3"/>
  <c r="P94" i="3"/>
  <c r="P93" i="3"/>
  <c r="P92" i="3"/>
  <c r="P91" i="3"/>
  <c r="P90" i="3"/>
  <c r="P89" i="3"/>
  <c r="P88" i="3"/>
  <c r="P87" i="3"/>
  <c r="P86" i="3"/>
  <c r="P83" i="3"/>
  <c r="P82" i="3"/>
  <c r="P81" i="3"/>
  <c r="P80" i="3"/>
  <c r="P79" i="3"/>
  <c r="P78" i="3"/>
  <c r="P77" i="3"/>
  <c r="P76" i="3"/>
  <c r="P75" i="3"/>
  <c r="P74" i="3"/>
  <c r="P72" i="3"/>
  <c r="P71" i="3"/>
  <c r="P70" i="3"/>
  <c r="P69" i="3"/>
  <c r="P68" i="3"/>
  <c r="P67" i="3"/>
  <c r="P66" i="3"/>
  <c r="P65" i="3"/>
  <c r="P64" i="3"/>
  <c r="P63" i="3"/>
  <c r="P60" i="3"/>
  <c r="P59" i="3"/>
  <c r="P58" i="3"/>
  <c r="P57" i="3"/>
  <c r="P56" i="3"/>
  <c r="P55" i="3"/>
  <c r="P54" i="3"/>
  <c r="P53" i="3"/>
  <c r="P52" i="3"/>
  <c r="P51" i="3"/>
  <c r="P50" i="3"/>
  <c r="P47" i="3"/>
  <c r="P46" i="3"/>
  <c r="P45" i="3"/>
  <c r="P44" i="3"/>
  <c r="P43" i="3"/>
  <c r="P42" i="3"/>
  <c r="P41" i="3"/>
  <c r="P40" i="3"/>
  <c r="P39" i="3"/>
  <c r="P38" i="3"/>
  <c r="P35" i="3"/>
  <c r="P34" i="3"/>
  <c r="P33" i="3"/>
  <c r="P32" i="3"/>
  <c r="P31" i="3"/>
  <c r="P30" i="3"/>
  <c r="P29" i="3"/>
  <c r="P28" i="3"/>
  <c r="P27" i="3"/>
  <c r="P25" i="3"/>
  <c r="P24" i="3"/>
  <c r="P23" i="3"/>
  <c r="P22" i="3"/>
  <c r="P21" i="3"/>
  <c r="P20" i="3"/>
  <c r="P19" i="3"/>
  <c r="P18" i="3"/>
  <c r="P17" i="3"/>
  <c r="P16" i="3"/>
  <c r="P15" i="3"/>
  <c r="P14" i="3"/>
  <c r="P11" i="3"/>
  <c r="P10" i="3"/>
  <c r="AY5" i="2" s="1"/>
  <c r="P9" i="3"/>
  <c r="P8" i="3"/>
  <c r="P7" i="3"/>
  <c r="P6" i="3"/>
  <c r="P5" i="3"/>
  <c r="P4" i="3"/>
  <c r="P3" i="3"/>
  <c r="P2" i="3"/>
  <c r="N95" i="3"/>
  <c r="N94" i="3"/>
  <c r="N93" i="3"/>
  <c r="N92" i="3"/>
  <c r="N91" i="3"/>
  <c r="N90" i="3"/>
  <c r="N89" i="3"/>
  <c r="N88" i="3"/>
  <c r="N87" i="3"/>
  <c r="N86" i="3"/>
  <c r="N83" i="3"/>
  <c r="N82" i="3"/>
  <c r="N81" i="3"/>
  <c r="N80" i="3"/>
  <c r="N79" i="3"/>
  <c r="N78" i="3"/>
  <c r="N77" i="3"/>
  <c r="N76" i="3"/>
  <c r="N75" i="3"/>
  <c r="N74" i="3"/>
  <c r="N71" i="3"/>
  <c r="N70" i="3"/>
  <c r="N69" i="3"/>
  <c r="N68" i="3"/>
  <c r="N67" i="3"/>
  <c r="N66" i="3"/>
  <c r="N65" i="3"/>
  <c r="N64" i="3"/>
  <c r="N63" i="3"/>
  <c r="N60" i="3"/>
  <c r="N59" i="3"/>
  <c r="N58" i="3"/>
  <c r="N57" i="3"/>
  <c r="N56" i="3"/>
  <c r="N55" i="3"/>
  <c r="N54" i="3"/>
  <c r="N53" i="3"/>
  <c r="N52" i="3"/>
  <c r="N51" i="3"/>
  <c r="N50" i="3"/>
  <c r="N47" i="3"/>
  <c r="N46" i="3"/>
  <c r="N45" i="3"/>
  <c r="N44" i="3"/>
  <c r="N43" i="3"/>
  <c r="N42" i="3"/>
  <c r="N41" i="3"/>
  <c r="N40" i="3"/>
  <c r="N39" i="3"/>
  <c r="N38" i="3"/>
  <c r="N35" i="3"/>
  <c r="N34" i="3"/>
  <c r="N33" i="3"/>
  <c r="N32" i="3"/>
  <c r="N31" i="3"/>
  <c r="N30" i="3"/>
  <c r="N29" i="3"/>
  <c r="N28" i="3"/>
  <c r="N27" i="3"/>
  <c r="N24" i="3"/>
  <c r="N23" i="3"/>
  <c r="N22" i="3"/>
  <c r="N21" i="3"/>
  <c r="N20" i="3"/>
  <c r="N19" i="3"/>
  <c r="N18" i="3"/>
  <c r="N17" i="3"/>
  <c r="N16" i="3"/>
  <c r="N15" i="3"/>
  <c r="N14" i="3"/>
  <c r="N10" i="3"/>
  <c r="N9" i="3"/>
  <c r="N8" i="3"/>
  <c r="N7" i="3"/>
  <c r="BI4" i="2" s="1"/>
  <c r="N6" i="3"/>
  <c r="N5" i="3"/>
  <c r="N4" i="3"/>
  <c r="N3" i="3"/>
  <c r="N2" i="3"/>
  <c r="BH4" i="2" s="1"/>
  <c r="M94" i="3"/>
  <c r="M93" i="3"/>
  <c r="M92" i="3"/>
  <c r="M91" i="3"/>
  <c r="M90" i="3"/>
  <c r="M89" i="3"/>
  <c r="M88" i="3"/>
  <c r="M87" i="3"/>
  <c r="M86" i="3"/>
  <c r="M82" i="3"/>
  <c r="M81" i="3"/>
  <c r="M80" i="3"/>
  <c r="M79" i="3"/>
  <c r="M78" i="3"/>
  <c r="M77" i="3"/>
  <c r="M76" i="3"/>
  <c r="M75" i="3"/>
  <c r="M74" i="3"/>
  <c r="M71" i="3"/>
  <c r="M70" i="3"/>
  <c r="M69" i="3"/>
  <c r="M68" i="3"/>
  <c r="M67" i="3"/>
  <c r="M66" i="3"/>
  <c r="M65" i="3"/>
  <c r="M64" i="3"/>
  <c r="M63" i="3"/>
  <c r="M60" i="3"/>
  <c r="M59" i="3"/>
  <c r="M58" i="3"/>
  <c r="M57" i="3"/>
  <c r="M56" i="3"/>
  <c r="M55" i="3"/>
  <c r="M54" i="3"/>
  <c r="M53" i="3"/>
  <c r="M52" i="3"/>
  <c r="M51" i="3"/>
  <c r="M50" i="3"/>
  <c r="M47" i="3"/>
  <c r="M46" i="3"/>
  <c r="M45" i="3"/>
  <c r="M44" i="3"/>
  <c r="M43" i="3"/>
  <c r="M42" i="3"/>
  <c r="M41" i="3"/>
  <c r="M40" i="3"/>
  <c r="M39" i="3"/>
  <c r="M38" i="3"/>
  <c r="M34" i="3"/>
  <c r="M33" i="3"/>
  <c r="M32" i="3"/>
  <c r="M31" i="3"/>
  <c r="M30" i="3"/>
  <c r="M29" i="3"/>
  <c r="M28" i="3"/>
  <c r="M27" i="3"/>
  <c r="M24" i="3"/>
  <c r="M23" i="3"/>
  <c r="M22" i="3"/>
  <c r="M21" i="3"/>
  <c r="M20" i="3"/>
  <c r="M19" i="3"/>
  <c r="M18" i="3"/>
  <c r="M17" i="3"/>
  <c r="M16" i="3"/>
  <c r="M15" i="3"/>
  <c r="M14" i="3"/>
  <c r="M11" i="3"/>
  <c r="M10" i="3"/>
  <c r="M9" i="3"/>
  <c r="M8" i="3"/>
  <c r="M7" i="3"/>
  <c r="M6" i="3"/>
  <c r="M5" i="3"/>
  <c r="M4" i="3"/>
  <c r="M3" i="3"/>
  <c r="M2" i="3"/>
  <c r="BE4" i="2" s="1"/>
  <c r="L94" i="3"/>
  <c r="L93" i="3"/>
  <c r="L92" i="3"/>
  <c r="L91" i="3"/>
  <c r="L90" i="3"/>
  <c r="L89" i="3"/>
  <c r="L88" i="3"/>
  <c r="L87" i="3"/>
  <c r="L86" i="3"/>
  <c r="L82" i="3"/>
  <c r="L81" i="3"/>
  <c r="L80" i="3"/>
  <c r="L79" i="3"/>
  <c r="L78" i="3"/>
  <c r="L77" i="3"/>
  <c r="L76" i="3"/>
  <c r="L75" i="3"/>
  <c r="L74" i="3"/>
  <c r="L71" i="3"/>
  <c r="L70" i="3"/>
  <c r="L69" i="3"/>
  <c r="L68" i="3"/>
  <c r="L67" i="3"/>
  <c r="L66" i="3"/>
  <c r="L65" i="3"/>
  <c r="L64" i="3"/>
  <c r="L63" i="3"/>
  <c r="L60" i="3"/>
  <c r="L59" i="3"/>
  <c r="L58" i="3"/>
  <c r="L57" i="3"/>
  <c r="L56" i="3"/>
  <c r="L55" i="3"/>
  <c r="L54" i="3"/>
  <c r="L53" i="3"/>
  <c r="L52" i="3"/>
  <c r="L51" i="3"/>
  <c r="L50" i="3"/>
  <c r="L47" i="3"/>
  <c r="L46" i="3"/>
  <c r="L45" i="3"/>
  <c r="L44" i="3"/>
  <c r="L43" i="3"/>
  <c r="L42" i="3"/>
  <c r="L41" i="3"/>
  <c r="L40" i="3"/>
  <c r="L39" i="3"/>
  <c r="L38" i="3"/>
  <c r="L34" i="3"/>
  <c r="L33" i="3"/>
  <c r="L32" i="3"/>
  <c r="L31" i="3"/>
  <c r="L30" i="3"/>
  <c r="L29" i="3"/>
  <c r="L28" i="3"/>
  <c r="L27" i="3"/>
  <c r="L24" i="3"/>
  <c r="L23" i="3"/>
  <c r="L22" i="3"/>
  <c r="L21" i="3"/>
  <c r="L20" i="3"/>
  <c r="L19" i="3"/>
  <c r="L18" i="3"/>
  <c r="L17" i="3"/>
  <c r="L16" i="3"/>
  <c r="L15" i="3"/>
  <c r="L14" i="3"/>
  <c r="L11" i="3"/>
  <c r="BB4" i="2" s="1"/>
  <c r="L10" i="3"/>
  <c r="L9" i="3"/>
  <c r="L8" i="3"/>
  <c r="L7" i="3"/>
  <c r="L6" i="3"/>
  <c r="L5" i="3"/>
  <c r="L4" i="3"/>
  <c r="L3" i="3"/>
  <c r="L2" i="3"/>
  <c r="K95" i="3"/>
  <c r="K94" i="3"/>
  <c r="K93" i="3"/>
  <c r="K92" i="3"/>
  <c r="K91" i="3"/>
  <c r="K90" i="3"/>
  <c r="K89" i="3"/>
  <c r="K88" i="3"/>
  <c r="K87" i="3"/>
  <c r="K86" i="3"/>
  <c r="K83" i="3"/>
  <c r="K82" i="3"/>
  <c r="K81" i="3"/>
  <c r="K80" i="3"/>
  <c r="K79" i="3"/>
  <c r="K78" i="3"/>
  <c r="K77" i="3"/>
  <c r="K76" i="3"/>
  <c r="K75" i="3"/>
  <c r="K74" i="3"/>
  <c r="K71" i="3"/>
  <c r="K70" i="3"/>
  <c r="K69" i="3"/>
  <c r="K68" i="3"/>
  <c r="K67" i="3"/>
  <c r="K66" i="3"/>
  <c r="K65" i="3"/>
  <c r="K64" i="3"/>
  <c r="K63" i="3"/>
  <c r="K60" i="3"/>
  <c r="K59" i="3"/>
  <c r="K58" i="3"/>
  <c r="K57" i="3"/>
  <c r="K56" i="3"/>
  <c r="K55" i="3"/>
  <c r="K54" i="3"/>
  <c r="K53" i="3"/>
  <c r="K52" i="3"/>
  <c r="K51" i="3"/>
  <c r="K50" i="3"/>
  <c r="K47" i="3"/>
  <c r="K46" i="3"/>
  <c r="K45" i="3"/>
  <c r="K44" i="3"/>
  <c r="K43" i="3"/>
  <c r="K42" i="3"/>
  <c r="K41" i="3"/>
  <c r="K40" i="3"/>
  <c r="K39" i="3"/>
  <c r="K38" i="3"/>
  <c r="K35" i="3"/>
  <c r="K34" i="3"/>
  <c r="K33" i="3"/>
  <c r="K32" i="3"/>
  <c r="K31" i="3"/>
  <c r="K30" i="3"/>
  <c r="K29" i="3"/>
  <c r="K28" i="3"/>
  <c r="K27" i="3"/>
  <c r="K24" i="3"/>
  <c r="K23" i="3"/>
  <c r="K22" i="3"/>
  <c r="K21" i="3"/>
  <c r="K20" i="3"/>
  <c r="K19" i="3"/>
  <c r="AZ4" i="2" s="1"/>
  <c r="K18" i="3"/>
  <c r="K17" i="3"/>
  <c r="K16" i="3"/>
  <c r="K15" i="3"/>
  <c r="K14" i="3"/>
  <c r="K10" i="3"/>
  <c r="K9" i="3"/>
  <c r="K8" i="3"/>
  <c r="K7" i="3"/>
  <c r="K6" i="3"/>
  <c r="AY4" i="2" s="1"/>
  <c r="K5" i="3"/>
  <c r="K4" i="3"/>
  <c r="K3" i="3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O96" i="3"/>
  <c r="BP95" i="3"/>
  <c r="BO95" i="3"/>
  <c r="BL95" i="3"/>
  <c r="BG95" i="3"/>
  <c r="BF95" i="3"/>
  <c r="AC95" i="3"/>
  <c r="AR95" i="3" s="1"/>
  <c r="Z95" i="3"/>
  <c r="AO95" i="3" s="1"/>
  <c r="BP94" i="3"/>
  <c r="BO94" i="3"/>
  <c r="BM94" i="3"/>
  <c r="BL94" i="3"/>
  <c r="BG94" i="3"/>
  <c r="BF94" i="3"/>
  <c r="AC94" i="3"/>
  <c r="AR94" i="3" s="1"/>
  <c r="AB94" i="3"/>
  <c r="AQ94" i="3" s="1"/>
  <c r="AA94" i="3"/>
  <c r="AP94" i="3" s="1"/>
  <c r="Z94" i="3"/>
  <c r="AO94" i="3" s="1"/>
  <c r="BP93" i="3"/>
  <c r="BO93" i="3"/>
  <c r="BM93" i="3"/>
  <c r="BL93" i="3"/>
  <c r="BG93" i="3"/>
  <c r="BF93" i="3"/>
  <c r="AC93" i="3"/>
  <c r="AR93" i="3" s="1"/>
  <c r="AB93" i="3"/>
  <c r="AQ93" i="3" s="1"/>
  <c r="AA93" i="3"/>
  <c r="AP93" i="3" s="1"/>
  <c r="Z93" i="3"/>
  <c r="AO93" i="3" s="1"/>
  <c r="BP92" i="3"/>
  <c r="BO92" i="3"/>
  <c r="BM92" i="3"/>
  <c r="BL92" i="3"/>
  <c r="BG92" i="3"/>
  <c r="BF92" i="3"/>
  <c r="AC92" i="3"/>
  <c r="AR92" i="3" s="1"/>
  <c r="AB92" i="3"/>
  <c r="AQ92" i="3" s="1"/>
  <c r="AA92" i="3"/>
  <c r="AP92" i="3" s="1"/>
  <c r="Z92" i="3"/>
  <c r="AO92" i="3" s="1"/>
  <c r="BP91" i="3"/>
  <c r="BO91" i="3"/>
  <c r="BM91" i="3"/>
  <c r="BL91" i="3"/>
  <c r="BG91" i="3"/>
  <c r="BF91" i="3"/>
  <c r="AC91" i="3"/>
  <c r="AR91" i="3" s="1"/>
  <c r="AB91" i="3"/>
  <c r="AQ91" i="3" s="1"/>
  <c r="AA91" i="3"/>
  <c r="AP91" i="3" s="1"/>
  <c r="Z91" i="3"/>
  <c r="AO91" i="3" s="1"/>
  <c r="BP90" i="3"/>
  <c r="BO90" i="3"/>
  <c r="BM90" i="3"/>
  <c r="BL90" i="3"/>
  <c r="BG90" i="3"/>
  <c r="BF90" i="3"/>
  <c r="AC90" i="3"/>
  <c r="AR90" i="3" s="1"/>
  <c r="AB90" i="3"/>
  <c r="AQ90" i="3" s="1"/>
  <c r="AA90" i="3"/>
  <c r="AP90" i="3" s="1"/>
  <c r="Z90" i="3"/>
  <c r="AO90" i="3" s="1"/>
  <c r="BP89" i="3"/>
  <c r="BO89" i="3"/>
  <c r="BM89" i="3"/>
  <c r="BL89" i="3"/>
  <c r="BG89" i="3"/>
  <c r="BF89" i="3"/>
  <c r="AC89" i="3"/>
  <c r="AR89" i="3" s="1"/>
  <c r="AB89" i="3"/>
  <c r="AQ89" i="3" s="1"/>
  <c r="AA89" i="3"/>
  <c r="AP89" i="3" s="1"/>
  <c r="Z89" i="3"/>
  <c r="AO89" i="3" s="1"/>
  <c r="BP88" i="3"/>
  <c r="BO88" i="3"/>
  <c r="BM88" i="3"/>
  <c r="BL88" i="3"/>
  <c r="BG88" i="3"/>
  <c r="BF88" i="3"/>
  <c r="AC88" i="3"/>
  <c r="AR88" i="3" s="1"/>
  <c r="AB88" i="3"/>
  <c r="AQ88" i="3" s="1"/>
  <c r="AA88" i="3"/>
  <c r="AP88" i="3" s="1"/>
  <c r="Z88" i="3"/>
  <c r="AO88" i="3" s="1"/>
  <c r="BP87" i="3"/>
  <c r="BO87" i="3"/>
  <c r="BM87" i="3"/>
  <c r="BL87" i="3"/>
  <c r="BG87" i="3"/>
  <c r="BF87" i="3"/>
  <c r="AC87" i="3"/>
  <c r="AR87" i="3" s="1"/>
  <c r="AB87" i="3"/>
  <c r="AQ87" i="3" s="1"/>
  <c r="AA87" i="3"/>
  <c r="AP87" i="3" s="1"/>
  <c r="Z87" i="3"/>
  <c r="AO87" i="3" s="1"/>
  <c r="BP86" i="3"/>
  <c r="BO86" i="3"/>
  <c r="BM86" i="3"/>
  <c r="BL86" i="3"/>
  <c r="BG86" i="3"/>
  <c r="BF86" i="3"/>
  <c r="AC86" i="3"/>
  <c r="AR86" i="3" s="1"/>
  <c r="AB86" i="3"/>
  <c r="AQ86" i="3" s="1"/>
  <c r="AA86" i="3"/>
  <c r="AP86" i="3" s="1"/>
  <c r="Z86" i="3"/>
  <c r="AO86" i="3" s="1"/>
  <c r="BP83" i="3"/>
  <c r="BO83" i="3"/>
  <c r="BL83" i="3"/>
  <c r="BG83" i="3"/>
  <c r="BF83" i="3"/>
  <c r="AC83" i="3"/>
  <c r="AR83" i="3" s="1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P81" i="3"/>
  <c r="BO81" i="3"/>
  <c r="BM81" i="3"/>
  <c r="BL81" i="3"/>
  <c r="BG81" i="3"/>
  <c r="BF81" i="3"/>
  <c r="AC81" i="3"/>
  <c r="AR81" i="3" s="1"/>
  <c r="AB81" i="3"/>
  <c r="AQ81" i="3" s="1"/>
  <c r="AA81" i="3"/>
  <c r="AP81" i="3" s="1"/>
  <c r="Z81" i="3"/>
  <c r="AO81" i="3" s="1"/>
  <c r="BP80" i="3"/>
  <c r="BO80" i="3"/>
  <c r="BM80" i="3"/>
  <c r="BL80" i="3"/>
  <c r="BG80" i="3"/>
  <c r="BF80" i="3"/>
  <c r="AC80" i="3"/>
  <c r="AR80" i="3" s="1"/>
  <c r="AB80" i="3"/>
  <c r="AQ80" i="3" s="1"/>
  <c r="AA80" i="3"/>
  <c r="AP80" i="3" s="1"/>
  <c r="Z80" i="3"/>
  <c r="AO80" i="3" s="1"/>
  <c r="BP79" i="3"/>
  <c r="BO79" i="3"/>
  <c r="BM79" i="3"/>
  <c r="BL79" i="3"/>
  <c r="BG79" i="3"/>
  <c r="BF79" i="3"/>
  <c r="AC79" i="3"/>
  <c r="AR79" i="3" s="1"/>
  <c r="AB79" i="3"/>
  <c r="AQ79" i="3" s="1"/>
  <c r="AA79" i="3"/>
  <c r="AP79" i="3" s="1"/>
  <c r="Z79" i="3"/>
  <c r="AO79" i="3" s="1"/>
  <c r="BP78" i="3"/>
  <c r="BO78" i="3"/>
  <c r="BM78" i="3"/>
  <c r="BL78" i="3"/>
  <c r="BG78" i="3"/>
  <c r="BF78" i="3"/>
  <c r="AC78" i="3"/>
  <c r="AR78" i="3" s="1"/>
  <c r="AB78" i="3"/>
  <c r="AQ78" i="3" s="1"/>
  <c r="AA78" i="3"/>
  <c r="AP78" i="3" s="1"/>
  <c r="Z78" i="3"/>
  <c r="AO78" i="3" s="1"/>
  <c r="BP77" i="3"/>
  <c r="BO77" i="3"/>
  <c r="BM77" i="3"/>
  <c r="BL77" i="3"/>
  <c r="BG77" i="3"/>
  <c r="BF77" i="3"/>
  <c r="AC77" i="3"/>
  <c r="AR77" i="3" s="1"/>
  <c r="AB77" i="3"/>
  <c r="AQ77" i="3" s="1"/>
  <c r="AA77" i="3"/>
  <c r="AP77" i="3" s="1"/>
  <c r="Z77" i="3"/>
  <c r="AO77" i="3" s="1"/>
  <c r="BP76" i="3"/>
  <c r="BO76" i="3"/>
  <c r="BM76" i="3"/>
  <c r="BL76" i="3"/>
  <c r="BG76" i="3"/>
  <c r="BF76" i="3"/>
  <c r="AC76" i="3"/>
  <c r="AR76" i="3" s="1"/>
  <c r="AB76" i="3"/>
  <c r="AQ76" i="3" s="1"/>
  <c r="AA76" i="3"/>
  <c r="AP76" i="3" s="1"/>
  <c r="Z76" i="3"/>
  <c r="AO76" i="3" s="1"/>
  <c r="BP75" i="3"/>
  <c r="BO75" i="3"/>
  <c r="BM75" i="3"/>
  <c r="BL75" i="3"/>
  <c r="BG75" i="3"/>
  <c r="BF75" i="3"/>
  <c r="AC75" i="3"/>
  <c r="AR75" i="3" s="1"/>
  <c r="AB75" i="3"/>
  <c r="AQ75" i="3" s="1"/>
  <c r="AA75" i="3"/>
  <c r="AP75" i="3" s="1"/>
  <c r="Z75" i="3"/>
  <c r="AO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P72" i="3"/>
  <c r="BO72" i="3"/>
  <c r="BG72" i="3"/>
  <c r="BF72" i="3"/>
  <c r="BP71" i="3"/>
  <c r="BO71" i="3"/>
  <c r="BM71" i="3"/>
  <c r="BL71" i="3"/>
  <c r="BG71" i="3"/>
  <c r="BF71" i="3"/>
  <c r="AC71" i="3"/>
  <c r="AR71" i="3" s="1"/>
  <c r="AB71" i="3"/>
  <c r="AQ71" i="3" s="1"/>
  <c r="AA71" i="3"/>
  <c r="AP71" i="3" s="1"/>
  <c r="Z71" i="3"/>
  <c r="AO71" i="3" s="1"/>
  <c r="BP70" i="3"/>
  <c r="BO70" i="3"/>
  <c r="BM70" i="3"/>
  <c r="BL70" i="3"/>
  <c r="BG70" i="3"/>
  <c r="BF70" i="3"/>
  <c r="AC70" i="3"/>
  <c r="AR70" i="3" s="1"/>
  <c r="AB70" i="3"/>
  <c r="AQ70" i="3" s="1"/>
  <c r="AA70" i="3"/>
  <c r="AP70" i="3" s="1"/>
  <c r="Z70" i="3"/>
  <c r="AO70" i="3" s="1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7" i="3"/>
  <c r="BO67" i="3"/>
  <c r="BM67" i="3"/>
  <c r="BL67" i="3"/>
  <c r="BG67" i="3"/>
  <c r="BF67" i="3"/>
  <c r="AC67" i="3"/>
  <c r="AR67" i="3" s="1"/>
  <c r="AB67" i="3"/>
  <c r="AQ67" i="3" s="1"/>
  <c r="AA67" i="3"/>
  <c r="AP67" i="3" s="1"/>
  <c r="Z67" i="3"/>
  <c r="AO67" i="3" s="1"/>
  <c r="BP66" i="3"/>
  <c r="BO66" i="3"/>
  <c r="BM66" i="3"/>
  <c r="BL66" i="3"/>
  <c r="BG66" i="3"/>
  <c r="BF66" i="3"/>
  <c r="AC66" i="3"/>
  <c r="AR66" i="3" s="1"/>
  <c r="AB66" i="3"/>
  <c r="AQ66" i="3" s="1"/>
  <c r="AA66" i="3"/>
  <c r="AP66" i="3" s="1"/>
  <c r="Z66" i="3"/>
  <c r="AO66" i="3" s="1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1" i="3"/>
  <c r="BO61" i="3"/>
  <c r="BG61" i="3"/>
  <c r="BF61" i="3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P57" i="3"/>
  <c r="BO57" i="3"/>
  <c r="BM57" i="3"/>
  <c r="BL57" i="3"/>
  <c r="BG57" i="3"/>
  <c r="BF57" i="3"/>
  <c r="AC57" i="3"/>
  <c r="AR57" i="3" s="1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AO50" i="3" s="1"/>
  <c r="BP48" i="3"/>
  <c r="BG48" i="3"/>
  <c r="BF48" i="3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O36" i="3"/>
  <c r="BP35" i="3"/>
  <c r="BO35" i="3"/>
  <c r="BL35" i="3"/>
  <c r="BG35" i="3"/>
  <c r="BF35" i="3"/>
  <c r="AC35" i="3"/>
  <c r="AR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5" i="3"/>
  <c r="BO25" i="3"/>
  <c r="BG25" i="3"/>
  <c r="BF25" i="3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2" i="3"/>
  <c r="BP11" i="3"/>
  <c r="BO11" i="3"/>
  <c r="BM11" i="3"/>
  <c r="BG11" i="3"/>
  <c r="BF11" i="3"/>
  <c r="AB11" i="3"/>
  <c r="AQ11" i="3" s="1"/>
  <c r="AA11" i="3"/>
  <c r="AP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Q9" i="2" s="1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Q14" i="2" s="1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P15" i="2" s="1"/>
  <c r="BO3" i="3"/>
  <c r="BM3" i="3"/>
  <c r="BL3" i="3"/>
  <c r="BG3" i="3"/>
  <c r="BF3" i="3"/>
  <c r="AC3" i="3"/>
  <c r="AR3" i="3" s="1"/>
  <c r="AB3" i="3"/>
  <c r="AQ3" i="3" s="1"/>
  <c r="AA3" i="3"/>
  <c r="BB7" i="2" s="1"/>
  <c r="Z3" i="3"/>
  <c r="AO3" i="3" s="1"/>
  <c r="BP2" i="3"/>
  <c r="BO2" i="3"/>
  <c r="BP14" i="2" s="1"/>
  <c r="BM2" i="3"/>
  <c r="BP9" i="2" s="1"/>
  <c r="BL2" i="3"/>
  <c r="BP8" i="2" s="1"/>
  <c r="BG2" i="3"/>
  <c r="BP3" i="2" s="1"/>
  <c r="BF2" i="3"/>
  <c r="BP2" i="2" s="1"/>
  <c r="AC2" i="3"/>
  <c r="BI7" i="2" s="1"/>
  <c r="AB2" i="3"/>
  <c r="BE7" i="2" s="1"/>
  <c r="AA2" i="3"/>
  <c r="AP2" i="3" s="1"/>
  <c r="Z2" i="3"/>
  <c r="AY7" i="2" s="1"/>
  <c r="BQ2" i="2" l="1"/>
  <c r="BI10" i="2"/>
  <c r="CH2" i="2"/>
  <c r="CH4" i="2"/>
  <c r="AG2" i="2"/>
  <c r="AG4" i="2"/>
  <c r="AU2" i="2"/>
  <c r="AU4" i="2"/>
  <c r="AE2" i="3"/>
  <c r="AR2" i="3"/>
  <c r="BF10" i="2"/>
  <c r="BY3" i="2"/>
  <c r="CL2" i="2"/>
  <c r="CL4" i="2"/>
  <c r="AF2" i="4"/>
  <c r="X3" i="2"/>
  <c r="AL3" i="2"/>
  <c r="AZ7" i="2"/>
  <c r="BI5" i="2"/>
  <c r="BC10" i="2"/>
  <c r="CB3" i="2"/>
  <c r="CO2" i="2"/>
  <c r="CO4" i="2"/>
  <c r="AQ2" i="3"/>
  <c r="AA3" i="2"/>
  <c r="BH6" i="2"/>
  <c r="AT4" i="3"/>
  <c r="AT6" i="3"/>
  <c r="AD3" i="2"/>
  <c r="BH7" i="2"/>
  <c r="BE6" i="2"/>
  <c r="CS4" i="2"/>
  <c r="BF7" i="2"/>
  <c r="BQ8" i="2"/>
  <c r="BF4" i="2"/>
  <c r="BC5" i="2"/>
  <c r="BC6" i="2"/>
  <c r="BI8" i="2"/>
  <c r="BI11" i="2"/>
  <c r="CH3" i="2"/>
  <c r="CU2" i="2"/>
  <c r="CU4" i="2"/>
  <c r="AO2" i="3"/>
  <c r="AP3" i="3"/>
  <c r="AG3" i="2"/>
  <c r="AU3" i="2"/>
  <c r="BB6" i="2"/>
  <c r="BC7" i="2"/>
  <c r="BQ15" i="2"/>
  <c r="BC4" i="2"/>
  <c r="AZ5" i="2"/>
  <c r="AZ6" i="2"/>
  <c r="BF8" i="2"/>
  <c r="BY2" i="2"/>
  <c r="BY4" i="2"/>
  <c r="CL3" i="2"/>
  <c r="X2" i="2"/>
  <c r="X4" i="2"/>
  <c r="AL2" i="2"/>
  <c r="AL4" i="2"/>
  <c r="AO2" i="2"/>
  <c r="AO4" i="2"/>
  <c r="BM2" i="4"/>
  <c r="BQ3" i="2"/>
  <c r="AZ11" i="2"/>
  <c r="CE2" i="2"/>
  <c r="CE4" i="2"/>
  <c r="CR3" i="2"/>
  <c r="AD2" i="2"/>
  <c r="AD4" i="2"/>
  <c r="AR2" i="2"/>
  <c r="AR4" i="2"/>
  <c r="BQ11" i="2"/>
  <c r="AT2" i="3" l="1"/>
  <c r="BM2" i="2"/>
  <c r="BL2" i="2"/>
</calcChain>
</file>

<file path=xl/sharedStrings.xml><?xml version="1.0" encoding="utf-8"?>
<sst xmlns="http://schemas.openxmlformats.org/spreadsheetml/2006/main" count="1343" uniqueCount="326">
  <si>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</si>
  <si>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</si>
  <si>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</si>
  <si>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</si>
  <si>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</si>
  <si>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</si>
  <si>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</si>
  <si>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</si>
  <si>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</si>
  <si>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</si>
  <si>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</si>
  <si>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</si>
  <si>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</si>
  <si>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</si>
  <si>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</si>
  <si>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</si>
  <si>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</si>
  <si>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</si>
  <si>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</si>
  <si>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</si>
  <si>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</si>
  <si>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</si>
  <si>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</si>
  <si>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</si>
  <si>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</si>
  <si>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</si>
  <si>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</si>
  <si>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</si>
  <si>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</si>
  <si>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</si>
  <si>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</si>
  <si>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</si>
  <si>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</si>
  <si>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</si>
  <si>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</si>
  <si>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</si>
  <si>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</si>
  <si>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</si>
  <si>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</si>
  <si>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</si>
  <si>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</si>
  <si>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</si>
  <si>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</si>
  <si>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</si>
  <si>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</si>
  <si>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</si>
  <si>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</si>
  <si>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</si>
  <si>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</si>
  <si>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</si>
  <si>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</si>
  <si>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</si>
  <si>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</si>
  <si>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</si>
  <si>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</si>
  <si>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</si>
  <si>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</si>
  <si>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</si>
  <si>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</si>
  <si>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</si>
  <si>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</si>
  <si>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</si>
  <si>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</si>
  <si>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</si>
  <si>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</si>
  <si>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</si>
  <si>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</si>
  <si>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</si>
  <si>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</si>
  <si>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</si>
  <si>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</si>
  <si>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</si>
  <si>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</si>
  <si>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</si>
  <si>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</si>
  <si>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</si>
  <si>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</si>
  <si>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</si>
  <si>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</si>
  <si>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</si>
  <si>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</si>
  <si>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</si>
  <si>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</si>
  <si>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</si>
  <si>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</si>
  <si>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</si>
  <si>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</si>
  <si>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</si>
  <si>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</si>
  <si>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</si>
  <si>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</si>
  <si>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</si>
  <si>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</si>
  <si>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</si>
  <si>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</si>
  <si>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</si>
  <si>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</si>
  <si>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</si>
  <si>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</si>
  <si>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</si>
  <si>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</si>
  <si>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</si>
  <si>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</si>
  <si>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</si>
  <si>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</si>
  <si>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</si>
  <si>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</si>
  <si>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</si>
  <si>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</si>
  <si>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</si>
  <si>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</si>
  <si>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</si>
  <si>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</si>
  <si>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</si>
  <si>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</si>
  <si>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</si>
  <si>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</si>
  <si>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</si>
  <si>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</si>
  <si>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</si>
  <si>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</si>
  <si>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</si>
  <si>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</si>
  <si>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</si>
  <si>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</si>
  <si>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</si>
  <si>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</si>
  <si>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</si>
  <si>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</si>
  <si>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</si>
  <si>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</si>
  <si>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</si>
  <si>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</si>
  <si>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</si>
  <si>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</si>
  <si>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</si>
  <si>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</si>
  <si>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</si>
  <si>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</si>
  <si>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</si>
  <si>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</si>
  <si>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</si>
  <si>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</si>
  <si>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</si>
  <si>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</si>
  <si>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</si>
  <si>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</si>
  <si>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</si>
  <si>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</si>
  <si>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</si>
  <si>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</si>
  <si>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</si>
  <si>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</si>
  <si>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</si>
  <si>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</si>
  <si>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</si>
  <si>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</si>
  <si>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</si>
  <si>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</si>
  <si>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</si>
  <si>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</si>
  <si>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</si>
  <si>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</si>
  <si>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</si>
  <si>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</si>
  <si>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</si>
  <si>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</si>
  <si>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</si>
  <si>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</si>
  <si>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</si>
  <si>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</si>
  <si>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</si>
  <si>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</si>
  <si>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</si>
  <si>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</si>
  <si>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</si>
  <si>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</si>
  <si>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</si>
  <si>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</si>
  <si>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</si>
  <si>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</si>
  <si>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</si>
  <si>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</si>
  <si>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</si>
  <si>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</si>
  <si>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</si>
  <si>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</si>
  <si>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</si>
  <si>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</si>
  <si>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</si>
  <si>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</si>
  <si>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</si>
  <si>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</si>
  <si>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</si>
  <si>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</si>
  <si>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</si>
  <si>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</si>
  <si>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</si>
  <si>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</si>
  <si>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</si>
  <si>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</si>
  <si>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</si>
  <si>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</si>
  <si>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</si>
  <si>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</si>
  <si>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</si>
  <si>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</si>
  <si>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</si>
  <si>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</si>
  <si>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</si>
  <si>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</si>
  <si>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</si>
  <si>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</si>
  <si>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</si>
  <si>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</si>
  <si>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</si>
  <si>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</si>
  <si>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</si>
  <si>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</si>
  <si>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</si>
  <si>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</si>
  <si>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</si>
  <si>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</si>
  <si>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</si>
  <si>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</si>
  <si>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</si>
  <si>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</si>
  <si>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</si>
  <si>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</si>
  <si>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</si>
  <si>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</si>
  <si>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</si>
  <si>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</si>
  <si>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</si>
  <si>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</si>
  <si>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</si>
  <si>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</si>
  <si>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</si>
  <si>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</si>
  <si>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</si>
  <si>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</si>
  <si>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</si>
  <si>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</si>
  <si>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</si>
  <si>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</si>
  <si>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</si>
  <si>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</si>
  <si>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</si>
  <si>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</si>
  <si>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</si>
  <si>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</si>
  <si>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</si>
  <si>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</si>
  <si>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</si>
  <si>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</si>
  <si>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</si>
  <si>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</si>
  <si>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</si>
  <si>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</si>
  <si>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3142</t>
  </si>
  <si>
    <t>1423</t>
  </si>
  <si>
    <t>4234</t>
  </si>
  <si>
    <t>2341</t>
  </si>
  <si>
    <t>3412</t>
  </si>
  <si>
    <t>4123</t>
  </si>
  <si>
    <t>1234</t>
  </si>
  <si>
    <t>3413</t>
  </si>
  <si>
    <t>4132</t>
  </si>
  <si>
    <t>1324</t>
  </si>
  <si>
    <t>3241</t>
  </si>
  <si>
    <t>2412</t>
  </si>
  <si>
    <t>1231</t>
  </si>
  <si>
    <t>2314</t>
  </si>
  <si>
    <t>4231</t>
  </si>
  <si>
    <t>3143</t>
  </si>
  <si>
    <t>1432</t>
  </si>
  <si>
    <t>4321</t>
  </si>
  <si>
    <t>3214</t>
  </si>
  <si>
    <t>2142</t>
  </si>
  <si>
    <t>1321</t>
  </si>
  <si>
    <t>2143</t>
  </si>
  <si>
    <t>Ab</t>
  </si>
  <si>
    <t>Other</t>
  </si>
  <si>
    <t>Ca</t>
  </si>
  <si>
    <t>Aa</t>
  </si>
  <si>
    <t>Cb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</si>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</sst>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Graph!$A$4:$A$318</c:f>
              <c:numCache>
                <c:formatCode>General</c:formatCode>
                <c:ptCount val="3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</c:numCache>
            </c:numRef>
          </c:xVal>
          <c:yVal>
            <c:numRef>
              <c:f>Graph!$D$5:$D$317</c:f>
              <c:numCache>
                <c:formatCode>General</c:formatCode>
                <c:ptCount val="313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F-4002-858A-5D60C0C61C3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Graph!$A$4:$A$318</c:f>
              <c:numCache>
                <c:formatCode>General</c:formatCode>
                <c:ptCount val="3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</c:numCache>
            </c:numRef>
          </c:xVal>
          <c:yVal>
            <c:numRef>
              <c:f>Graph!$B$5:$B$317</c:f>
              <c:numCache>
                <c:formatCode>General</c:formatCode>
                <c:ptCount val="313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F-4002-858A-5D60C0C61C3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Graph!$A$4:$A$318</c:f>
              <c:numCache>
                <c:formatCode>General</c:formatCode>
                <c:ptCount val="3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</c:numCache>
            </c:numRef>
          </c:xVal>
          <c:yVal>
            <c:numRef>
              <c:f>Graph!$C$5:$C$317</c:f>
              <c:numCache>
                <c:formatCode>General</c:formatCode>
                <c:ptCount val="3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F-4002-858A-5D60C0C61C3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Graph!$A$4:$A$318</c:f>
              <c:numCache>
                <c:formatCode>General</c:formatCode>
                <c:ptCount val="3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</c:numCache>
            </c:numRef>
          </c:xVal>
          <c:yVal>
            <c:numRef>
              <c:f>Graph!$E$5:$E$317</c:f>
              <c:numCache>
                <c:formatCode>General</c:formatCode>
                <c:ptCount val="313"/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F-4002-858A-5D60C0C61C3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Graph!$A$4:$A$318</c:f>
              <c:numCache>
                <c:formatCode>General</c:formatCode>
                <c:ptCount val="3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</c:numCache>
            </c:numRef>
          </c:xVal>
          <c:yVal>
            <c:numRef>
              <c:f>Graph!$G$5:$G$317</c:f>
              <c:numCache>
                <c:formatCode>General</c:formatCode>
                <c:ptCount val="3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F-4002-858A-5D60C0C61C3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Graph!$A$4:$A$318</c:f>
              <c:numCache>
                <c:formatCode>General</c:formatCode>
                <c:ptCount val="3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</c:numCache>
            </c:numRef>
          </c:xVal>
          <c:yVal>
            <c:numRef>
              <c:f>Graph!$H$5:$H$317</c:f>
              <c:numCache>
                <c:formatCode>General</c:formatCode>
                <c:ptCount val="3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F-4002-858A-5D60C0C6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76767"/>
        <c:axId val="1234579167"/>
      </c:scatterChart>
      <c:valAx>
        <c:axId val="1234576767"/>
        <c:scaling>
          <c:orientation val="minMax"/>
          <c:max val="317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234579167"/>
        <c:crosses val="autoZero"/>
        <c:crossBetween val="midCat"/>
      </c:valAx>
      <c:valAx>
        <c:axId val="12345791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4576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Graph!$A$321:$A$717</c:f>
              <c:numCache>
                <c:formatCode>General</c:formatCode>
                <c:ptCount val="397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</c:numCache>
            </c:numRef>
          </c:xVal>
          <c:yVal>
            <c:numRef>
              <c:f>Graph!$D$322:$D$716</c:f>
              <c:numCache>
                <c:formatCode>General</c:formatCode>
                <c:ptCount val="395"/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D-4C7A-B108-8722D1FC068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Graph!$A$321:$A$717</c:f>
              <c:numCache>
                <c:formatCode>General</c:formatCode>
                <c:ptCount val="397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</c:numCache>
            </c:numRef>
          </c:xVal>
          <c:yVal>
            <c:numRef>
              <c:f>Graph!$B$322:$B$716</c:f>
              <c:numCache>
                <c:formatCode>General</c:formatCode>
                <c:ptCount val="3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D-4C7A-B108-8722D1FC068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Graph!$A$321:$A$717</c:f>
              <c:numCache>
                <c:formatCode>General</c:formatCode>
                <c:ptCount val="397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</c:numCache>
            </c:numRef>
          </c:xVal>
          <c:yVal>
            <c:numRef>
              <c:f>Graph!$C$322:$C$716</c:f>
              <c:numCache>
                <c:formatCode>General</c:formatCode>
                <c:ptCount val="395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6D-4C7A-B108-8722D1FC068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Graph!$A$321:$A$717</c:f>
              <c:numCache>
                <c:formatCode>General</c:formatCode>
                <c:ptCount val="397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</c:numCache>
            </c:numRef>
          </c:xVal>
          <c:yVal>
            <c:numRef>
              <c:f>Graph!$E$322:$E$716</c:f>
              <c:numCache>
                <c:formatCode>General</c:formatCode>
                <c:ptCount val="395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6D-4C7A-B108-8722D1FC068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Graph!$A$321:$A$717</c:f>
              <c:numCache>
                <c:formatCode>General</c:formatCode>
                <c:ptCount val="397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</c:numCache>
            </c:numRef>
          </c:xVal>
          <c:yVal>
            <c:numRef>
              <c:f>Graph!$G$322:$G$716</c:f>
              <c:numCache>
                <c:formatCode>General</c:formatCode>
                <c:ptCount val="3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6D-4C7A-B108-8722D1FC068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Graph!$A$321:$A$717</c:f>
              <c:numCache>
                <c:formatCode>General</c:formatCode>
                <c:ptCount val="397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</c:numCache>
            </c:numRef>
          </c:xVal>
          <c:yVal>
            <c:numRef>
              <c:f>Graph!$H$322:$H$716</c:f>
              <c:numCache>
                <c:formatCode>General</c:formatCode>
                <c:ptCount val="39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6D-4C7A-B108-8722D1FC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88287"/>
        <c:axId val="1234571967"/>
      </c:scatterChart>
      <c:valAx>
        <c:axId val="1234588287"/>
        <c:scaling>
          <c:orientation val="minMax"/>
          <c:max val="746"/>
          <c:min val="350"/>
        </c:scaling>
        <c:delete val="0"/>
        <c:axPos val="b"/>
        <c:numFmt formatCode="General" sourceLinked="1"/>
        <c:majorTickMark val="out"/>
        <c:minorTickMark val="none"/>
        <c:tickLblPos val="nextTo"/>
        <c:crossAx val="1234571967"/>
        <c:crosses val="autoZero"/>
        <c:crossBetween val="midCat"/>
      </c:valAx>
      <c:valAx>
        <c:axId val="12345719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4588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Graph!$A$720:$A$972</c:f>
              <c:numCache>
                <c:formatCode>General</c:formatCode>
                <c:ptCount val="253"/>
                <c:pt idx="0">
                  <c:v>779</c:v>
                </c:pt>
                <c:pt idx="1">
                  <c:v>780</c:v>
                </c:pt>
                <c:pt idx="2">
                  <c:v>781</c:v>
                </c:pt>
                <c:pt idx="3">
                  <c:v>782</c:v>
                </c:pt>
                <c:pt idx="4">
                  <c:v>783</c:v>
                </c:pt>
                <c:pt idx="5">
                  <c:v>784</c:v>
                </c:pt>
                <c:pt idx="6">
                  <c:v>785</c:v>
                </c:pt>
                <c:pt idx="7">
                  <c:v>786</c:v>
                </c:pt>
                <c:pt idx="8">
                  <c:v>787</c:v>
                </c:pt>
                <c:pt idx="9">
                  <c:v>788</c:v>
                </c:pt>
                <c:pt idx="10">
                  <c:v>789</c:v>
                </c:pt>
                <c:pt idx="11">
                  <c:v>790</c:v>
                </c:pt>
                <c:pt idx="12">
                  <c:v>791</c:v>
                </c:pt>
                <c:pt idx="13">
                  <c:v>792</c:v>
                </c:pt>
                <c:pt idx="14">
                  <c:v>793</c:v>
                </c:pt>
                <c:pt idx="15">
                  <c:v>794</c:v>
                </c:pt>
                <c:pt idx="16">
                  <c:v>795</c:v>
                </c:pt>
                <c:pt idx="17">
                  <c:v>796</c:v>
                </c:pt>
                <c:pt idx="18">
                  <c:v>797</c:v>
                </c:pt>
                <c:pt idx="19">
                  <c:v>798</c:v>
                </c:pt>
                <c:pt idx="20">
                  <c:v>799</c:v>
                </c:pt>
                <c:pt idx="21">
                  <c:v>800</c:v>
                </c:pt>
                <c:pt idx="22">
                  <c:v>801</c:v>
                </c:pt>
                <c:pt idx="23">
                  <c:v>802</c:v>
                </c:pt>
                <c:pt idx="24">
                  <c:v>803</c:v>
                </c:pt>
                <c:pt idx="25">
                  <c:v>804</c:v>
                </c:pt>
                <c:pt idx="26">
                  <c:v>805</c:v>
                </c:pt>
                <c:pt idx="27">
                  <c:v>806</c:v>
                </c:pt>
                <c:pt idx="28">
                  <c:v>807</c:v>
                </c:pt>
                <c:pt idx="29">
                  <c:v>808</c:v>
                </c:pt>
                <c:pt idx="30">
                  <c:v>809</c:v>
                </c:pt>
                <c:pt idx="31">
                  <c:v>810</c:v>
                </c:pt>
                <c:pt idx="32">
                  <c:v>811</c:v>
                </c:pt>
                <c:pt idx="33">
                  <c:v>812</c:v>
                </c:pt>
                <c:pt idx="34">
                  <c:v>813</c:v>
                </c:pt>
                <c:pt idx="35">
                  <c:v>814</c:v>
                </c:pt>
                <c:pt idx="36">
                  <c:v>815</c:v>
                </c:pt>
                <c:pt idx="37">
                  <c:v>816</c:v>
                </c:pt>
                <c:pt idx="38">
                  <c:v>817</c:v>
                </c:pt>
                <c:pt idx="39">
                  <c:v>818</c:v>
                </c:pt>
                <c:pt idx="40">
                  <c:v>819</c:v>
                </c:pt>
                <c:pt idx="41">
                  <c:v>820</c:v>
                </c:pt>
                <c:pt idx="42">
                  <c:v>821</c:v>
                </c:pt>
                <c:pt idx="43">
                  <c:v>822</c:v>
                </c:pt>
                <c:pt idx="44">
                  <c:v>823</c:v>
                </c:pt>
                <c:pt idx="45">
                  <c:v>824</c:v>
                </c:pt>
                <c:pt idx="46">
                  <c:v>825</c:v>
                </c:pt>
                <c:pt idx="47">
                  <c:v>826</c:v>
                </c:pt>
                <c:pt idx="48">
                  <c:v>827</c:v>
                </c:pt>
                <c:pt idx="49">
                  <c:v>828</c:v>
                </c:pt>
                <c:pt idx="50">
                  <c:v>829</c:v>
                </c:pt>
                <c:pt idx="51">
                  <c:v>830</c:v>
                </c:pt>
                <c:pt idx="52">
                  <c:v>831</c:v>
                </c:pt>
                <c:pt idx="53">
                  <c:v>832</c:v>
                </c:pt>
                <c:pt idx="54">
                  <c:v>833</c:v>
                </c:pt>
                <c:pt idx="55">
                  <c:v>834</c:v>
                </c:pt>
                <c:pt idx="56">
                  <c:v>835</c:v>
                </c:pt>
                <c:pt idx="57">
                  <c:v>836</c:v>
                </c:pt>
                <c:pt idx="58">
                  <c:v>837</c:v>
                </c:pt>
                <c:pt idx="59">
                  <c:v>838</c:v>
                </c:pt>
                <c:pt idx="60">
                  <c:v>839</c:v>
                </c:pt>
                <c:pt idx="61">
                  <c:v>840</c:v>
                </c:pt>
                <c:pt idx="62">
                  <c:v>841</c:v>
                </c:pt>
                <c:pt idx="63">
                  <c:v>842</c:v>
                </c:pt>
                <c:pt idx="64">
                  <c:v>843</c:v>
                </c:pt>
                <c:pt idx="65">
                  <c:v>844</c:v>
                </c:pt>
                <c:pt idx="66">
                  <c:v>845</c:v>
                </c:pt>
                <c:pt idx="67">
                  <c:v>846</c:v>
                </c:pt>
                <c:pt idx="68">
                  <c:v>847</c:v>
                </c:pt>
                <c:pt idx="69">
                  <c:v>848</c:v>
                </c:pt>
                <c:pt idx="70">
                  <c:v>849</c:v>
                </c:pt>
                <c:pt idx="71">
                  <c:v>850</c:v>
                </c:pt>
                <c:pt idx="72">
                  <c:v>851</c:v>
                </c:pt>
                <c:pt idx="73">
                  <c:v>852</c:v>
                </c:pt>
                <c:pt idx="74">
                  <c:v>853</c:v>
                </c:pt>
                <c:pt idx="75">
                  <c:v>854</c:v>
                </c:pt>
                <c:pt idx="76">
                  <c:v>855</c:v>
                </c:pt>
                <c:pt idx="77">
                  <c:v>856</c:v>
                </c:pt>
                <c:pt idx="78">
                  <c:v>857</c:v>
                </c:pt>
                <c:pt idx="79">
                  <c:v>858</c:v>
                </c:pt>
                <c:pt idx="80">
                  <c:v>859</c:v>
                </c:pt>
                <c:pt idx="81">
                  <c:v>860</c:v>
                </c:pt>
                <c:pt idx="82">
                  <c:v>861</c:v>
                </c:pt>
                <c:pt idx="83">
                  <c:v>862</c:v>
                </c:pt>
                <c:pt idx="84">
                  <c:v>863</c:v>
                </c:pt>
                <c:pt idx="85">
                  <c:v>864</c:v>
                </c:pt>
                <c:pt idx="86">
                  <c:v>865</c:v>
                </c:pt>
                <c:pt idx="87">
                  <c:v>866</c:v>
                </c:pt>
                <c:pt idx="88">
                  <c:v>867</c:v>
                </c:pt>
                <c:pt idx="89">
                  <c:v>868</c:v>
                </c:pt>
                <c:pt idx="90">
                  <c:v>869</c:v>
                </c:pt>
                <c:pt idx="91">
                  <c:v>870</c:v>
                </c:pt>
                <c:pt idx="92">
                  <c:v>871</c:v>
                </c:pt>
                <c:pt idx="93">
                  <c:v>872</c:v>
                </c:pt>
                <c:pt idx="94">
                  <c:v>873</c:v>
                </c:pt>
                <c:pt idx="95">
                  <c:v>874</c:v>
                </c:pt>
                <c:pt idx="96">
                  <c:v>875</c:v>
                </c:pt>
                <c:pt idx="97">
                  <c:v>876</c:v>
                </c:pt>
                <c:pt idx="98">
                  <c:v>877</c:v>
                </c:pt>
                <c:pt idx="99">
                  <c:v>878</c:v>
                </c:pt>
                <c:pt idx="100">
                  <c:v>879</c:v>
                </c:pt>
                <c:pt idx="101">
                  <c:v>880</c:v>
                </c:pt>
                <c:pt idx="102">
                  <c:v>881</c:v>
                </c:pt>
                <c:pt idx="103">
                  <c:v>882</c:v>
                </c:pt>
                <c:pt idx="104">
                  <c:v>883</c:v>
                </c:pt>
                <c:pt idx="105">
                  <c:v>884</c:v>
                </c:pt>
                <c:pt idx="106">
                  <c:v>885</c:v>
                </c:pt>
                <c:pt idx="107">
                  <c:v>886</c:v>
                </c:pt>
                <c:pt idx="108">
                  <c:v>887</c:v>
                </c:pt>
                <c:pt idx="109">
                  <c:v>888</c:v>
                </c:pt>
                <c:pt idx="110">
                  <c:v>889</c:v>
                </c:pt>
                <c:pt idx="111">
                  <c:v>890</c:v>
                </c:pt>
                <c:pt idx="112">
                  <c:v>891</c:v>
                </c:pt>
                <c:pt idx="113">
                  <c:v>892</c:v>
                </c:pt>
                <c:pt idx="114">
                  <c:v>893</c:v>
                </c:pt>
                <c:pt idx="115">
                  <c:v>894</c:v>
                </c:pt>
                <c:pt idx="116">
                  <c:v>895</c:v>
                </c:pt>
                <c:pt idx="117">
                  <c:v>896</c:v>
                </c:pt>
                <c:pt idx="118">
                  <c:v>897</c:v>
                </c:pt>
                <c:pt idx="119">
                  <c:v>898</c:v>
                </c:pt>
                <c:pt idx="120">
                  <c:v>899</c:v>
                </c:pt>
                <c:pt idx="121">
                  <c:v>900</c:v>
                </c:pt>
                <c:pt idx="122">
                  <c:v>901</c:v>
                </c:pt>
                <c:pt idx="123">
                  <c:v>902</c:v>
                </c:pt>
                <c:pt idx="124">
                  <c:v>903</c:v>
                </c:pt>
                <c:pt idx="125">
                  <c:v>904</c:v>
                </c:pt>
                <c:pt idx="126">
                  <c:v>905</c:v>
                </c:pt>
                <c:pt idx="127">
                  <c:v>906</c:v>
                </c:pt>
                <c:pt idx="128">
                  <c:v>907</c:v>
                </c:pt>
                <c:pt idx="129">
                  <c:v>908</c:v>
                </c:pt>
                <c:pt idx="130">
                  <c:v>909</c:v>
                </c:pt>
                <c:pt idx="131">
                  <c:v>910</c:v>
                </c:pt>
                <c:pt idx="132">
                  <c:v>911</c:v>
                </c:pt>
                <c:pt idx="133">
                  <c:v>912</c:v>
                </c:pt>
                <c:pt idx="134">
                  <c:v>913</c:v>
                </c:pt>
                <c:pt idx="135">
                  <c:v>914</c:v>
                </c:pt>
                <c:pt idx="136">
                  <c:v>915</c:v>
                </c:pt>
                <c:pt idx="137">
                  <c:v>916</c:v>
                </c:pt>
                <c:pt idx="138">
                  <c:v>917</c:v>
                </c:pt>
                <c:pt idx="139">
                  <c:v>918</c:v>
                </c:pt>
                <c:pt idx="140">
                  <c:v>919</c:v>
                </c:pt>
                <c:pt idx="141">
                  <c:v>920</c:v>
                </c:pt>
                <c:pt idx="142">
                  <c:v>921</c:v>
                </c:pt>
                <c:pt idx="143">
                  <c:v>922</c:v>
                </c:pt>
                <c:pt idx="144">
                  <c:v>923</c:v>
                </c:pt>
                <c:pt idx="145">
                  <c:v>924</c:v>
                </c:pt>
                <c:pt idx="146">
                  <c:v>925</c:v>
                </c:pt>
                <c:pt idx="147">
                  <c:v>926</c:v>
                </c:pt>
                <c:pt idx="148">
                  <c:v>927</c:v>
                </c:pt>
                <c:pt idx="149">
                  <c:v>928</c:v>
                </c:pt>
                <c:pt idx="150">
                  <c:v>929</c:v>
                </c:pt>
                <c:pt idx="151">
                  <c:v>930</c:v>
                </c:pt>
                <c:pt idx="152">
                  <c:v>931</c:v>
                </c:pt>
                <c:pt idx="153">
                  <c:v>932</c:v>
                </c:pt>
                <c:pt idx="154">
                  <c:v>933</c:v>
                </c:pt>
                <c:pt idx="155">
                  <c:v>934</c:v>
                </c:pt>
                <c:pt idx="156">
                  <c:v>935</c:v>
                </c:pt>
                <c:pt idx="157">
                  <c:v>936</c:v>
                </c:pt>
                <c:pt idx="158">
                  <c:v>937</c:v>
                </c:pt>
                <c:pt idx="159">
                  <c:v>938</c:v>
                </c:pt>
                <c:pt idx="160">
                  <c:v>939</c:v>
                </c:pt>
                <c:pt idx="161">
                  <c:v>940</c:v>
                </c:pt>
                <c:pt idx="162">
                  <c:v>941</c:v>
                </c:pt>
                <c:pt idx="163">
                  <c:v>942</c:v>
                </c:pt>
                <c:pt idx="164">
                  <c:v>943</c:v>
                </c:pt>
                <c:pt idx="165">
                  <c:v>944</c:v>
                </c:pt>
                <c:pt idx="166">
                  <c:v>945</c:v>
                </c:pt>
                <c:pt idx="167">
                  <c:v>946</c:v>
                </c:pt>
                <c:pt idx="168">
                  <c:v>947</c:v>
                </c:pt>
                <c:pt idx="169">
                  <c:v>948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952</c:v>
                </c:pt>
                <c:pt idx="174">
                  <c:v>953</c:v>
                </c:pt>
                <c:pt idx="175">
                  <c:v>954</c:v>
                </c:pt>
                <c:pt idx="176">
                  <c:v>955</c:v>
                </c:pt>
                <c:pt idx="177">
                  <c:v>956</c:v>
                </c:pt>
                <c:pt idx="178">
                  <c:v>957</c:v>
                </c:pt>
                <c:pt idx="179">
                  <c:v>958</c:v>
                </c:pt>
                <c:pt idx="180">
                  <c:v>959</c:v>
                </c:pt>
                <c:pt idx="181">
                  <c:v>960</c:v>
                </c:pt>
                <c:pt idx="182">
                  <c:v>961</c:v>
                </c:pt>
                <c:pt idx="183">
                  <c:v>962</c:v>
                </c:pt>
                <c:pt idx="184">
                  <c:v>963</c:v>
                </c:pt>
                <c:pt idx="185">
                  <c:v>964</c:v>
                </c:pt>
                <c:pt idx="186">
                  <c:v>965</c:v>
                </c:pt>
                <c:pt idx="187">
                  <c:v>966</c:v>
                </c:pt>
                <c:pt idx="188">
                  <c:v>967</c:v>
                </c:pt>
                <c:pt idx="189">
                  <c:v>968</c:v>
                </c:pt>
                <c:pt idx="190">
                  <c:v>969</c:v>
                </c:pt>
                <c:pt idx="191">
                  <c:v>970</c:v>
                </c:pt>
                <c:pt idx="192">
                  <c:v>971</c:v>
                </c:pt>
                <c:pt idx="193">
                  <c:v>972</c:v>
                </c:pt>
                <c:pt idx="194">
                  <c:v>973</c:v>
                </c:pt>
                <c:pt idx="195">
                  <c:v>974</c:v>
                </c:pt>
                <c:pt idx="196">
                  <c:v>975</c:v>
                </c:pt>
                <c:pt idx="197">
                  <c:v>976</c:v>
                </c:pt>
                <c:pt idx="198">
                  <c:v>977</c:v>
                </c:pt>
                <c:pt idx="199">
                  <c:v>978</c:v>
                </c:pt>
                <c:pt idx="200">
                  <c:v>979</c:v>
                </c:pt>
                <c:pt idx="201">
                  <c:v>980</c:v>
                </c:pt>
                <c:pt idx="202">
                  <c:v>981</c:v>
                </c:pt>
                <c:pt idx="203">
                  <c:v>982</c:v>
                </c:pt>
                <c:pt idx="204">
                  <c:v>983</c:v>
                </c:pt>
                <c:pt idx="205">
                  <c:v>984</c:v>
                </c:pt>
                <c:pt idx="206">
                  <c:v>985</c:v>
                </c:pt>
                <c:pt idx="207">
                  <c:v>986</c:v>
                </c:pt>
                <c:pt idx="208">
                  <c:v>987</c:v>
                </c:pt>
                <c:pt idx="209">
                  <c:v>988</c:v>
                </c:pt>
                <c:pt idx="210">
                  <c:v>989</c:v>
                </c:pt>
                <c:pt idx="211">
                  <c:v>990</c:v>
                </c:pt>
                <c:pt idx="212">
                  <c:v>991</c:v>
                </c:pt>
                <c:pt idx="213">
                  <c:v>992</c:v>
                </c:pt>
                <c:pt idx="214">
                  <c:v>993</c:v>
                </c:pt>
                <c:pt idx="215">
                  <c:v>994</c:v>
                </c:pt>
                <c:pt idx="216">
                  <c:v>995</c:v>
                </c:pt>
                <c:pt idx="217">
                  <c:v>996</c:v>
                </c:pt>
                <c:pt idx="218">
                  <c:v>997</c:v>
                </c:pt>
                <c:pt idx="219">
                  <c:v>998</c:v>
                </c:pt>
                <c:pt idx="220">
                  <c:v>999</c:v>
                </c:pt>
                <c:pt idx="221">
                  <c:v>1000</c:v>
                </c:pt>
                <c:pt idx="222">
                  <c:v>1001</c:v>
                </c:pt>
                <c:pt idx="223">
                  <c:v>1002</c:v>
                </c:pt>
                <c:pt idx="224">
                  <c:v>1003</c:v>
                </c:pt>
                <c:pt idx="225">
                  <c:v>1004</c:v>
                </c:pt>
                <c:pt idx="226">
                  <c:v>1005</c:v>
                </c:pt>
                <c:pt idx="227">
                  <c:v>1006</c:v>
                </c:pt>
                <c:pt idx="228">
                  <c:v>1007</c:v>
                </c:pt>
                <c:pt idx="229">
                  <c:v>1008</c:v>
                </c:pt>
                <c:pt idx="230">
                  <c:v>1009</c:v>
                </c:pt>
                <c:pt idx="231">
                  <c:v>1010</c:v>
                </c:pt>
                <c:pt idx="232">
                  <c:v>1011</c:v>
                </c:pt>
                <c:pt idx="233">
                  <c:v>1012</c:v>
                </c:pt>
                <c:pt idx="234">
                  <c:v>1013</c:v>
                </c:pt>
                <c:pt idx="235">
                  <c:v>1014</c:v>
                </c:pt>
                <c:pt idx="236">
                  <c:v>1015</c:v>
                </c:pt>
                <c:pt idx="237">
                  <c:v>1016</c:v>
                </c:pt>
                <c:pt idx="238">
                  <c:v>1017</c:v>
                </c:pt>
                <c:pt idx="239">
                  <c:v>1018</c:v>
                </c:pt>
                <c:pt idx="240">
                  <c:v>1019</c:v>
                </c:pt>
                <c:pt idx="241">
                  <c:v>1020</c:v>
                </c:pt>
                <c:pt idx="242">
                  <c:v>1021</c:v>
                </c:pt>
                <c:pt idx="243">
                  <c:v>1022</c:v>
                </c:pt>
                <c:pt idx="244">
                  <c:v>1023</c:v>
                </c:pt>
                <c:pt idx="245">
                  <c:v>1024</c:v>
                </c:pt>
                <c:pt idx="246">
                  <c:v>1025</c:v>
                </c:pt>
                <c:pt idx="247">
                  <c:v>1026</c:v>
                </c:pt>
                <c:pt idx="248">
                  <c:v>1027</c:v>
                </c:pt>
                <c:pt idx="249">
                  <c:v>1028</c:v>
                </c:pt>
                <c:pt idx="250">
                  <c:v>1029</c:v>
                </c:pt>
                <c:pt idx="251">
                  <c:v>1030</c:v>
                </c:pt>
                <c:pt idx="252">
                  <c:v>1031</c:v>
                </c:pt>
              </c:numCache>
            </c:numRef>
          </c:xVal>
          <c:yVal>
            <c:numRef>
              <c:f>Graph!$D$721:$D$971</c:f>
              <c:numCache>
                <c:formatCode>General</c:formatCode>
                <c:ptCount val="251"/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D-4CE6-92CF-61E0D822F351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Graph!$A$720:$A$972</c:f>
              <c:numCache>
                <c:formatCode>General</c:formatCode>
                <c:ptCount val="253"/>
                <c:pt idx="0">
                  <c:v>779</c:v>
                </c:pt>
                <c:pt idx="1">
                  <c:v>780</c:v>
                </c:pt>
                <c:pt idx="2">
                  <c:v>781</c:v>
                </c:pt>
                <c:pt idx="3">
                  <c:v>782</c:v>
                </c:pt>
                <c:pt idx="4">
                  <c:v>783</c:v>
                </c:pt>
                <c:pt idx="5">
                  <c:v>784</c:v>
                </c:pt>
                <c:pt idx="6">
                  <c:v>785</c:v>
                </c:pt>
                <c:pt idx="7">
                  <c:v>786</c:v>
                </c:pt>
                <c:pt idx="8">
                  <c:v>787</c:v>
                </c:pt>
                <c:pt idx="9">
                  <c:v>788</c:v>
                </c:pt>
                <c:pt idx="10">
                  <c:v>789</c:v>
                </c:pt>
                <c:pt idx="11">
                  <c:v>790</c:v>
                </c:pt>
                <c:pt idx="12">
                  <c:v>791</c:v>
                </c:pt>
                <c:pt idx="13">
                  <c:v>792</c:v>
                </c:pt>
                <c:pt idx="14">
                  <c:v>793</c:v>
                </c:pt>
                <c:pt idx="15">
                  <c:v>794</c:v>
                </c:pt>
                <c:pt idx="16">
                  <c:v>795</c:v>
                </c:pt>
                <c:pt idx="17">
                  <c:v>796</c:v>
                </c:pt>
                <c:pt idx="18">
                  <c:v>797</c:v>
                </c:pt>
                <c:pt idx="19">
                  <c:v>798</c:v>
                </c:pt>
                <c:pt idx="20">
                  <c:v>799</c:v>
                </c:pt>
                <c:pt idx="21">
                  <c:v>800</c:v>
                </c:pt>
                <c:pt idx="22">
                  <c:v>801</c:v>
                </c:pt>
                <c:pt idx="23">
                  <c:v>802</c:v>
                </c:pt>
                <c:pt idx="24">
                  <c:v>803</c:v>
                </c:pt>
                <c:pt idx="25">
                  <c:v>804</c:v>
                </c:pt>
                <c:pt idx="26">
                  <c:v>805</c:v>
                </c:pt>
                <c:pt idx="27">
                  <c:v>806</c:v>
                </c:pt>
                <c:pt idx="28">
                  <c:v>807</c:v>
                </c:pt>
                <c:pt idx="29">
                  <c:v>808</c:v>
                </c:pt>
                <c:pt idx="30">
                  <c:v>809</c:v>
                </c:pt>
                <c:pt idx="31">
                  <c:v>810</c:v>
                </c:pt>
                <c:pt idx="32">
                  <c:v>811</c:v>
                </c:pt>
                <c:pt idx="33">
                  <c:v>812</c:v>
                </c:pt>
                <c:pt idx="34">
                  <c:v>813</c:v>
                </c:pt>
                <c:pt idx="35">
                  <c:v>814</c:v>
                </c:pt>
                <c:pt idx="36">
                  <c:v>815</c:v>
                </c:pt>
                <c:pt idx="37">
                  <c:v>816</c:v>
                </c:pt>
                <c:pt idx="38">
                  <c:v>817</c:v>
                </c:pt>
                <c:pt idx="39">
                  <c:v>818</c:v>
                </c:pt>
                <c:pt idx="40">
                  <c:v>819</c:v>
                </c:pt>
                <c:pt idx="41">
                  <c:v>820</c:v>
                </c:pt>
                <c:pt idx="42">
                  <c:v>821</c:v>
                </c:pt>
                <c:pt idx="43">
                  <c:v>822</c:v>
                </c:pt>
                <c:pt idx="44">
                  <c:v>823</c:v>
                </c:pt>
                <c:pt idx="45">
                  <c:v>824</c:v>
                </c:pt>
                <c:pt idx="46">
                  <c:v>825</c:v>
                </c:pt>
                <c:pt idx="47">
                  <c:v>826</c:v>
                </c:pt>
                <c:pt idx="48">
                  <c:v>827</c:v>
                </c:pt>
                <c:pt idx="49">
                  <c:v>828</c:v>
                </c:pt>
                <c:pt idx="50">
                  <c:v>829</c:v>
                </c:pt>
                <c:pt idx="51">
                  <c:v>830</c:v>
                </c:pt>
                <c:pt idx="52">
                  <c:v>831</c:v>
                </c:pt>
                <c:pt idx="53">
                  <c:v>832</c:v>
                </c:pt>
                <c:pt idx="54">
                  <c:v>833</c:v>
                </c:pt>
                <c:pt idx="55">
                  <c:v>834</c:v>
                </c:pt>
                <c:pt idx="56">
                  <c:v>835</c:v>
                </c:pt>
                <c:pt idx="57">
                  <c:v>836</c:v>
                </c:pt>
                <c:pt idx="58">
                  <c:v>837</c:v>
                </c:pt>
                <c:pt idx="59">
                  <c:v>838</c:v>
                </c:pt>
                <c:pt idx="60">
                  <c:v>839</c:v>
                </c:pt>
                <c:pt idx="61">
                  <c:v>840</c:v>
                </c:pt>
                <c:pt idx="62">
                  <c:v>841</c:v>
                </c:pt>
                <c:pt idx="63">
                  <c:v>842</c:v>
                </c:pt>
                <c:pt idx="64">
                  <c:v>843</c:v>
                </c:pt>
                <c:pt idx="65">
                  <c:v>844</c:v>
                </c:pt>
                <c:pt idx="66">
                  <c:v>845</c:v>
                </c:pt>
                <c:pt idx="67">
                  <c:v>846</c:v>
                </c:pt>
                <c:pt idx="68">
                  <c:v>847</c:v>
                </c:pt>
                <c:pt idx="69">
                  <c:v>848</c:v>
                </c:pt>
                <c:pt idx="70">
                  <c:v>849</c:v>
                </c:pt>
                <c:pt idx="71">
                  <c:v>850</c:v>
                </c:pt>
                <c:pt idx="72">
                  <c:v>851</c:v>
                </c:pt>
                <c:pt idx="73">
                  <c:v>852</c:v>
                </c:pt>
                <c:pt idx="74">
                  <c:v>853</c:v>
                </c:pt>
                <c:pt idx="75">
                  <c:v>854</c:v>
                </c:pt>
                <c:pt idx="76">
                  <c:v>855</c:v>
                </c:pt>
                <c:pt idx="77">
                  <c:v>856</c:v>
                </c:pt>
                <c:pt idx="78">
                  <c:v>857</c:v>
                </c:pt>
                <c:pt idx="79">
                  <c:v>858</c:v>
                </c:pt>
                <c:pt idx="80">
                  <c:v>859</c:v>
                </c:pt>
                <c:pt idx="81">
                  <c:v>860</c:v>
                </c:pt>
                <c:pt idx="82">
                  <c:v>861</c:v>
                </c:pt>
                <c:pt idx="83">
                  <c:v>862</c:v>
                </c:pt>
                <c:pt idx="84">
                  <c:v>863</c:v>
                </c:pt>
                <c:pt idx="85">
                  <c:v>864</c:v>
                </c:pt>
                <c:pt idx="86">
                  <c:v>865</c:v>
                </c:pt>
                <c:pt idx="87">
                  <c:v>866</c:v>
                </c:pt>
                <c:pt idx="88">
                  <c:v>867</c:v>
                </c:pt>
                <c:pt idx="89">
                  <c:v>868</c:v>
                </c:pt>
                <c:pt idx="90">
                  <c:v>869</c:v>
                </c:pt>
                <c:pt idx="91">
                  <c:v>870</c:v>
                </c:pt>
                <c:pt idx="92">
                  <c:v>871</c:v>
                </c:pt>
                <c:pt idx="93">
                  <c:v>872</c:v>
                </c:pt>
                <c:pt idx="94">
                  <c:v>873</c:v>
                </c:pt>
                <c:pt idx="95">
                  <c:v>874</c:v>
                </c:pt>
                <c:pt idx="96">
                  <c:v>875</c:v>
                </c:pt>
                <c:pt idx="97">
                  <c:v>876</c:v>
                </c:pt>
                <c:pt idx="98">
                  <c:v>877</c:v>
                </c:pt>
                <c:pt idx="99">
                  <c:v>878</c:v>
                </c:pt>
                <c:pt idx="100">
                  <c:v>879</c:v>
                </c:pt>
                <c:pt idx="101">
                  <c:v>880</c:v>
                </c:pt>
                <c:pt idx="102">
                  <c:v>881</c:v>
                </c:pt>
                <c:pt idx="103">
                  <c:v>882</c:v>
                </c:pt>
                <c:pt idx="104">
                  <c:v>883</c:v>
                </c:pt>
                <c:pt idx="105">
                  <c:v>884</c:v>
                </c:pt>
                <c:pt idx="106">
                  <c:v>885</c:v>
                </c:pt>
                <c:pt idx="107">
                  <c:v>886</c:v>
                </c:pt>
                <c:pt idx="108">
                  <c:v>887</c:v>
                </c:pt>
                <c:pt idx="109">
                  <c:v>888</c:v>
                </c:pt>
                <c:pt idx="110">
                  <c:v>889</c:v>
                </c:pt>
                <c:pt idx="111">
                  <c:v>890</c:v>
                </c:pt>
                <c:pt idx="112">
                  <c:v>891</c:v>
                </c:pt>
                <c:pt idx="113">
                  <c:v>892</c:v>
                </c:pt>
                <c:pt idx="114">
                  <c:v>893</c:v>
                </c:pt>
                <c:pt idx="115">
                  <c:v>894</c:v>
                </c:pt>
                <c:pt idx="116">
                  <c:v>895</c:v>
                </c:pt>
                <c:pt idx="117">
                  <c:v>896</c:v>
                </c:pt>
                <c:pt idx="118">
                  <c:v>897</c:v>
                </c:pt>
                <c:pt idx="119">
                  <c:v>898</c:v>
                </c:pt>
                <c:pt idx="120">
                  <c:v>899</c:v>
                </c:pt>
                <c:pt idx="121">
                  <c:v>900</c:v>
                </c:pt>
                <c:pt idx="122">
                  <c:v>901</c:v>
                </c:pt>
                <c:pt idx="123">
                  <c:v>902</c:v>
                </c:pt>
                <c:pt idx="124">
                  <c:v>903</c:v>
                </c:pt>
                <c:pt idx="125">
                  <c:v>904</c:v>
                </c:pt>
                <c:pt idx="126">
                  <c:v>905</c:v>
                </c:pt>
                <c:pt idx="127">
                  <c:v>906</c:v>
                </c:pt>
                <c:pt idx="128">
                  <c:v>907</c:v>
                </c:pt>
                <c:pt idx="129">
                  <c:v>908</c:v>
                </c:pt>
                <c:pt idx="130">
                  <c:v>909</c:v>
                </c:pt>
                <c:pt idx="131">
                  <c:v>910</c:v>
                </c:pt>
                <c:pt idx="132">
                  <c:v>911</c:v>
                </c:pt>
                <c:pt idx="133">
                  <c:v>912</c:v>
                </c:pt>
                <c:pt idx="134">
                  <c:v>913</c:v>
                </c:pt>
                <c:pt idx="135">
                  <c:v>914</c:v>
                </c:pt>
                <c:pt idx="136">
                  <c:v>915</c:v>
                </c:pt>
                <c:pt idx="137">
                  <c:v>916</c:v>
                </c:pt>
                <c:pt idx="138">
                  <c:v>917</c:v>
                </c:pt>
                <c:pt idx="139">
                  <c:v>918</c:v>
                </c:pt>
                <c:pt idx="140">
                  <c:v>919</c:v>
                </c:pt>
                <c:pt idx="141">
                  <c:v>920</c:v>
                </c:pt>
                <c:pt idx="142">
                  <c:v>921</c:v>
                </c:pt>
                <c:pt idx="143">
                  <c:v>922</c:v>
                </c:pt>
                <c:pt idx="144">
                  <c:v>923</c:v>
                </c:pt>
                <c:pt idx="145">
                  <c:v>924</c:v>
                </c:pt>
                <c:pt idx="146">
                  <c:v>925</c:v>
                </c:pt>
                <c:pt idx="147">
                  <c:v>926</c:v>
                </c:pt>
                <c:pt idx="148">
                  <c:v>927</c:v>
                </c:pt>
                <c:pt idx="149">
                  <c:v>928</c:v>
                </c:pt>
                <c:pt idx="150">
                  <c:v>929</c:v>
                </c:pt>
                <c:pt idx="151">
                  <c:v>930</c:v>
                </c:pt>
                <c:pt idx="152">
                  <c:v>931</c:v>
                </c:pt>
                <c:pt idx="153">
                  <c:v>932</c:v>
                </c:pt>
                <c:pt idx="154">
                  <c:v>933</c:v>
                </c:pt>
                <c:pt idx="155">
                  <c:v>934</c:v>
                </c:pt>
                <c:pt idx="156">
                  <c:v>935</c:v>
                </c:pt>
                <c:pt idx="157">
                  <c:v>936</c:v>
                </c:pt>
                <c:pt idx="158">
                  <c:v>937</c:v>
                </c:pt>
                <c:pt idx="159">
                  <c:v>938</c:v>
                </c:pt>
                <c:pt idx="160">
                  <c:v>939</c:v>
                </c:pt>
                <c:pt idx="161">
                  <c:v>940</c:v>
                </c:pt>
                <c:pt idx="162">
                  <c:v>941</c:v>
                </c:pt>
                <c:pt idx="163">
                  <c:v>942</c:v>
                </c:pt>
                <c:pt idx="164">
                  <c:v>943</c:v>
                </c:pt>
                <c:pt idx="165">
                  <c:v>944</c:v>
                </c:pt>
                <c:pt idx="166">
                  <c:v>945</c:v>
                </c:pt>
                <c:pt idx="167">
                  <c:v>946</c:v>
                </c:pt>
                <c:pt idx="168">
                  <c:v>947</c:v>
                </c:pt>
                <c:pt idx="169">
                  <c:v>948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952</c:v>
                </c:pt>
                <c:pt idx="174">
                  <c:v>953</c:v>
                </c:pt>
                <c:pt idx="175">
                  <c:v>954</c:v>
                </c:pt>
                <c:pt idx="176">
                  <c:v>955</c:v>
                </c:pt>
                <c:pt idx="177">
                  <c:v>956</c:v>
                </c:pt>
                <c:pt idx="178">
                  <c:v>957</c:v>
                </c:pt>
                <c:pt idx="179">
                  <c:v>958</c:v>
                </c:pt>
                <c:pt idx="180">
                  <c:v>959</c:v>
                </c:pt>
                <c:pt idx="181">
                  <c:v>960</c:v>
                </c:pt>
                <c:pt idx="182">
                  <c:v>961</c:v>
                </c:pt>
                <c:pt idx="183">
                  <c:v>962</c:v>
                </c:pt>
                <c:pt idx="184">
                  <c:v>963</c:v>
                </c:pt>
                <c:pt idx="185">
                  <c:v>964</c:v>
                </c:pt>
                <c:pt idx="186">
                  <c:v>965</c:v>
                </c:pt>
                <c:pt idx="187">
                  <c:v>966</c:v>
                </c:pt>
                <c:pt idx="188">
                  <c:v>967</c:v>
                </c:pt>
                <c:pt idx="189">
                  <c:v>968</c:v>
                </c:pt>
                <c:pt idx="190">
                  <c:v>969</c:v>
                </c:pt>
                <c:pt idx="191">
                  <c:v>970</c:v>
                </c:pt>
                <c:pt idx="192">
                  <c:v>971</c:v>
                </c:pt>
                <c:pt idx="193">
                  <c:v>972</c:v>
                </c:pt>
                <c:pt idx="194">
                  <c:v>973</c:v>
                </c:pt>
                <c:pt idx="195">
                  <c:v>974</c:v>
                </c:pt>
                <c:pt idx="196">
                  <c:v>975</c:v>
                </c:pt>
                <c:pt idx="197">
                  <c:v>976</c:v>
                </c:pt>
                <c:pt idx="198">
                  <c:v>977</c:v>
                </c:pt>
                <c:pt idx="199">
                  <c:v>978</c:v>
                </c:pt>
                <c:pt idx="200">
                  <c:v>979</c:v>
                </c:pt>
                <c:pt idx="201">
                  <c:v>980</c:v>
                </c:pt>
                <c:pt idx="202">
                  <c:v>981</c:v>
                </c:pt>
                <c:pt idx="203">
                  <c:v>982</c:v>
                </c:pt>
                <c:pt idx="204">
                  <c:v>983</c:v>
                </c:pt>
                <c:pt idx="205">
                  <c:v>984</c:v>
                </c:pt>
                <c:pt idx="206">
                  <c:v>985</c:v>
                </c:pt>
                <c:pt idx="207">
                  <c:v>986</c:v>
                </c:pt>
                <c:pt idx="208">
                  <c:v>987</c:v>
                </c:pt>
                <c:pt idx="209">
                  <c:v>988</c:v>
                </c:pt>
                <c:pt idx="210">
                  <c:v>989</c:v>
                </c:pt>
                <c:pt idx="211">
                  <c:v>990</c:v>
                </c:pt>
                <c:pt idx="212">
                  <c:v>991</c:v>
                </c:pt>
                <c:pt idx="213">
                  <c:v>992</c:v>
                </c:pt>
                <c:pt idx="214">
                  <c:v>993</c:v>
                </c:pt>
                <c:pt idx="215">
                  <c:v>994</c:v>
                </c:pt>
                <c:pt idx="216">
                  <c:v>995</c:v>
                </c:pt>
                <c:pt idx="217">
                  <c:v>996</c:v>
                </c:pt>
                <c:pt idx="218">
                  <c:v>997</c:v>
                </c:pt>
                <c:pt idx="219">
                  <c:v>998</c:v>
                </c:pt>
                <c:pt idx="220">
                  <c:v>999</c:v>
                </c:pt>
                <c:pt idx="221">
                  <c:v>1000</c:v>
                </c:pt>
                <c:pt idx="222">
                  <c:v>1001</c:v>
                </c:pt>
                <c:pt idx="223">
                  <c:v>1002</c:v>
                </c:pt>
                <c:pt idx="224">
                  <c:v>1003</c:v>
                </c:pt>
                <c:pt idx="225">
                  <c:v>1004</c:v>
                </c:pt>
                <c:pt idx="226">
                  <c:v>1005</c:v>
                </c:pt>
                <c:pt idx="227">
                  <c:v>1006</c:v>
                </c:pt>
                <c:pt idx="228">
                  <c:v>1007</c:v>
                </c:pt>
                <c:pt idx="229">
                  <c:v>1008</c:v>
                </c:pt>
                <c:pt idx="230">
                  <c:v>1009</c:v>
                </c:pt>
                <c:pt idx="231">
                  <c:v>1010</c:v>
                </c:pt>
                <c:pt idx="232">
                  <c:v>1011</c:v>
                </c:pt>
                <c:pt idx="233">
                  <c:v>1012</c:v>
                </c:pt>
                <c:pt idx="234">
                  <c:v>1013</c:v>
                </c:pt>
                <c:pt idx="235">
                  <c:v>1014</c:v>
                </c:pt>
                <c:pt idx="236">
                  <c:v>1015</c:v>
                </c:pt>
                <c:pt idx="237">
                  <c:v>1016</c:v>
                </c:pt>
                <c:pt idx="238">
                  <c:v>1017</c:v>
                </c:pt>
                <c:pt idx="239">
                  <c:v>1018</c:v>
                </c:pt>
                <c:pt idx="240">
                  <c:v>1019</c:v>
                </c:pt>
                <c:pt idx="241">
                  <c:v>1020</c:v>
                </c:pt>
                <c:pt idx="242">
                  <c:v>1021</c:v>
                </c:pt>
                <c:pt idx="243">
                  <c:v>1022</c:v>
                </c:pt>
                <c:pt idx="244">
                  <c:v>1023</c:v>
                </c:pt>
                <c:pt idx="245">
                  <c:v>1024</c:v>
                </c:pt>
                <c:pt idx="246">
                  <c:v>1025</c:v>
                </c:pt>
                <c:pt idx="247">
                  <c:v>1026</c:v>
                </c:pt>
                <c:pt idx="248">
                  <c:v>1027</c:v>
                </c:pt>
                <c:pt idx="249">
                  <c:v>1028</c:v>
                </c:pt>
                <c:pt idx="250">
                  <c:v>1029</c:v>
                </c:pt>
                <c:pt idx="251">
                  <c:v>1030</c:v>
                </c:pt>
                <c:pt idx="252">
                  <c:v>1031</c:v>
                </c:pt>
              </c:numCache>
            </c:numRef>
          </c:xVal>
          <c:yVal>
            <c:numRef>
              <c:f>Graph!$B$721:$B$971</c:f>
              <c:numCache>
                <c:formatCode>General</c:formatCode>
                <c:ptCount val="2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D-4CE6-92CF-61E0D822F351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Graph!$A$720:$A$972</c:f>
              <c:numCache>
                <c:formatCode>General</c:formatCode>
                <c:ptCount val="253"/>
                <c:pt idx="0">
                  <c:v>779</c:v>
                </c:pt>
                <c:pt idx="1">
                  <c:v>780</c:v>
                </c:pt>
                <c:pt idx="2">
                  <c:v>781</c:v>
                </c:pt>
                <c:pt idx="3">
                  <c:v>782</c:v>
                </c:pt>
                <c:pt idx="4">
                  <c:v>783</c:v>
                </c:pt>
                <c:pt idx="5">
                  <c:v>784</c:v>
                </c:pt>
                <c:pt idx="6">
                  <c:v>785</c:v>
                </c:pt>
                <c:pt idx="7">
                  <c:v>786</c:v>
                </c:pt>
                <c:pt idx="8">
                  <c:v>787</c:v>
                </c:pt>
                <c:pt idx="9">
                  <c:v>788</c:v>
                </c:pt>
                <c:pt idx="10">
                  <c:v>789</c:v>
                </c:pt>
                <c:pt idx="11">
                  <c:v>790</c:v>
                </c:pt>
                <c:pt idx="12">
                  <c:v>791</c:v>
                </c:pt>
                <c:pt idx="13">
                  <c:v>792</c:v>
                </c:pt>
                <c:pt idx="14">
                  <c:v>793</c:v>
                </c:pt>
                <c:pt idx="15">
                  <c:v>794</c:v>
                </c:pt>
                <c:pt idx="16">
                  <c:v>795</c:v>
                </c:pt>
                <c:pt idx="17">
                  <c:v>796</c:v>
                </c:pt>
                <c:pt idx="18">
                  <c:v>797</c:v>
                </c:pt>
                <c:pt idx="19">
                  <c:v>798</c:v>
                </c:pt>
                <c:pt idx="20">
                  <c:v>799</c:v>
                </c:pt>
                <c:pt idx="21">
                  <c:v>800</c:v>
                </c:pt>
                <c:pt idx="22">
                  <c:v>801</c:v>
                </c:pt>
                <c:pt idx="23">
                  <c:v>802</c:v>
                </c:pt>
                <c:pt idx="24">
                  <c:v>803</c:v>
                </c:pt>
                <c:pt idx="25">
                  <c:v>804</c:v>
                </c:pt>
                <c:pt idx="26">
                  <c:v>805</c:v>
                </c:pt>
                <c:pt idx="27">
                  <c:v>806</c:v>
                </c:pt>
                <c:pt idx="28">
                  <c:v>807</c:v>
                </c:pt>
                <c:pt idx="29">
                  <c:v>808</c:v>
                </c:pt>
                <c:pt idx="30">
                  <c:v>809</c:v>
                </c:pt>
                <c:pt idx="31">
                  <c:v>810</c:v>
                </c:pt>
                <c:pt idx="32">
                  <c:v>811</c:v>
                </c:pt>
                <c:pt idx="33">
                  <c:v>812</c:v>
                </c:pt>
                <c:pt idx="34">
                  <c:v>813</c:v>
                </c:pt>
                <c:pt idx="35">
                  <c:v>814</c:v>
                </c:pt>
                <c:pt idx="36">
                  <c:v>815</c:v>
                </c:pt>
                <c:pt idx="37">
                  <c:v>816</c:v>
                </c:pt>
                <c:pt idx="38">
                  <c:v>817</c:v>
                </c:pt>
                <c:pt idx="39">
                  <c:v>818</c:v>
                </c:pt>
                <c:pt idx="40">
                  <c:v>819</c:v>
                </c:pt>
                <c:pt idx="41">
                  <c:v>820</c:v>
                </c:pt>
                <c:pt idx="42">
                  <c:v>821</c:v>
                </c:pt>
                <c:pt idx="43">
                  <c:v>822</c:v>
                </c:pt>
                <c:pt idx="44">
                  <c:v>823</c:v>
                </c:pt>
                <c:pt idx="45">
                  <c:v>824</c:v>
                </c:pt>
                <c:pt idx="46">
                  <c:v>825</c:v>
                </c:pt>
                <c:pt idx="47">
                  <c:v>826</c:v>
                </c:pt>
                <c:pt idx="48">
                  <c:v>827</c:v>
                </c:pt>
                <c:pt idx="49">
                  <c:v>828</c:v>
                </c:pt>
                <c:pt idx="50">
                  <c:v>829</c:v>
                </c:pt>
                <c:pt idx="51">
                  <c:v>830</c:v>
                </c:pt>
                <c:pt idx="52">
                  <c:v>831</c:v>
                </c:pt>
                <c:pt idx="53">
                  <c:v>832</c:v>
                </c:pt>
                <c:pt idx="54">
                  <c:v>833</c:v>
                </c:pt>
                <c:pt idx="55">
                  <c:v>834</c:v>
                </c:pt>
                <c:pt idx="56">
                  <c:v>835</c:v>
                </c:pt>
                <c:pt idx="57">
                  <c:v>836</c:v>
                </c:pt>
                <c:pt idx="58">
                  <c:v>837</c:v>
                </c:pt>
                <c:pt idx="59">
                  <c:v>838</c:v>
                </c:pt>
                <c:pt idx="60">
                  <c:v>839</c:v>
                </c:pt>
                <c:pt idx="61">
                  <c:v>840</c:v>
                </c:pt>
                <c:pt idx="62">
                  <c:v>841</c:v>
                </c:pt>
                <c:pt idx="63">
                  <c:v>842</c:v>
                </c:pt>
                <c:pt idx="64">
                  <c:v>843</c:v>
                </c:pt>
                <c:pt idx="65">
                  <c:v>844</c:v>
                </c:pt>
                <c:pt idx="66">
                  <c:v>845</c:v>
                </c:pt>
                <c:pt idx="67">
                  <c:v>846</c:v>
                </c:pt>
                <c:pt idx="68">
                  <c:v>847</c:v>
                </c:pt>
                <c:pt idx="69">
                  <c:v>848</c:v>
                </c:pt>
                <c:pt idx="70">
                  <c:v>849</c:v>
                </c:pt>
                <c:pt idx="71">
                  <c:v>850</c:v>
                </c:pt>
                <c:pt idx="72">
                  <c:v>851</c:v>
                </c:pt>
                <c:pt idx="73">
                  <c:v>852</c:v>
                </c:pt>
                <c:pt idx="74">
                  <c:v>853</c:v>
                </c:pt>
                <c:pt idx="75">
                  <c:v>854</c:v>
                </c:pt>
                <c:pt idx="76">
                  <c:v>855</c:v>
                </c:pt>
                <c:pt idx="77">
                  <c:v>856</c:v>
                </c:pt>
                <c:pt idx="78">
                  <c:v>857</c:v>
                </c:pt>
                <c:pt idx="79">
                  <c:v>858</c:v>
                </c:pt>
                <c:pt idx="80">
                  <c:v>859</c:v>
                </c:pt>
                <c:pt idx="81">
                  <c:v>860</c:v>
                </c:pt>
                <c:pt idx="82">
                  <c:v>861</c:v>
                </c:pt>
                <c:pt idx="83">
                  <c:v>862</c:v>
                </c:pt>
                <c:pt idx="84">
                  <c:v>863</c:v>
                </c:pt>
                <c:pt idx="85">
                  <c:v>864</c:v>
                </c:pt>
                <c:pt idx="86">
                  <c:v>865</c:v>
                </c:pt>
                <c:pt idx="87">
                  <c:v>866</c:v>
                </c:pt>
                <c:pt idx="88">
                  <c:v>867</c:v>
                </c:pt>
                <c:pt idx="89">
                  <c:v>868</c:v>
                </c:pt>
                <c:pt idx="90">
                  <c:v>869</c:v>
                </c:pt>
                <c:pt idx="91">
                  <c:v>870</c:v>
                </c:pt>
                <c:pt idx="92">
                  <c:v>871</c:v>
                </c:pt>
                <c:pt idx="93">
                  <c:v>872</c:v>
                </c:pt>
                <c:pt idx="94">
                  <c:v>873</c:v>
                </c:pt>
                <c:pt idx="95">
                  <c:v>874</c:v>
                </c:pt>
                <c:pt idx="96">
                  <c:v>875</c:v>
                </c:pt>
                <c:pt idx="97">
                  <c:v>876</c:v>
                </c:pt>
                <c:pt idx="98">
                  <c:v>877</c:v>
                </c:pt>
                <c:pt idx="99">
                  <c:v>878</c:v>
                </c:pt>
                <c:pt idx="100">
                  <c:v>879</c:v>
                </c:pt>
                <c:pt idx="101">
                  <c:v>880</c:v>
                </c:pt>
                <c:pt idx="102">
                  <c:v>881</c:v>
                </c:pt>
                <c:pt idx="103">
                  <c:v>882</c:v>
                </c:pt>
                <c:pt idx="104">
                  <c:v>883</c:v>
                </c:pt>
                <c:pt idx="105">
                  <c:v>884</c:v>
                </c:pt>
                <c:pt idx="106">
                  <c:v>885</c:v>
                </c:pt>
                <c:pt idx="107">
                  <c:v>886</c:v>
                </c:pt>
                <c:pt idx="108">
                  <c:v>887</c:v>
                </c:pt>
                <c:pt idx="109">
                  <c:v>888</c:v>
                </c:pt>
                <c:pt idx="110">
                  <c:v>889</c:v>
                </c:pt>
                <c:pt idx="111">
                  <c:v>890</c:v>
                </c:pt>
                <c:pt idx="112">
                  <c:v>891</c:v>
                </c:pt>
                <c:pt idx="113">
                  <c:v>892</c:v>
                </c:pt>
                <c:pt idx="114">
                  <c:v>893</c:v>
                </c:pt>
                <c:pt idx="115">
                  <c:v>894</c:v>
                </c:pt>
                <c:pt idx="116">
                  <c:v>895</c:v>
                </c:pt>
                <c:pt idx="117">
                  <c:v>896</c:v>
                </c:pt>
                <c:pt idx="118">
                  <c:v>897</c:v>
                </c:pt>
                <c:pt idx="119">
                  <c:v>898</c:v>
                </c:pt>
                <c:pt idx="120">
                  <c:v>899</c:v>
                </c:pt>
                <c:pt idx="121">
                  <c:v>900</c:v>
                </c:pt>
                <c:pt idx="122">
                  <c:v>901</c:v>
                </c:pt>
                <c:pt idx="123">
                  <c:v>902</c:v>
                </c:pt>
                <c:pt idx="124">
                  <c:v>903</c:v>
                </c:pt>
                <c:pt idx="125">
                  <c:v>904</c:v>
                </c:pt>
                <c:pt idx="126">
                  <c:v>905</c:v>
                </c:pt>
                <c:pt idx="127">
                  <c:v>906</c:v>
                </c:pt>
                <c:pt idx="128">
                  <c:v>907</c:v>
                </c:pt>
                <c:pt idx="129">
                  <c:v>908</c:v>
                </c:pt>
                <c:pt idx="130">
                  <c:v>909</c:v>
                </c:pt>
                <c:pt idx="131">
                  <c:v>910</c:v>
                </c:pt>
                <c:pt idx="132">
                  <c:v>911</c:v>
                </c:pt>
                <c:pt idx="133">
                  <c:v>912</c:v>
                </c:pt>
                <c:pt idx="134">
                  <c:v>913</c:v>
                </c:pt>
                <c:pt idx="135">
                  <c:v>914</c:v>
                </c:pt>
                <c:pt idx="136">
                  <c:v>915</c:v>
                </c:pt>
                <c:pt idx="137">
                  <c:v>916</c:v>
                </c:pt>
                <c:pt idx="138">
                  <c:v>917</c:v>
                </c:pt>
                <c:pt idx="139">
                  <c:v>918</c:v>
                </c:pt>
                <c:pt idx="140">
                  <c:v>919</c:v>
                </c:pt>
                <c:pt idx="141">
                  <c:v>920</c:v>
                </c:pt>
                <c:pt idx="142">
                  <c:v>921</c:v>
                </c:pt>
                <c:pt idx="143">
                  <c:v>922</c:v>
                </c:pt>
                <c:pt idx="144">
                  <c:v>923</c:v>
                </c:pt>
                <c:pt idx="145">
                  <c:v>924</c:v>
                </c:pt>
                <c:pt idx="146">
                  <c:v>925</c:v>
                </c:pt>
                <c:pt idx="147">
                  <c:v>926</c:v>
                </c:pt>
                <c:pt idx="148">
                  <c:v>927</c:v>
                </c:pt>
                <c:pt idx="149">
                  <c:v>928</c:v>
                </c:pt>
                <c:pt idx="150">
                  <c:v>929</c:v>
                </c:pt>
                <c:pt idx="151">
                  <c:v>930</c:v>
                </c:pt>
                <c:pt idx="152">
                  <c:v>931</c:v>
                </c:pt>
                <c:pt idx="153">
                  <c:v>932</c:v>
                </c:pt>
                <c:pt idx="154">
                  <c:v>933</c:v>
                </c:pt>
                <c:pt idx="155">
                  <c:v>934</c:v>
                </c:pt>
                <c:pt idx="156">
                  <c:v>935</c:v>
                </c:pt>
                <c:pt idx="157">
                  <c:v>936</c:v>
                </c:pt>
                <c:pt idx="158">
                  <c:v>937</c:v>
                </c:pt>
                <c:pt idx="159">
                  <c:v>938</c:v>
                </c:pt>
                <c:pt idx="160">
                  <c:v>939</c:v>
                </c:pt>
                <c:pt idx="161">
                  <c:v>940</c:v>
                </c:pt>
                <c:pt idx="162">
                  <c:v>941</c:v>
                </c:pt>
                <c:pt idx="163">
                  <c:v>942</c:v>
                </c:pt>
                <c:pt idx="164">
                  <c:v>943</c:v>
                </c:pt>
                <c:pt idx="165">
                  <c:v>944</c:v>
                </c:pt>
                <c:pt idx="166">
                  <c:v>945</c:v>
                </c:pt>
                <c:pt idx="167">
                  <c:v>946</c:v>
                </c:pt>
                <c:pt idx="168">
                  <c:v>947</c:v>
                </c:pt>
                <c:pt idx="169">
                  <c:v>948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952</c:v>
                </c:pt>
                <c:pt idx="174">
                  <c:v>953</c:v>
                </c:pt>
                <c:pt idx="175">
                  <c:v>954</c:v>
                </c:pt>
                <c:pt idx="176">
                  <c:v>955</c:v>
                </c:pt>
                <c:pt idx="177">
                  <c:v>956</c:v>
                </c:pt>
                <c:pt idx="178">
                  <c:v>957</c:v>
                </c:pt>
                <c:pt idx="179">
                  <c:v>958</c:v>
                </c:pt>
                <c:pt idx="180">
                  <c:v>959</c:v>
                </c:pt>
                <c:pt idx="181">
                  <c:v>960</c:v>
                </c:pt>
                <c:pt idx="182">
                  <c:v>961</c:v>
                </c:pt>
                <c:pt idx="183">
                  <c:v>962</c:v>
                </c:pt>
                <c:pt idx="184">
                  <c:v>963</c:v>
                </c:pt>
                <c:pt idx="185">
                  <c:v>964</c:v>
                </c:pt>
                <c:pt idx="186">
                  <c:v>965</c:v>
                </c:pt>
                <c:pt idx="187">
                  <c:v>966</c:v>
                </c:pt>
                <c:pt idx="188">
                  <c:v>967</c:v>
                </c:pt>
                <c:pt idx="189">
                  <c:v>968</c:v>
                </c:pt>
                <c:pt idx="190">
                  <c:v>969</c:v>
                </c:pt>
                <c:pt idx="191">
                  <c:v>970</c:v>
                </c:pt>
                <c:pt idx="192">
                  <c:v>971</c:v>
                </c:pt>
                <c:pt idx="193">
                  <c:v>972</c:v>
                </c:pt>
                <c:pt idx="194">
                  <c:v>973</c:v>
                </c:pt>
                <c:pt idx="195">
                  <c:v>974</c:v>
                </c:pt>
                <c:pt idx="196">
                  <c:v>975</c:v>
                </c:pt>
                <c:pt idx="197">
                  <c:v>976</c:v>
                </c:pt>
                <c:pt idx="198">
                  <c:v>977</c:v>
                </c:pt>
                <c:pt idx="199">
                  <c:v>978</c:v>
                </c:pt>
                <c:pt idx="200">
                  <c:v>979</c:v>
                </c:pt>
                <c:pt idx="201">
                  <c:v>980</c:v>
                </c:pt>
                <c:pt idx="202">
                  <c:v>981</c:v>
                </c:pt>
                <c:pt idx="203">
                  <c:v>982</c:v>
                </c:pt>
                <c:pt idx="204">
                  <c:v>983</c:v>
                </c:pt>
                <c:pt idx="205">
                  <c:v>984</c:v>
                </c:pt>
                <c:pt idx="206">
                  <c:v>985</c:v>
                </c:pt>
                <c:pt idx="207">
                  <c:v>986</c:v>
                </c:pt>
                <c:pt idx="208">
                  <c:v>987</c:v>
                </c:pt>
                <c:pt idx="209">
                  <c:v>988</c:v>
                </c:pt>
                <c:pt idx="210">
                  <c:v>989</c:v>
                </c:pt>
                <c:pt idx="211">
                  <c:v>990</c:v>
                </c:pt>
                <c:pt idx="212">
                  <c:v>991</c:v>
                </c:pt>
                <c:pt idx="213">
                  <c:v>992</c:v>
                </c:pt>
                <c:pt idx="214">
                  <c:v>993</c:v>
                </c:pt>
                <c:pt idx="215">
                  <c:v>994</c:v>
                </c:pt>
                <c:pt idx="216">
                  <c:v>995</c:v>
                </c:pt>
                <c:pt idx="217">
                  <c:v>996</c:v>
                </c:pt>
                <c:pt idx="218">
                  <c:v>997</c:v>
                </c:pt>
                <c:pt idx="219">
                  <c:v>998</c:v>
                </c:pt>
                <c:pt idx="220">
                  <c:v>999</c:v>
                </c:pt>
                <c:pt idx="221">
                  <c:v>1000</c:v>
                </c:pt>
                <c:pt idx="222">
                  <c:v>1001</c:v>
                </c:pt>
                <c:pt idx="223">
                  <c:v>1002</c:v>
                </c:pt>
                <c:pt idx="224">
                  <c:v>1003</c:v>
                </c:pt>
                <c:pt idx="225">
                  <c:v>1004</c:v>
                </c:pt>
                <c:pt idx="226">
                  <c:v>1005</c:v>
                </c:pt>
                <c:pt idx="227">
                  <c:v>1006</c:v>
                </c:pt>
                <c:pt idx="228">
                  <c:v>1007</c:v>
                </c:pt>
                <c:pt idx="229">
                  <c:v>1008</c:v>
                </c:pt>
                <c:pt idx="230">
                  <c:v>1009</c:v>
                </c:pt>
                <c:pt idx="231">
                  <c:v>1010</c:v>
                </c:pt>
                <c:pt idx="232">
                  <c:v>1011</c:v>
                </c:pt>
                <c:pt idx="233">
                  <c:v>1012</c:v>
                </c:pt>
                <c:pt idx="234">
                  <c:v>1013</c:v>
                </c:pt>
                <c:pt idx="235">
                  <c:v>1014</c:v>
                </c:pt>
                <c:pt idx="236">
                  <c:v>1015</c:v>
                </c:pt>
                <c:pt idx="237">
                  <c:v>1016</c:v>
                </c:pt>
                <c:pt idx="238">
                  <c:v>1017</c:v>
                </c:pt>
                <c:pt idx="239">
                  <c:v>1018</c:v>
                </c:pt>
                <c:pt idx="240">
                  <c:v>1019</c:v>
                </c:pt>
                <c:pt idx="241">
                  <c:v>1020</c:v>
                </c:pt>
                <c:pt idx="242">
                  <c:v>1021</c:v>
                </c:pt>
                <c:pt idx="243">
                  <c:v>1022</c:v>
                </c:pt>
                <c:pt idx="244">
                  <c:v>1023</c:v>
                </c:pt>
                <c:pt idx="245">
                  <c:v>1024</c:v>
                </c:pt>
                <c:pt idx="246">
                  <c:v>1025</c:v>
                </c:pt>
                <c:pt idx="247">
                  <c:v>1026</c:v>
                </c:pt>
                <c:pt idx="248">
                  <c:v>1027</c:v>
                </c:pt>
                <c:pt idx="249">
                  <c:v>1028</c:v>
                </c:pt>
                <c:pt idx="250">
                  <c:v>1029</c:v>
                </c:pt>
                <c:pt idx="251">
                  <c:v>1030</c:v>
                </c:pt>
                <c:pt idx="252">
                  <c:v>1031</c:v>
                </c:pt>
              </c:numCache>
            </c:numRef>
          </c:xVal>
          <c:yVal>
            <c:numRef>
              <c:f>Graph!$C$721:$C$971</c:f>
              <c:numCache>
                <c:formatCode>General</c:formatCode>
                <c:ptCount val="251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DD-4CE6-92CF-61E0D822F351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Graph!$A$720:$A$972</c:f>
              <c:numCache>
                <c:formatCode>General</c:formatCode>
                <c:ptCount val="253"/>
                <c:pt idx="0">
                  <c:v>779</c:v>
                </c:pt>
                <c:pt idx="1">
                  <c:v>780</c:v>
                </c:pt>
                <c:pt idx="2">
                  <c:v>781</c:v>
                </c:pt>
                <c:pt idx="3">
                  <c:v>782</c:v>
                </c:pt>
                <c:pt idx="4">
                  <c:v>783</c:v>
                </c:pt>
                <c:pt idx="5">
                  <c:v>784</c:v>
                </c:pt>
                <c:pt idx="6">
                  <c:v>785</c:v>
                </c:pt>
                <c:pt idx="7">
                  <c:v>786</c:v>
                </c:pt>
                <c:pt idx="8">
                  <c:v>787</c:v>
                </c:pt>
                <c:pt idx="9">
                  <c:v>788</c:v>
                </c:pt>
                <c:pt idx="10">
                  <c:v>789</c:v>
                </c:pt>
                <c:pt idx="11">
                  <c:v>790</c:v>
                </c:pt>
                <c:pt idx="12">
                  <c:v>791</c:v>
                </c:pt>
                <c:pt idx="13">
                  <c:v>792</c:v>
                </c:pt>
                <c:pt idx="14">
                  <c:v>793</c:v>
                </c:pt>
                <c:pt idx="15">
                  <c:v>794</c:v>
                </c:pt>
                <c:pt idx="16">
                  <c:v>795</c:v>
                </c:pt>
                <c:pt idx="17">
                  <c:v>796</c:v>
                </c:pt>
                <c:pt idx="18">
                  <c:v>797</c:v>
                </c:pt>
                <c:pt idx="19">
                  <c:v>798</c:v>
                </c:pt>
                <c:pt idx="20">
                  <c:v>799</c:v>
                </c:pt>
                <c:pt idx="21">
                  <c:v>800</c:v>
                </c:pt>
                <c:pt idx="22">
                  <c:v>801</c:v>
                </c:pt>
                <c:pt idx="23">
                  <c:v>802</c:v>
                </c:pt>
                <c:pt idx="24">
                  <c:v>803</c:v>
                </c:pt>
                <c:pt idx="25">
                  <c:v>804</c:v>
                </c:pt>
                <c:pt idx="26">
                  <c:v>805</c:v>
                </c:pt>
                <c:pt idx="27">
                  <c:v>806</c:v>
                </c:pt>
                <c:pt idx="28">
                  <c:v>807</c:v>
                </c:pt>
                <c:pt idx="29">
                  <c:v>808</c:v>
                </c:pt>
                <c:pt idx="30">
                  <c:v>809</c:v>
                </c:pt>
                <c:pt idx="31">
                  <c:v>810</c:v>
                </c:pt>
                <c:pt idx="32">
                  <c:v>811</c:v>
                </c:pt>
                <c:pt idx="33">
                  <c:v>812</c:v>
                </c:pt>
                <c:pt idx="34">
                  <c:v>813</c:v>
                </c:pt>
                <c:pt idx="35">
                  <c:v>814</c:v>
                </c:pt>
                <c:pt idx="36">
                  <c:v>815</c:v>
                </c:pt>
                <c:pt idx="37">
                  <c:v>816</c:v>
                </c:pt>
                <c:pt idx="38">
                  <c:v>817</c:v>
                </c:pt>
                <c:pt idx="39">
                  <c:v>818</c:v>
                </c:pt>
                <c:pt idx="40">
                  <c:v>819</c:v>
                </c:pt>
                <c:pt idx="41">
                  <c:v>820</c:v>
                </c:pt>
                <c:pt idx="42">
                  <c:v>821</c:v>
                </c:pt>
                <c:pt idx="43">
                  <c:v>822</c:v>
                </c:pt>
                <c:pt idx="44">
                  <c:v>823</c:v>
                </c:pt>
                <c:pt idx="45">
                  <c:v>824</c:v>
                </c:pt>
                <c:pt idx="46">
                  <c:v>825</c:v>
                </c:pt>
                <c:pt idx="47">
                  <c:v>826</c:v>
                </c:pt>
                <c:pt idx="48">
                  <c:v>827</c:v>
                </c:pt>
                <c:pt idx="49">
                  <c:v>828</c:v>
                </c:pt>
                <c:pt idx="50">
                  <c:v>829</c:v>
                </c:pt>
                <c:pt idx="51">
                  <c:v>830</c:v>
                </c:pt>
                <c:pt idx="52">
                  <c:v>831</c:v>
                </c:pt>
                <c:pt idx="53">
                  <c:v>832</c:v>
                </c:pt>
                <c:pt idx="54">
                  <c:v>833</c:v>
                </c:pt>
                <c:pt idx="55">
                  <c:v>834</c:v>
                </c:pt>
                <c:pt idx="56">
                  <c:v>835</c:v>
                </c:pt>
                <c:pt idx="57">
                  <c:v>836</c:v>
                </c:pt>
                <c:pt idx="58">
                  <c:v>837</c:v>
                </c:pt>
                <c:pt idx="59">
                  <c:v>838</c:v>
                </c:pt>
                <c:pt idx="60">
                  <c:v>839</c:v>
                </c:pt>
                <c:pt idx="61">
                  <c:v>840</c:v>
                </c:pt>
                <c:pt idx="62">
                  <c:v>841</c:v>
                </c:pt>
                <c:pt idx="63">
                  <c:v>842</c:v>
                </c:pt>
                <c:pt idx="64">
                  <c:v>843</c:v>
                </c:pt>
                <c:pt idx="65">
                  <c:v>844</c:v>
                </c:pt>
                <c:pt idx="66">
                  <c:v>845</c:v>
                </c:pt>
                <c:pt idx="67">
                  <c:v>846</c:v>
                </c:pt>
                <c:pt idx="68">
                  <c:v>847</c:v>
                </c:pt>
                <c:pt idx="69">
                  <c:v>848</c:v>
                </c:pt>
                <c:pt idx="70">
                  <c:v>849</c:v>
                </c:pt>
                <c:pt idx="71">
                  <c:v>850</c:v>
                </c:pt>
                <c:pt idx="72">
                  <c:v>851</c:v>
                </c:pt>
                <c:pt idx="73">
                  <c:v>852</c:v>
                </c:pt>
                <c:pt idx="74">
                  <c:v>853</c:v>
                </c:pt>
                <c:pt idx="75">
                  <c:v>854</c:v>
                </c:pt>
                <c:pt idx="76">
                  <c:v>855</c:v>
                </c:pt>
                <c:pt idx="77">
                  <c:v>856</c:v>
                </c:pt>
                <c:pt idx="78">
                  <c:v>857</c:v>
                </c:pt>
                <c:pt idx="79">
                  <c:v>858</c:v>
                </c:pt>
                <c:pt idx="80">
                  <c:v>859</c:v>
                </c:pt>
                <c:pt idx="81">
                  <c:v>860</c:v>
                </c:pt>
                <c:pt idx="82">
                  <c:v>861</c:v>
                </c:pt>
                <c:pt idx="83">
                  <c:v>862</c:v>
                </c:pt>
                <c:pt idx="84">
                  <c:v>863</c:v>
                </c:pt>
                <c:pt idx="85">
                  <c:v>864</c:v>
                </c:pt>
                <c:pt idx="86">
                  <c:v>865</c:v>
                </c:pt>
                <c:pt idx="87">
                  <c:v>866</c:v>
                </c:pt>
                <c:pt idx="88">
                  <c:v>867</c:v>
                </c:pt>
                <c:pt idx="89">
                  <c:v>868</c:v>
                </c:pt>
                <c:pt idx="90">
                  <c:v>869</c:v>
                </c:pt>
                <c:pt idx="91">
                  <c:v>870</c:v>
                </c:pt>
                <c:pt idx="92">
                  <c:v>871</c:v>
                </c:pt>
                <c:pt idx="93">
                  <c:v>872</c:v>
                </c:pt>
                <c:pt idx="94">
                  <c:v>873</c:v>
                </c:pt>
                <c:pt idx="95">
                  <c:v>874</c:v>
                </c:pt>
                <c:pt idx="96">
                  <c:v>875</c:v>
                </c:pt>
                <c:pt idx="97">
                  <c:v>876</c:v>
                </c:pt>
                <c:pt idx="98">
                  <c:v>877</c:v>
                </c:pt>
                <c:pt idx="99">
                  <c:v>878</c:v>
                </c:pt>
                <c:pt idx="100">
                  <c:v>879</c:v>
                </c:pt>
                <c:pt idx="101">
                  <c:v>880</c:v>
                </c:pt>
                <c:pt idx="102">
                  <c:v>881</c:v>
                </c:pt>
                <c:pt idx="103">
                  <c:v>882</c:v>
                </c:pt>
                <c:pt idx="104">
                  <c:v>883</c:v>
                </c:pt>
                <c:pt idx="105">
                  <c:v>884</c:v>
                </c:pt>
                <c:pt idx="106">
                  <c:v>885</c:v>
                </c:pt>
                <c:pt idx="107">
                  <c:v>886</c:v>
                </c:pt>
                <c:pt idx="108">
                  <c:v>887</c:v>
                </c:pt>
                <c:pt idx="109">
                  <c:v>888</c:v>
                </c:pt>
                <c:pt idx="110">
                  <c:v>889</c:v>
                </c:pt>
                <c:pt idx="111">
                  <c:v>890</c:v>
                </c:pt>
                <c:pt idx="112">
                  <c:v>891</c:v>
                </c:pt>
                <c:pt idx="113">
                  <c:v>892</c:v>
                </c:pt>
                <c:pt idx="114">
                  <c:v>893</c:v>
                </c:pt>
                <c:pt idx="115">
                  <c:v>894</c:v>
                </c:pt>
                <c:pt idx="116">
                  <c:v>895</c:v>
                </c:pt>
                <c:pt idx="117">
                  <c:v>896</c:v>
                </c:pt>
                <c:pt idx="118">
                  <c:v>897</c:v>
                </c:pt>
                <c:pt idx="119">
                  <c:v>898</c:v>
                </c:pt>
                <c:pt idx="120">
                  <c:v>899</c:v>
                </c:pt>
                <c:pt idx="121">
                  <c:v>900</c:v>
                </c:pt>
                <c:pt idx="122">
                  <c:v>901</c:v>
                </c:pt>
                <c:pt idx="123">
                  <c:v>902</c:v>
                </c:pt>
                <c:pt idx="124">
                  <c:v>903</c:v>
                </c:pt>
                <c:pt idx="125">
                  <c:v>904</c:v>
                </c:pt>
                <c:pt idx="126">
                  <c:v>905</c:v>
                </c:pt>
                <c:pt idx="127">
                  <c:v>906</c:v>
                </c:pt>
                <c:pt idx="128">
                  <c:v>907</c:v>
                </c:pt>
                <c:pt idx="129">
                  <c:v>908</c:v>
                </c:pt>
                <c:pt idx="130">
                  <c:v>909</c:v>
                </c:pt>
                <c:pt idx="131">
                  <c:v>910</c:v>
                </c:pt>
                <c:pt idx="132">
                  <c:v>911</c:v>
                </c:pt>
                <c:pt idx="133">
                  <c:v>912</c:v>
                </c:pt>
                <c:pt idx="134">
                  <c:v>913</c:v>
                </c:pt>
                <c:pt idx="135">
                  <c:v>914</c:v>
                </c:pt>
                <c:pt idx="136">
                  <c:v>915</c:v>
                </c:pt>
                <c:pt idx="137">
                  <c:v>916</c:v>
                </c:pt>
                <c:pt idx="138">
                  <c:v>917</c:v>
                </c:pt>
                <c:pt idx="139">
                  <c:v>918</c:v>
                </c:pt>
                <c:pt idx="140">
                  <c:v>919</c:v>
                </c:pt>
                <c:pt idx="141">
                  <c:v>920</c:v>
                </c:pt>
                <c:pt idx="142">
                  <c:v>921</c:v>
                </c:pt>
                <c:pt idx="143">
                  <c:v>922</c:v>
                </c:pt>
                <c:pt idx="144">
                  <c:v>923</c:v>
                </c:pt>
                <c:pt idx="145">
                  <c:v>924</c:v>
                </c:pt>
                <c:pt idx="146">
                  <c:v>925</c:v>
                </c:pt>
                <c:pt idx="147">
                  <c:v>926</c:v>
                </c:pt>
                <c:pt idx="148">
                  <c:v>927</c:v>
                </c:pt>
                <c:pt idx="149">
                  <c:v>928</c:v>
                </c:pt>
                <c:pt idx="150">
                  <c:v>929</c:v>
                </c:pt>
                <c:pt idx="151">
                  <c:v>930</c:v>
                </c:pt>
                <c:pt idx="152">
                  <c:v>931</c:v>
                </c:pt>
                <c:pt idx="153">
                  <c:v>932</c:v>
                </c:pt>
                <c:pt idx="154">
                  <c:v>933</c:v>
                </c:pt>
                <c:pt idx="155">
                  <c:v>934</c:v>
                </c:pt>
                <c:pt idx="156">
                  <c:v>935</c:v>
                </c:pt>
                <c:pt idx="157">
                  <c:v>936</c:v>
                </c:pt>
                <c:pt idx="158">
                  <c:v>937</c:v>
                </c:pt>
                <c:pt idx="159">
                  <c:v>938</c:v>
                </c:pt>
                <c:pt idx="160">
                  <c:v>939</c:v>
                </c:pt>
                <c:pt idx="161">
                  <c:v>940</c:v>
                </c:pt>
                <c:pt idx="162">
                  <c:v>941</c:v>
                </c:pt>
                <c:pt idx="163">
                  <c:v>942</c:v>
                </c:pt>
                <c:pt idx="164">
                  <c:v>943</c:v>
                </c:pt>
                <c:pt idx="165">
                  <c:v>944</c:v>
                </c:pt>
                <c:pt idx="166">
                  <c:v>945</c:v>
                </c:pt>
                <c:pt idx="167">
                  <c:v>946</c:v>
                </c:pt>
                <c:pt idx="168">
                  <c:v>947</c:v>
                </c:pt>
                <c:pt idx="169">
                  <c:v>948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952</c:v>
                </c:pt>
                <c:pt idx="174">
                  <c:v>953</c:v>
                </c:pt>
                <c:pt idx="175">
                  <c:v>954</c:v>
                </c:pt>
                <c:pt idx="176">
                  <c:v>955</c:v>
                </c:pt>
                <c:pt idx="177">
                  <c:v>956</c:v>
                </c:pt>
                <c:pt idx="178">
                  <c:v>957</c:v>
                </c:pt>
                <c:pt idx="179">
                  <c:v>958</c:v>
                </c:pt>
                <c:pt idx="180">
                  <c:v>959</c:v>
                </c:pt>
                <c:pt idx="181">
                  <c:v>960</c:v>
                </c:pt>
                <c:pt idx="182">
                  <c:v>961</c:v>
                </c:pt>
                <c:pt idx="183">
                  <c:v>962</c:v>
                </c:pt>
                <c:pt idx="184">
                  <c:v>963</c:v>
                </c:pt>
                <c:pt idx="185">
                  <c:v>964</c:v>
                </c:pt>
                <c:pt idx="186">
                  <c:v>965</c:v>
                </c:pt>
                <c:pt idx="187">
                  <c:v>966</c:v>
                </c:pt>
                <c:pt idx="188">
                  <c:v>967</c:v>
                </c:pt>
                <c:pt idx="189">
                  <c:v>968</c:v>
                </c:pt>
                <c:pt idx="190">
                  <c:v>969</c:v>
                </c:pt>
                <c:pt idx="191">
                  <c:v>970</c:v>
                </c:pt>
                <c:pt idx="192">
                  <c:v>971</c:v>
                </c:pt>
                <c:pt idx="193">
                  <c:v>972</c:v>
                </c:pt>
                <c:pt idx="194">
                  <c:v>973</c:v>
                </c:pt>
                <c:pt idx="195">
                  <c:v>974</c:v>
                </c:pt>
                <c:pt idx="196">
                  <c:v>975</c:v>
                </c:pt>
                <c:pt idx="197">
                  <c:v>976</c:v>
                </c:pt>
                <c:pt idx="198">
                  <c:v>977</c:v>
                </c:pt>
                <c:pt idx="199">
                  <c:v>978</c:v>
                </c:pt>
                <c:pt idx="200">
                  <c:v>979</c:v>
                </c:pt>
                <c:pt idx="201">
                  <c:v>980</c:v>
                </c:pt>
                <c:pt idx="202">
                  <c:v>981</c:v>
                </c:pt>
                <c:pt idx="203">
                  <c:v>982</c:v>
                </c:pt>
                <c:pt idx="204">
                  <c:v>983</c:v>
                </c:pt>
                <c:pt idx="205">
                  <c:v>984</c:v>
                </c:pt>
                <c:pt idx="206">
                  <c:v>985</c:v>
                </c:pt>
                <c:pt idx="207">
                  <c:v>986</c:v>
                </c:pt>
                <c:pt idx="208">
                  <c:v>987</c:v>
                </c:pt>
                <c:pt idx="209">
                  <c:v>988</c:v>
                </c:pt>
                <c:pt idx="210">
                  <c:v>989</c:v>
                </c:pt>
                <c:pt idx="211">
                  <c:v>990</c:v>
                </c:pt>
                <c:pt idx="212">
                  <c:v>991</c:v>
                </c:pt>
                <c:pt idx="213">
                  <c:v>992</c:v>
                </c:pt>
                <c:pt idx="214">
                  <c:v>993</c:v>
                </c:pt>
                <c:pt idx="215">
                  <c:v>994</c:v>
                </c:pt>
                <c:pt idx="216">
                  <c:v>995</c:v>
                </c:pt>
                <c:pt idx="217">
                  <c:v>996</c:v>
                </c:pt>
                <c:pt idx="218">
                  <c:v>997</c:v>
                </c:pt>
                <c:pt idx="219">
                  <c:v>998</c:v>
                </c:pt>
                <c:pt idx="220">
                  <c:v>999</c:v>
                </c:pt>
                <c:pt idx="221">
                  <c:v>1000</c:v>
                </c:pt>
                <c:pt idx="222">
                  <c:v>1001</c:v>
                </c:pt>
                <c:pt idx="223">
                  <c:v>1002</c:v>
                </c:pt>
                <c:pt idx="224">
                  <c:v>1003</c:v>
                </c:pt>
                <c:pt idx="225">
                  <c:v>1004</c:v>
                </c:pt>
                <c:pt idx="226">
                  <c:v>1005</c:v>
                </c:pt>
                <c:pt idx="227">
                  <c:v>1006</c:v>
                </c:pt>
                <c:pt idx="228">
                  <c:v>1007</c:v>
                </c:pt>
                <c:pt idx="229">
                  <c:v>1008</c:v>
                </c:pt>
                <c:pt idx="230">
                  <c:v>1009</c:v>
                </c:pt>
                <c:pt idx="231">
                  <c:v>1010</c:v>
                </c:pt>
                <c:pt idx="232">
                  <c:v>1011</c:v>
                </c:pt>
                <c:pt idx="233">
                  <c:v>1012</c:v>
                </c:pt>
                <c:pt idx="234">
                  <c:v>1013</c:v>
                </c:pt>
                <c:pt idx="235">
                  <c:v>1014</c:v>
                </c:pt>
                <c:pt idx="236">
                  <c:v>1015</c:v>
                </c:pt>
                <c:pt idx="237">
                  <c:v>1016</c:v>
                </c:pt>
                <c:pt idx="238">
                  <c:v>1017</c:v>
                </c:pt>
                <c:pt idx="239">
                  <c:v>1018</c:v>
                </c:pt>
                <c:pt idx="240">
                  <c:v>1019</c:v>
                </c:pt>
                <c:pt idx="241">
                  <c:v>1020</c:v>
                </c:pt>
                <c:pt idx="242">
                  <c:v>1021</c:v>
                </c:pt>
                <c:pt idx="243">
                  <c:v>1022</c:v>
                </c:pt>
                <c:pt idx="244">
                  <c:v>1023</c:v>
                </c:pt>
                <c:pt idx="245">
                  <c:v>1024</c:v>
                </c:pt>
                <c:pt idx="246">
                  <c:v>1025</c:v>
                </c:pt>
                <c:pt idx="247">
                  <c:v>1026</c:v>
                </c:pt>
                <c:pt idx="248">
                  <c:v>1027</c:v>
                </c:pt>
                <c:pt idx="249">
                  <c:v>1028</c:v>
                </c:pt>
                <c:pt idx="250">
                  <c:v>1029</c:v>
                </c:pt>
                <c:pt idx="251">
                  <c:v>1030</c:v>
                </c:pt>
                <c:pt idx="252">
                  <c:v>1031</c:v>
                </c:pt>
              </c:numCache>
            </c:numRef>
          </c:xVal>
          <c:yVal>
            <c:numRef>
              <c:f>Graph!$E$721:$E$971</c:f>
              <c:numCache>
                <c:formatCode>General</c:formatCode>
                <c:ptCount val="251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DD-4CE6-92CF-61E0D822F351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Graph!$A$720:$A$972</c:f>
              <c:numCache>
                <c:formatCode>General</c:formatCode>
                <c:ptCount val="253"/>
                <c:pt idx="0">
                  <c:v>779</c:v>
                </c:pt>
                <c:pt idx="1">
                  <c:v>780</c:v>
                </c:pt>
                <c:pt idx="2">
                  <c:v>781</c:v>
                </c:pt>
                <c:pt idx="3">
                  <c:v>782</c:v>
                </c:pt>
                <c:pt idx="4">
                  <c:v>783</c:v>
                </c:pt>
                <c:pt idx="5">
                  <c:v>784</c:v>
                </c:pt>
                <c:pt idx="6">
                  <c:v>785</c:v>
                </c:pt>
                <c:pt idx="7">
                  <c:v>786</c:v>
                </c:pt>
                <c:pt idx="8">
                  <c:v>787</c:v>
                </c:pt>
                <c:pt idx="9">
                  <c:v>788</c:v>
                </c:pt>
                <c:pt idx="10">
                  <c:v>789</c:v>
                </c:pt>
                <c:pt idx="11">
                  <c:v>790</c:v>
                </c:pt>
                <c:pt idx="12">
                  <c:v>791</c:v>
                </c:pt>
                <c:pt idx="13">
                  <c:v>792</c:v>
                </c:pt>
                <c:pt idx="14">
                  <c:v>793</c:v>
                </c:pt>
                <c:pt idx="15">
                  <c:v>794</c:v>
                </c:pt>
                <c:pt idx="16">
                  <c:v>795</c:v>
                </c:pt>
                <c:pt idx="17">
                  <c:v>796</c:v>
                </c:pt>
                <c:pt idx="18">
                  <c:v>797</c:v>
                </c:pt>
                <c:pt idx="19">
                  <c:v>798</c:v>
                </c:pt>
                <c:pt idx="20">
                  <c:v>799</c:v>
                </c:pt>
                <c:pt idx="21">
                  <c:v>800</c:v>
                </c:pt>
                <c:pt idx="22">
                  <c:v>801</c:v>
                </c:pt>
                <c:pt idx="23">
                  <c:v>802</c:v>
                </c:pt>
                <c:pt idx="24">
                  <c:v>803</c:v>
                </c:pt>
                <c:pt idx="25">
                  <c:v>804</c:v>
                </c:pt>
                <c:pt idx="26">
                  <c:v>805</c:v>
                </c:pt>
                <c:pt idx="27">
                  <c:v>806</c:v>
                </c:pt>
                <c:pt idx="28">
                  <c:v>807</c:v>
                </c:pt>
                <c:pt idx="29">
                  <c:v>808</c:v>
                </c:pt>
                <c:pt idx="30">
                  <c:v>809</c:v>
                </c:pt>
                <c:pt idx="31">
                  <c:v>810</c:v>
                </c:pt>
                <c:pt idx="32">
                  <c:v>811</c:v>
                </c:pt>
                <c:pt idx="33">
                  <c:v>812</c:v>
                </c:pt>
                <c:pt idx="34">
                  <c:v>813</c:v>
                </c:pt>
                <c:pt idx="35">
                  <c:v>814</c:v>
                </c:pt>
                <c:pt idx="36">
                  <c:v>815</c:v>
                </c:pt>
                <c:pt idx="37">
                  <c:v>816</c:v>
                </c:pt>
                <c:pt idx="38">
                  <c:v>817</c:v>
                </c:pt>
                <c:pt idx="39">
                  <c:v>818</c:v>
                </c:pt>
                <c:pt idx="40">
                  <c:v>819</c:v>
                </c:pt>
                <c:pt idx="41">
                  <c:v>820</c:v>
                </c:pt>
                <c:pt idx="42">
                  <c:v>821</c:v>
                </c:pt>
                <c:pt idx="43">
                  <c:v>822</c:v>
                </c:pt>
                <c:pt idx="44">
                  <c:v>823</c:v>
                </c:pt>
                <c:pt idx="45">
                  <c:v>824</c:v>
                </c:pt>
                <c:pt idx="46">
                  <c:v>825</c:v>
                </c:pt>
                <c:pt idx="47">
                  <c:v>826</c:v>
                </c:pt>
                <c:pt idx="48">
                  <c:v>827</c:v>
                </c:pt>
                <c:pt idx="49">
                  <c:v>828</c:v>
                </c:pt>
                <c:pt idx="50">
                  <c:v>829</c:v>
                </c:pt>
                <c:pt idx="51">
                  <c:v>830</c:v>
                </c:pt>
                <c:pt idx="52">
                  <c:v>831</c:v>
                </c:pt>
                <c:pt idx="53">
                  <c:v>832</c:v>
                </c:pt>
                <c:pt idx="54">
                  <c:v>833</c:v>
                </c:pt>
                <c:pt idx="55">
                  <c:v>834</c:v>
                </c:pt>
                <c:pt idx="56">
                  <c:v>835</c:v>
                </c:pt>
                <c:pt idx="57">
                  <c:v>836</c:v>
                </c:pt>
                <c:pt idx="58">
                  <c:v>837</c:v>
                </c:pt>
                <c:pt idx="59">
                  <c:v>838</c:v>
                </c:pt>
                <c:pt idx="60">
                  <c:v>839</c:v>
                </c:pt>
                <c:pt idx="61">
                  <c:v>840</c:v>
                </c:pt>
                <c:pt idx="62">
                  <c:v>841</c:v>
                </c:pt>
                <c:pt idx="63">
                  <c:v>842</c:v>
                </c:pt>
                <c:pt idx="64">
                  <c:v>843</c:v>
                </c:pt>
                <c:pt idx="65">
                  <c:v>844</c:v>
                </c:pt>
                <c:pt idx="66">
                  <c:v>845</c:v>
                </c:pt>
                <c:pt idx="67">
                  <c:v>846</c:v>
                </c:pt>
                <c:pt idx="68">
                  <c:v>847</c:v>
                </c:pt>
                <c:pt idx="69">
                  <c:v>848</c:v>
                </c:pt>
                <c:pt idx="70">
                  <c:v>849</c:v>
                </c:pt>
                <c:pt idx="71">
                  <c:v>850</c:v>
                </c:pt>
                <c:pt idx="72">
                  <c:v>851</c:v>
                </c:pt>
                <c:pt idx="73">
                  <c:v>852</c:v>
                </c:pt>
                <c:pt idx="74">
                  <c:v>853</c:v>
                </c:pt>
                <c:pt idx="75">
                  <c:v>854</c:v>
                </c:pt>
                <c:pt idx="76">
                  <c:v>855</c:v>
                </c:pt>
                <c:pt idx="77">
                  <c:v>856</c:v>
                </c:pt>
                <c:pt idx="78">
                  <c:v>857</c:v>
                </c:pt>
                <c:pt idx="79">
                  <c:v>858</c:v>
                </c:pt>
                <c:pt idx="80">
                  <c:v>859</c:v>
                </c:pt>
                <c:pt idx="81">
                  <c:v>860</c:v>
                </c:pt>
                <c:pt idx="82">
                  <c:v>861</c:v>
                </c:pt>
                <c:pt idx="83">
                  <c:v>862</c:v>
                </c:pt>
                <c:pt idx="84">
                  <c:v>863</c:v>
                </c:pt>
                <c:pt idx="85">
                  <c:v>864</c:v>
                </c:pt>
                <c:pt idx="86">
                  <c:v>865</c:v>
                </c:pt>
                <c:pt idx="87">
                  <c:v>866</c:v>
                </c:pt>
                <c:pt idx="88">
                  <c:v>867</c:v>
                </c:pt>
                <c:pt idx="89">
                  <c:v>868</c:v>
                </c:pt>
                <c:pt idx="90">
                  <c:v>869</c:v>
                </c:pt>
                <c:pt idx="91">
                  <c:v>870</c:v>
                </c:pt>
                <c:pt idx="92">
                  <c:v>871</c:v>
                </c:pt>
                <c:pt idx="93">
                  <c:v>872</c:v>
                </c:pt>
                <c:pt idx="94">
                  <c:v>873</c:v>
                </c:pt>
                <c:pt idx="95">
                  <c:v>874</c:v>
                </c:pt>
                <c:pt idx="96">
                  <c:v>875</c:v>
                </c:pt>
                <c:pt idx="97">
                  <c:v>876</c:v>
                </c:pt>
                <c:pt idx="98">
                  <c:v>877</c:v>
                </c:pt>
                <c:pt idx="99">
                  <c:v>878</c:v>
                </c:pt>
                <c:pt idx="100">
                  <c:v>879</c:v>
                </c:pt>
                <c:pt idx="101">
                  <c:v>880</c:v>
                </c:pt>
                <c:pt idx="102">
                  <c:v>881</c:v>
                </c:pt>
                <c:pt idx="103">
                  <c:v>882</c:v>
                </c:pt>
                <c:pt idx="104">
                  <c:v>883</c:v>
                </c:pt>
                <c:pt idx="105">
                  <c:v>884</c:v>
                </c:pt>
                <c:pt idx="106">
                  <c:v>885</c:v>
                </c:pt>
                <c:pt idx="107">
                  <c:v>886</c:v>
                </c:pt>
                <c:pt idx="108">
                  <c:v>887</c:v>
                </c:pt>
                <c:pt idx="109">
                  <c:v>888</c:v>
                </c:pt>
                <c:pt idx="110">
                  <c:v>889</c:v>
                </c:pt>
                <c:pt idx="111">
                  <c:v>890</c:v>
                </c:pt>
                <c:pt idx="112">
                  <c:v>891</c:v>
                </c:pt>
                <c:pt idx="113">
                  <c:v>892</c:v>
                </c:pt>
                <c:pt idx="114">
                  <c:v>893</c:v>
                </c:pt>
                <c:pt idx="115">
                  <c:v>894</c:v>
                </c:pt>
                <c:pt idx="116">
                  <c:v>895</c:v>
                </c:pt>
                <c:pt idx="117">
                  <c:v>896</c:v>
                </c:pt>
                <c:pt idx="118">
                  <c:v>897</c:v>
                </c:pt>
                <c:pt idx="119">
                  <c:v>898</c:v>
                </c:pt>
                <c:pt idx="120">
                  <c:v>899</c:v>
                </c:pt>
                <c:pt idx="121">
                  <c:v>900</c:v>
                </c:pt>
                <c:pt idx="122">
                  <c:v>901</c:v>
                </c:pt>
                <c:pt idx="123">
                  <c:v>902</c:v>
                </c:pt>
                <c:pt idx="124">
                  <c:v>903</c:v>
                </c:pt>
                <c:pt idx="125">
                  <c:v>904</c:v>
                </c:pt>
                <c:pt idx="126">
                  <c:v>905</c:v>
                </c:pt>
                <c:pt idx="127">
                  <c:v>906</c:v>
                </c:pt>
                <c:pt idx="128">
                  <c:v>907</c:v>
                </c:pt>
                <c:pt idx="129">
                  <c:v>908</c:v>
                </c:pt>
                <c:pt idx="130">
                  <c:v>909</c:v>
                </c:pt>
                <c:pt idx="131">
                  <c:v>910</c:v>
                </c:pt>
                <c:pt idx="132">
                  <c:v>911</c:v>
                </c:pt>
                <c:pt idx="133">
                  <c:v>912</c:v>
                </c:pt>
                <c:pt idx="134">
                  <c:v>913</c:v>
                </c:pt>
                <c:pt idx="135">
                  <c:v>914</c:v>
                </c:pt>
                <c:pt idx="136">
                  <c:v>915</c:v>
                </c:pt>
                <c:pt idx="137">
                  <c:v>916</c:v>
                </c:pt>
                <c:pt idx="138">
                  <c:v>917</c:v>
                </c:pt>
                <c:pt idx="139">
                  <c:v>918</c:v>
                </c:pt>
                <c:pt idx="140">
                  <c:v>919</c:v>
                </c:pt>
                <c:pt idx="141">
                  <c:v>920</c:v>
                </c:pt>
                <c:pt idx="142">
                  <c:v>921</c:v>
                </c:pt>
                <c:pt idx="143">
                  <c:v>922</c:v>
                </c:pt>
                <c:pt idx="144">
                  <c:v>923</c:v>
                </c:pt>
                <c:pt idx="145">
                  <c:v>924</c:v>
                </c:pt>
                <c:pt idx="146">
                  <c:v>925</c:v>
                </c:pt>
                <c:pt idx="147">
                  <c:v>926</c:v>
                </c:pt>
                <c:pt idx="148">
                  <c:v>927</c:v>
                </c:pt>
                <c:pt idx="149">
                  <c:v>928</c:v>
                </c:pt>
                <c:pt idx="150">
                  <c:v>929</c:v>
                </c:pt>
                <c:pt idx="151">
                  <c:v>930</c:v>
                </c:pt>
                <c:pt idx="152">
                  <c:v>931</c:v>
                </c:pt>
                <c:pt idx="153">
                  <c:v>932</c:v>
                </c:pt>
                <c:pt idx="154">
                  <c:v>933</c:v>
                </c:pt>
                <c:pt idx="155">
                  <c:v>934</c:v>
                </c:pt>
                <c:pt idx="156">
                  <c:v>935</c:v>
                </c:pt>
                <c:pt idx="157">
                  <c:v>936</c:v>
                </c:pt>
                <c:pt idx="158">
                  <c:v>937</c:v>
                </c:pt>
                <c:pt idx="159">
                  <c:v>938</c:v>
                </c:pt>
                <c:pt idx="160">
                  <c:v>939</c:v>
                </c:pt>
                <c:pt idx="161">
                  <c:v>940</c:v>
                </c:pt>
                <c:pt idx="162">
                  <c:v>941</c:v>
                </c:pt>
                <c:pt idx="163">
                  <c:v>942</c:v>
                </c:pt>
                <c:pt idx="164">
                  <c:v>943</c:v>
                </c:pt>
                <c:pt idx="165">
                  <c:v>944</c:v>
                </c:pt>
                <c:pt idx="166">
                  <c:v>945</c:v>
                </c:pt>
                <c:pt idx="167">
                  <c:v>946</c:v>
                </c:pt>
                <c:pt idx="168">
                  <c:v>947</c:v>
                </c:pt>
                <c:pt idx="169">
                  <c:v>948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952</c:v>
                </c:pt>
                <c:pt idx="174">
                  <c:v>953</c:v>
                </c:pt>
                <c:pt idx="175">
                  <c:v>954</c:v>
                </c:pt>
                <c:pt idx="176">
                  <c:v>955</c:v>
                </c:pt>
                <c:pt idx="177">
                  <c:v>956</c:v>
                </c:pt>
                <c:pt idx="178">
                  <c:v>957</c:v>
                </c:pt>
                <c:pt idx="179">
                  <c:v>958</c:v>
                </c:pt>
                <c:pt idx="180">
                  <c:v>959</c:v>
                </c:pt>
                <c:pt idx="181">
                  <c:v>960</c:v>
                </c:pt>
                <c:pt idx="182">
                  <c:v>961</c:v>
                </c:pt>
                <c:pt idx="183">
                  <c:v>962</c:v>
                </c:pt>
                <c:pt idx="184">
                  <c:v>963</c:v>
                </c:pt>
                <c:pt idx="185">
                  <c:v>964</c:v>
                </c:pt>
                <c:pt idx="186">
                  <c:v>965</c:v>
                </c:pt>
                <c:pt idx="187">
                  <c:v>966</c:v>
                </c:pt>
                <c:pt idx="188">
                  <c:v>967</c:v>
                </c:pt>
                <c:pt idx="189">
                  <c:v>968</c:v>
                </c:pt>
                <c:pt idx="190">
                  <c:v>969</c:v>
                </c:pt>
                <c:pt idx="191">
                  <c:v>970</c:v>
                </c:pt>
                <c:pt idx="192">
                  <c:v>971</c:v>
                </c:pt>
                <c:pt idx="193">
                  <c:v>972</c:v>
                </c:pt>
                <c:pt idx="194">
                  <c:v>973</c:v>
                </c:pt>
                <c:pt idx="195">
                  <c:v>974</c:v>
                </c:pt>
                <c:pt idx="196">
                  <c:v>975</c:v>
                </c:pt>
                <c:pt idx="197">
                  <c:v>976</c:v>
                </c:pt>
                <c:pt idx="198">
                  <c:v>977</c:v>
                </c:pt>
                <c:pt idx="199">
                  <c:v>978</c:v>
                </c:pt>
                <c:pt idx="200">
                  <c:v>979</c:v>
                </c:pt>
                <c:pt idx="201">
                  <c:v>980</c:v>
                </c:pt>
                <c:pt idx="202">
                  <c:v>981</c:v>
                </c:pt>
                <c:pt idx="203">
                  <c:v>982</c:v>
                </c:pt>
                <c:pt idx="204">
                  <c:v>983</c:v>
                </c:pt>
                <c:pt idx="205">
                  <c:v>984</c:v>
                </c:pt>
                <c:pt idx="206">
                  <c:v>985</c:v>
                </c:pt>
                <c:pt idx="207">
                  <c:v>986</c:v>
                </c:pt>
                <c:pt idx="208">
                  <c:v>987</c:v>
                </c:pt>
                <c:pt idx="209">
                  <c:v>988</c:v>
                </c:pt>
                <c:pt idx="210">
                  <c:v>989</c:v>
                </c:pt>
                <c:pt idx="211">
                  <c:v>990</c:v>
                </c:pt>
                <c:pt idx="212">
                  <c:v>991</c:v>
                </c:pt>
                <c:pt idx="213">
                  <c:v>992</c:v>
                </c:pt>
                <c:pt idx="214">
                  <c:v>993</c:v>
                </c:pt>
                <c:pt idx="215">
                  <c:v>994</c:v>
                </c:pt>
                <c:pt idx="216">
                  <c:v>995</c:v>
                </c:pt>
                <c:pt idx="217">
                  <c:v>996</c:v>
                </c:pt>
                <c:pt idx="218">
                  <c:v>997</c:v>
                </c:pt>
                <c:pt idx="219">
                  <c:v>998</c:v>
                </c:pt>
                <c:pt idx="220">
                  <c:v>999</c:v>
                </c:pt>
                <c:pt idx="221">
                  <c:v>1000</c:v>
                </c:pt>
                <c:pt idx="222">
                  <c:v>1001</c:v>
                </c:pt>
                <c:pt idx="223">
                  <c:v>1002</c:v>
                </c:pt>
                <c:pt idx="224">
                  <c:v>1003</c:v>
                </c:pt>
                <c:pt idx="225">
                  <c:v>1004</c:v>
                </c:pt>
                <c:pt idx="226">
                  <c:v>1005</c:v>
                </c:pt>
                <c:pt idx="227">
                  <c:v>1006</c:v>
                </c:pt>
                <c:pt idx="228">
                  <c:v>1007</c:v>
                </c:pt>
                <c:pt idx="229">
                  <c:v>1008</c:v>
                </c:pt>
                <c:pt idx="230">
                  <c:v>1009</c:v>
                </c:pt>
                <c:pt idx="231">
                  <c:v>1010</c:v>
                </c:pt>
                <c:pt idx="232">
                  <c:v>1011</c:v>
                </c:pt>
                <c:pt idx="233">
                  <c:v>1012</c:v>
                </c:pt>
                <c:pt idx="234">
                  <c:v>1013</c:v>
                </c:pt>
                <c:pt idx="235">
                  <c:v>1014</c:v>
                </c:pt>
                <c:pt idx="236">
                  <c:v>1015</c:v>
                </c:pt>
                <c:pt idx="237">
                  <c:v>1016</c:v>
                </c:pt>
                <c:pt idx="238">
                  <c:v>1017</c:v>
                </c:pt>
                <c:pt idx="239">
                  <c:v>1018</c:v>
                </c:pt>
                <c:pt idx="240">
                  <c:v>1019</c:v>
                </c:pt>
                <c:pt idx="241">
                  <c:v>1020</c:v>
                </c:pt>
                <c:pt idx="242">
                  <c:v>1021</c:v>
                </c:pt>
                <c:pt idx="243">
                  <c:v>1022</c:v>
                </c:pt>
                <c:pt idx="244">
                  <c:v>1023</c:v>
                </c:pt>
                <c:pt idx="245">
                  <c:v>1024</c:v>
                </c:pt>
                <c:pt idx="246">
                  <c:v>1025</c:v>
                </c:pt>
                <c:pt idx="247">
                  <c:v>1026</c:v>
                </c:pt>
                <c:pt idx="248">
                  <c:v>1027</c:v>
                </c:pt>
                <c:pt idx="249">
                  <c:v>1028</c:v>
                </c:pt>
                <c:pt idx="250">
                  <c:v>1029</c:v>
                </c:pt>
                <c:pt idx="251">
                  <c:v>1030</c:v>
                </c:pt>
                <c:pt idx="252">
                  <c:v>1031</c:v>
                </c:pt>
              </c:numCache>
            </c:numRef>
          </c:xVal>
          <c:yVal>
            <c:numRef>
              <c:f>Graph!$G$721:$G$971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DD-4CE6-92CF-61E0D822F351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Graph!$A$720:$A$972</c:f>
              <c:numCache>
                <c:formatCode>General</c:formatCode>
                <c:ptCount val="253"/>
                <c:pt idx="0">
                  <c:v>779</c:v>
                </c:pt>
                <c:pt idx="1">
                  <c:v>780</c:v>
                </c:pt>
                <c:pt idx="2">
                  <c:v>781</c:v>
                </c:pt>
                <c:pt idx="3">
                  <c:v>782</c:v>
                </c:pt>
                <c:pt idx="4">
                  <c:v>783</c:v>
                </c:pt>
                <c:pt idx="5">
                  <c:v>784</c:v>
                </c:pt>
                <c:pt idx="6">
                  <c:v>785</c:v>
                </c:pt>
                <c:pt idx="7">
                  <c:v>786</c:v>
                </c:pt>
                <c:pt idx="8">
                  <c:v>787</c:v>
                </c:pt>
                <c:pt idx="9">
                  <c:v>788</c:v>
                </c:pt>
                <c:pt idx="10">
                  <c:v>789</c:v>
                </c:pt>
                <c:pt idx="11">
                  <c:v>790</c:v>
                </c:pt>
                <c:pt idx="12">
                  <c:v>791</c:v>
                </c:pt>
                <c:pt idx="13">
                  <c:v>792</c:v>
                </c:pt>
                <c:pt idx="14">
                  <c:v>793</c:v>
                </c:pt>
                <c:pt idx="15">
                  <c:v>794</c:v>
                </c:pt>
                <c:pt idx="16">
                  <c:v>795</c:v>
                </c:pt>
                <c:pt idx="17">
                  <c:v>796</c:v>
                </c:pt>
                <c:pt idx="18">
                  <c:v>797</c:v>
                </c:pt>
                <c:pt idx="19">
                  <c:v>798</c:v>
                </c:pt>
                <c:pt idx="20">
                  <c:v>799</c:v>
                </c:pt>
                <c:pt idx="21">
                  <c:v>800</c:v>
                </c:pt>
                <c:pt idx="22">
                  <c:v>801</c:v>
                </c:pt>
                <c:pt idx="23">
                  <c:v>802</c:v>
                </c:pt>
                <c:pt idx="24">
                  <c:v>803</c:v>
                </c:pt>
                <c:pt idx="25">
                  <c:v>804</c:v>
                </c:pt>
                <c:pt idx="26">
                  <c:v>805</c:v>
                </c:pt>
                <c:pt idx="27">
                  <c:v>806</c:v>
                </c:pt>
                <c:pt idx="28">
                  <c:v>807</c:v>
                </c:pt>
                <c:pt idx="29">
                  <c:v>808</c:v>
                </c:pt>
                <c:pt idx="30">
                  <c:v>809</c:v>
                </c:pt>
                <c:pt idx="31">
                  <c:v>810</c:v>
                </c:pt>
                <c:pt idx="32">
                  <c:v>811</c:v>
                </c:pt>
                <c:pt idx="33">
                  <c:v>812</c:v>
                </c:pt>
                <c:pt idx="34">
                  <c:v>813</c:v>
                </c:pt>
                <c:pt idx="35">
                  <c:v>814</c:v>
                </c:pt>
                <c:pt idx="36">
                  <c:v>815</c:v>
                </c:pt>
                <c:pt idx="37">
                  <c:v>816</c:v>
                </c:pt>
                <c:pt idx="38">
                  <c:v>817</c:v>
                </c:pt>
                <c:pt idx="39">
                  <c:v>818</c:v>
                </c:pt>
                <c:pt idx="40">
                  <c:v>819</c:v>
                </c:pt>
                <c:pt idx="41">
                  <c:v>820</c:v>
                </c:pt>
                <c:pt idx="42">
                  <c:v>821</c:v>
                </c:pt>
                <c:pt idx="43">
                  <c:v>822</c:v>
                </c:pt>
                <c:pt idx="44">
                  <c:v>823</c:v>
                </c:pt>
                <c:pt idx="45">
                  <c:v>824</c:v>
                </c:pt>
                <c:pt idx="46">
                  <c:v>825</c:v>
                </c:pt>
                <c:pt idx="47">
                  <c:v>826</c:v>
                </c:pt>
                <c:pt idx="48">
                  <c:v>827</c:v>
                </c:pt>
                <c:pt idx="49">
                  <c:v>828</c:v>
                </c:pt>
                <c:pt idx="50">
                  <c:v>829</c:v>
                </c:pt>
                <c:pt idx="51">
                  <c:v>830</c:v>
                </c:pt>
                <c:pt idx="52">
                  <c:v>831</c:v>
                </c:pt>
                <c:pt idx="53">
                  <c:v>832</c:v>
                </c:pt>
                <c:pt idx="54">
                  <c:v>833</c:v>
                </c:pt>
                <c:pt idx="55">
                  <c:v>834</c:v>
                </c:pt>
                <c:pt idx="56">
                  <c:v>835</c:v>
                </c:pt>
                <c:pt idx="57">
                  <c:v>836</c:v>
                </c:pt>
                <c:pt idx="58">
                  <c:v>837</c:v>
                </c:pt>
                <c:pt idx="59">
                  <c:v>838</c:v>
                </c:pt>
                <c:pt idx="60">
                  <c:v>839</c:v>
                </c:pt>
                <c:pt idx="61">
                  <c:v>840</c:v>
                </c:pt>
                <c:pt idx="62">
                  <c:v>841</c:v>
                </c:pt>
                <c:pt idx="63">
                  <c:v>842</c:v>
                </c:pt>
                <c:pt idx="64">
                  <c:v>843</c:v>
                </c:pt>
                <c:pt idx="65">
                  <c:v>844</c:v>
                </c:pt>
                <c:pt idx="66">
                  <c:v>845</c:v>
                </c:pt>
                <c:pt idx="67">
                  <c:v>846</c:v>
                </c:pt>
                <c:pt idx="68">
                  <c:v>847</c:v>
                </c:pt>
                <c:pt idx="69">
                  <c:v>848</c:v>
                </c:pt>
                <c:pt idx="70">
                  <c:v>849</c:v>
                </c:pt>
                <c:pt idx="71">
                  <c:v>850</c:v>
                </c:pt>
                <c:pt idx="72">
                  <c:v>851</c:v>
                </c:pt>
                <c:pt idx="73">
                  <c:v>852</c:v>
                </c:pt>
                <c:pt idx="74">
                  <c:v>853</c:v>
                </c:pt>
                <c:pt idx="75">
                  <c:v>854</c:v>
                </c:pt>
                <c:pt idx="76">
                  <c:v>855</c:v>
                </c:pt>
                <c:pt idx="77">
                  <c:v>856</c:v>
                </c:pt>
                <c:pt idx="78">
                  <c:v>857</c:v>
                </c:pt>
                <c:pt idx="79">
                  <c:v>858</c:v>
                </c:pt>
                <c:pt idx="80">
                  <c:v>859</c:v>
                </c:pt>
                <c:pt idx="81">
                  <c:v>860</c:v>
                </c:pt>
                <c:pt idx="82">
                  <c:v>861</c:v>
                </c:pt>
                <c:pt idx="83">
                  <c:v>862</c:v>
                </c:pt>
                <c:pt idx="84">
                  <c:v>863</c:v>
                </c:pt>
                <c:pt idx="85">
                  <c:v>864</c:v>
                </c:pt>
                <c:pt idx="86">
                  <c:v>865</c:v>
                </c:pt>
                <c:pt idx="87">
                  <c:v>866</c:v>
                </c:pt>
                <c:pt idx="88">
                  <c:v>867</c:v>
                </c:pt>
                <c:pt idx="89">
                  <c:v>868</c:v>
                </c:pt>
                <c:pt idx="90">
                  <c:v>869</c:v>
                </c:pt>
                <c:pt idx="91">
                  <c:v>870</c:v>
                </c:pt>
                <c:pt idx="92">
                  <c:v>871</c:v>
                </c:pt>
                <c:pt idx="93">
                  <c:v>872</c:v>
                </c:pt>
                <c:pt idx="94">
                  <c:v>873</c:v>
                </c:pt>
                <c:pt idx="95">
                  <c:v>874</c:v>
                </c:pt>
                <c:pt idx="96">
                  <c:v>875</c:v>
                </c:pt>
                <c:pt idx="97">
                  <c:v>876</c:v>
                </c:pt>
                <c:pt idx="98">
                  <c:v>877</c:v>
                </c:pt>
                <c:pt idx="99">
                  <c:v>878</c:v>
                </c:pt>
                <c:pt idx="100">
                  <c:v>879</c:v>
                </c:pt>
                <c:pt idx="101">
                  <c:v>880</c:v>
                </c:pt>
                <c:pt idx="102">
                  <c:v>881</c:v>
                </c:pt>
                <c:pt idx="103">
                  <c:v>882</c:v>
                </c:pt>
                <c:pt idx="104">
                  <c:v>883</c:v>
                </c:pt>
                <c:pt idx="105">
                  <c:v>884</c:v>
                </c:pt>
                <c:pt idx="106">
                  <c:v>885</c:v>
                </c:pt>
                <c:pt idx="107">
                  <c:v>886</c:v>
                </c:pt>
                <c:pt idx="108">
                  <c:v>887</c:v>
                </c:pt>
                <c:pt idx="109">
                  <c:v>888</c:v>
                </c:pt>
                <c:pt idx="110">
                  <c:v>889</c:v>
                </c:pt>
                <c:pt idx="111">
                  <c:v>890</c:v>
                </c:pt>
                <c:pt idx="112">
                  <c:v>891</c:v>
                </c:pt>
                <c:pt idx="113">
                  <c:v>892</c:v>
                </c:pt>
                <c:pt idx="114">
                  <c:v>893</c:v>
                </c:pt>
                <c:pt idx="115">
                  <c:v>894</c:v>
                </c:pt>
                <c:pt idx="116">
                  <c:v>895</c:v>
                </c:pt>
                <c:pt idx="117">
                  <c:v>896</c:v>
                </c:pt>
                <c:pt idx="118">
                  <c:v>897</c:v>
                </c:pt>
                <c:pt idx="119">
                  <c:v>898</c:v>
                </c:pt>
                <c:pt idx="120">
                  <c:v>899</c:v>
                </c:pt>
                <c:pt idx="121">
                  <c:v>900</c:v>
                </c:pt>
                <c:pt idx="122">
                  <c:v>901</c:v>
                </c:pt>
                <c:pt idx="123">
                  <c:v>902</c:v>
                </c:pt>
                <c:pt idx="124">
                  <c:v>903</c:v>
                </c:pt>
                <c:pt idx="125">
                  <c:v>904</c:v>
                </c:pt>
                <c:pt idx="126">
                  <c:v>905</c:v>
                </c:pt>
                <c:pt idx="127">
                  <c:v>906</c:v>
                </c:pt>
                <c:pt idx="128">
                  <c:v>907</c:v>
                </c:pt>
                <c:pt idx="129">
                  <c:v>908</c:v>
                </c:pt>
                <c:pt idx="130">
                  <c:v>909</c:v>
                </c:pt>
                <c:pt idx="131">
                  <c:v>910</c:v>
                </c:pt>
                <c:pt idx="132">
                  <c:v>911</c:v>
                </c:pt>
                <c:pt idx="133">
                  <c:v>912</c:v>
                </c:pt>
                <c:pt idx="134">
                  <c:v>913</c:v>
                </c:pt>
                <c:pt idx="135">
                  <c:v>914</c:v>
                </c:pt>
                <c:pt idx="136">
                  <c:v>915</c:v>
                </c:pt>
                <c:pt idx="137">
                  <c:v>916</c:v>
                </c:pt>
                <c:pt idx="138">
                  <c:v>917</c:v>
                </c:pt>
                <c:pt idx="139">
                  <c:v>918</c:v>
                </c:pt>
                <c:pt idx="140">
                  <c:v>919</c:v>
                </c:pt>
                <c:pt idx="141">
                  <c:v>920</c:v>
                </c:pt>
                <c:pt idx="142">
                  <c:v>921</c:v>
                </c:pt>
                <c:pt idx="143">
                  <c:v>922</c:v>
                </c:pt>
                <c:pt idx="144">
                  <c:v>923</c:v>
                </c:pt>
                <c:pt idx="145">
                  <c:v>924</c:v>
                </c:pt>
                <c:pt idx="146">
                  <c:v>925</c:v>
                </c:pt>
                <c:pt idx="147">
                  <c:v>926</c:v>
                </c:pt>
                <c:pt idx="148">
                  <c:v>927</c:v>
                </c:pt>
                <c:pt idx="149">
                  <c:v>928</c:v>
                </c:pt>
                <c:pt idx="150">
                  <c:v>929</c:v>
                </c:pt>
                <c:pt idx="151">
                  <c:v>930</c:v>
                </c:pt>
                <c:pt idx="152">
                  <c:v>931</c:v>
                </c:pt>
                <c:pt idx="153">
                  <c:v>932</c:v>
                </c:pt>
                <c:pt idx="154">
                  <c:v>933</c:v>
                </c:pt>
                <c:pt idx="155">
                  <c:v>934</c:v>
                </c:pt>
                <c:pt idx="156">
                  <c:v>935</c:v>
                </c:pt>
                <c:pt idx="157">
                  <c:v>936</c:v>
                </c:pt>
                <c:pt idx="158">
                  <c:v>937</c:v>
                </c:pt>
                <c:pt idx="159">
                  <c:v>938</c:v>
                </c:pt>
                <c:pt idx="160">
                  <c:v>939</c:v>
                </c:pt>
                <c:pt idx="161">
                  <c:v>940</c:v>
                </c:pt>
                <c:pt idx="162">
                  <c:v>941</c:v>
                </c:pt>
                <c:pt idx="163">
                  <c:v>942</c:v>
                </c:pt>
                <c:pt idx="164">
                  <c:v>943</c:v>
                </c:pt>
                <c:pt idx="165">
                  <c:v>944</c:v>
                </c:pt>
                <c:pt idx="166">
                  <c:v>945</c:v>
                </c:pt>
                <c:pt idx="167">
                  <c:v>946</c:v>
                </c:pt>
                <c:pt idx="168">
                  <c:v>947</c:v>
                </c:pt>
                <c:pt idx="169">
                  <c:v>948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952</c:v>
                </c:pt>
                <c:pt idx="174">
                  <c:v>953</c:v>
                </c:pt>
                <c:pt idx="175">
                  <c:v>954</c:v>
                </c:pt>
                <c:pt idx="176">
                  <c:v>955</c:v>
                </c:pt>
                <c:pt idx="177">
                  <c:v>956</c:v>
                </c:pt>
                <c:pt idx="178">
                  <c:v>957</c:v>
                </c:pt>
                <c:pt idx="179">
                  <c:v>958</c:v>
                </c:pt>
                <c:pt idx="180">
                  <c:v>959</c:v>
                </c:pt>
                <c:pt idx="181">
                  <c:v>960</c:v>
                </c:pt>
                <c:pt idx="182">
                  <c:v>961</c:v>
                </c:pt>
                <c:pt idx="183">
                  <c:v>962</c:v>
                </c:pt>
                <c:pt idx="184">
                  <c:v>963</c:v>
                </c:pt>
                <c:pt idx="185">
                  <c:v>964</c:v>
                </c:pt>
                <c:pt idx="186">
                  <c:v>965</c:v>
                </c:pt>
                <c:pt idx="187">
                  <c:v>966</c:v>
                </c:pt>
                <c:pt idx="188">
                  <c:v>967</c:v>
                </c:pt>
                <c:pt idx="189">
                  <c:v>968</c:v>
                </c:pt>
                <c:pt idx="190">
                  <c:v>969</c:v>
                </c:pt>
                <c:pt idx="191">
                  <c:v>970</c:v>
                </c:pt>
                <c:pt idx="192">
                  <c:v>971</c:v>
                </c:pt>
                <c:pt idx="193">
                  <c:v>972</c:v>
                </c:pt>
                <c:pt idx="194">
                  <c:v>973</c:v>
                </c:pt>
                <c:pt idx="195">
                  <c:v>974</c:v>
                </c:pt>
                <c:pt idx="196">
                  <c:v>975</c:v>
                </c:pt>
                <c:pt idx="197">
                  <c:v>976</c:v>
                </c:pt>
                <c:pt idx="198">
                  <c:v>977</c:v>
                </c:pt>
                <c:pt idx="199">
                  <c:v>978</c:v>
                </c:pt>
                <c:pt idx="200">
                  <c:v>979</c:v>
                </c:pt>
                <c:pt idx="201">
                  <c:v>980</c:v>
                </c:pt>
                <c:pt idx="202">
                  <c:v>981</c:v>
                </c:pt>
                <c:pt idx="203">
                  <c:v>982</c:v>
                </c:pt>
                <c:pt idx="204">
                  <c:v>983</c:v>
                </c:pt>
                <c:pt idx="205">
                  <c:v>984</c:v>
                </c:pt>
                <c:pt idx="206">
                  <c:v>985</c:v>
                </c:pt>
                <c:pt idx="207">
                  <c:v>986</c:v>
                </c:pt>
                <c:pt idx="208">
                  <c:v>987</c:v>
                </c:pt>
                <c:pt idx="209">
                  <c:v>988</c:v>
                </c:pt>
                <c:pt idx="210">
                  <c:v>989</c:v>
                </c:pt>
                <c:pt idx="211">
                  <c:v>990</c:v>
                </c:pt>
                <c:pt idx="212">
                  <c:v>991</c:v>
                </c:pt>
                <c:pt idx="213">
                  <c:v>992</c:v>
                </c:pt>
                <c:pt idx="214">
                  <c:v>993</c:v>
                </c:pt>
                <c:pt idx="215">
                  <c:v>994</c:v>
                </c:pt>
                <c:pt idx="216">
                  <c:v>995</c:v>
                </c:pt>
                <c:pt idx="217">
                  <c:v>996</c:v>
                </c:pt>
                <c:pt idx="218">
                  <c:v>997</c:v>
                </c:pt>
                <c:pt idx="219">
                  <c:v>998</c:v>
                </c:pt>
                <c:pt idx="220">
                  <c:v>999</c:v>
                </c:pt>
                <c:pt idx="221">
                  <c:v>1000</c:v>
                </c:pt>
                <c:pt idx="222">
                  <c:v>1001</c:v>
                </c:pt>
                <c:pt idx="223">
                  <c:v>1002</c:v>
                </c:pt>
                <c:pt idx="224">
                  <c:v>1003</c:v>
                </c:pt>
                <c:pt idx="225">
                  <c:v>1004</c:v>
                </c:pt>
                <c:pt idx="226">
                  <c:v>1005</c:v>
                </c:pt>
                <c:pt idx="227">
                  <c:v>1006</c:v>
                </c:pt>
                <c:pt idx="228">
                  <c:v>1007</c:v>
                </c:pt>
                <c:pt idx="229">
                  <c:v>1008</c:v>
                </c:pt>
                <c:pt idx="230">
                  <c:v>1009</c:v>
                </c:pt>
                <c:pt idx="231">
                  <c:v>1010</c:v>
                </c:pt>
                <c:pt idx="232">
                  <c:v>1011</c:v>
                </c:pt>
                <c:pt idx="233">
                  <c:v>1012</c:v>
                </c:pt>
                <c:pt idx="234">
                  <c:v>1013</c:v>
                </c:pt>
                <c:pt idx="235">
                  <c:v>1014</c:v>
                </c:pt>
                <c:pt idx="236">
                  <c:v>1015</c:v>
                </c:pt>
                <c:pt idx="237">
                  <c:v>1016</c:v>
                </c:pt>
                <c:pt idx="238">
                  <c:v>1017</c:v>
                </c:pt>
                <c:pt idx="239">
                  <c:v>1018</c:v>
                </c:pt>
                <c:pt idx="240">
                  <c:v>1019</c:v>
                </c:pt>
                <c:pt idx="241">
                  <c:v>1020</c:v>
                </c:pt>
                <c:pt idx="242">
                  <c:v>1021</c:v>
                </c:pt>
                <c:pt idx="243">
                  <c:v>1022</c:v>
                </c:pt>
                <c:pt idx="244">
                  <c:v>1023</c:v>
                </c:pt>
                <c:pt idx="245">
                  <c:v>1024</c:v>
                </c:pt>
                <c:pt idx="246">
                  <c:v>1025</c:v>
                </c:pt>
                <c:pt idx="247">
                  <c:v>1026</c:v>
                </c:pt>
                <c:pt idx="248">
                  <c:v>1027</c:v>
                </c:pt>
                <c:pt idx="249">
                  <c:v>1028</c:v>
                </c:pt>
                <c:pt idx="250">
                  <c:v>1029</c:v>
                </c:pt>
                <c:pt idx="251">
                  <c:v>1030</c:v>
                </c:pt>
                <c:pt idx="252">
                  <c:v>1031</c:v>
                </c:pt>
              </c:numCache>
            </c:numRef>
          </c:xVal>
          <c:yVal>
            <c:numRef>
              <c:f>Graph!$H$721:$H$971</c:f>
              <c:numCache>
                <c:formatCode>General</c:formatCode>
                <c:ptCount val="2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DD-4CE6-92CF-61E0D822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91167"/>
        <c:axId val="1234574847"/>
      </c:scatterChart>
      <c:valAx>
        <c:axId val="1234591167"/>
        <c:scaling>
          <c:orientation val="minMax"/>
          <c:max val="1031"/>
          <c:min val="779"/>
        </c:scaling>
        <c:delete val="0"/>
        <c:axPos val="b"/>
        <c:numFmt formatCode="General" sourceLinked="1"/>
        <c:majorTickMark val="out"/>
        <c:minorTickMark val="none"/>
        <c:tickLblPos val="nextTo"/>
        <c:crossAx val="1234574847"/>
        <c:crosses val="autoZero"/>
        <c:crossBetween val="midCat"/>
      </c:valAx>
      <c:valAx>
        <c:axId val="1234574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45911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Graph!$A$975:$A$1280</c:f>
              <c:numCache>
                <c:formatCode>General</c:formatCode>
                <c:ptCount val="306"/>
                <c:pt idx="0">
                  <c:v>1064</c:v>
                </c:pt>
                <c:pt idx="1">
                  <c:v>1065</c:v>
                </c:pt>
                <c:pt idx="2">
                  <c:v>1066</c:v>
                </c:pt>
                <c:pt idx="3">
                  <c:v>1067</c:v>
                </c:pt>
                <c:pt idx="4">
                  <c:v>1068</c:v>
                </c:pt>
                <c:pt idx="5">
                  <c:v>1069</c:v>
                </c:pt>
                <c:pt idx="6">
                  <c:v>1070</c:v>
                </c:pt>
                <c:pt idx="7">
                  <c:v>1071</c:v>
                </c:pt>
                <c:pt idx="8">
                  <c:v>1072</c:v>
                </c:pt>
                <c:pt idx="9">
                  <c:v>1073</c:v>
                </c:pt>
                <c:pt idx="10">
                  <c:v>1074</c:v>
                </c:pt>
                <c:pt idx="11">
                  <c:v>1075</c:v>
                </c:pt>
                <c:pt idx="12">
                  <c:v>1076</c:v>
                </c:pt>
                <c:pt idx="13">
                  <c:v>1077</c:v>
                </c:pt>
                <c:pt idx="14">
                  <c:v>1078</c:v>
                </c:pt>
                <c:pt idx="15">
                  <c:v>1079</c:v>
                </c:pt>
                <c:pt idx="16">
                  <c:v>1080</c:v>
                </c:pt>
                <c:pt idx="17">
                  <c:v>1081</c:v>
                </c:pt>
                <c:pt idx="18">
                  <c:v>1082</c:v>
                </c:pt>
                <c:pt idx="19">
                  <c:v>1083</c:v>
                </c:pt>
                <c:pt idx="20">
                  <c:v>1084</c:v>
                </c:pt>
                <c:pt idx="21">
                  <c:v>1085</c:v>
                </c:pt>
                <c:pt idx="22">
                  <c:v>1086</c:v>
                </c:pt>
                <c:pt idx="23">
                  <c:v>1087</c:v>
                </c:pt>
                <c:pt idx="24">
                  <c:v>1088</c:v>
                </c:pt>
                <c:pt idx="25">
                  <c:v>1089</c:v>
                </c:pt>
                <c:pt idx="26">
                  <c:v>1090</c:v>
                </c:pt>
                <c:pt idx="27">
                  <c:v>1091</c:v>
                </c:pt>
                <c:pt idx="28">
                  <c:v>1092</c:v>
                </c:pt>
                <c:pt idx="29">
                  <c:v>1093</c:v>
                </c:pt>
                <c:pt idx="30">
                  <c:v>1094</c:v>
                </c:pt>
                <c:pt idx="31">
                  <c:v>1095</c:v>
                </c:pt>
                <c:pt idx="32">
                  <c:v>1096</c:v>
                </c:pt>
                <c:pt idx="33">
                  <c:v>1097</c:v>
                </c:pt>
                <c:pt idx="34">
                  <c:v>1098</c:v>
                </c:pt>
                <c:pt idx="35">
                  <c:v>1099</c:v>
                </c:pt>
                <c:pt idx="36">
                  <c:v>1100</c:v>
                </c:pt>
                <c:pt idx="37">
                  <c:v>1101</c:v>
                </c:pt>
                <c:pt idx="38">
                  <c:v>1102</c:v>
                </c:pt>
                <c:pt idx="39">
                  <c:v>1103</c:v>
                </c:pt>
                <c:pt idx="40">
                  <c:v>1104</c:v>
                </c:pt>
                <c:pt idx="41">
                  <c:v>1105</c:v>
                </c:pt>
                <c:pt idx="42">
                  <c:v>1106</c:v>
                </c:pt>
                <c:pt idx="43">
                  <c:v>1107</c:v>
                </c:pt>
                <c:pt idx="44">
                  <c:v>1108</c:v>
                </c:pt>
                <c:pt idx="45">
                  <c:v>1109</c:v>
                </c:pt>
                <c:pt idx="46">
                  <c:v>1110</c:v>
                </c:pt>
                <c:pt idx="47">
                  <c:v>1111</c:v>
                </c:pt>
                <c:pt idx="48">
                  <c:v>1112</c:v>
                </c:pt>
                <c:pt idx="49">
                  <c:v>1113</c:v>
                </c:pt>
                <c:pt idx="50">
                  <c:v>1114</c:v>
                </c:pt>
                <c:pt idx="51">
                  <c:v>1115</c:v>
                </c:pt>
                <c:pt idx="52">
                  <c:v>1116</c:v>
                </c:pt>
                <c:pt idx="53">
                  <c:v>1117</c:v>
                </c:pt>
                <c:pt idx="54">
                  <c:v>1118</c:v>
                </c:pt>
                <c:pt idx="55">
                  <c:v>1119</c:v>
                </c:pt>
                <c:pt idx="56">
                  <c:v>1120</c:v>
                </c:pt>
                <c:pt idx="57">
                  <c:v>1121</c:v>
                </c:pt>
                <c:pt idx="58">
                  <c:v>1122</c:v>
                </c:pt>
                <c:pt idx="59">
                  <c:v>1123</c:v>
                </c:pt>
                <c:pt idx="60">
                  <c:v>1124</c:v>
                </c:pt>
                <c:pt idx="61">
                  <c:v>1125</c:v>
                </c:pt>
                <c:pt idx="62">
                  <c:v>1126</c:v>
                </c:pt>
                <c:pt idx="63">
                  <c:v>1127</c:v>
                </c:pt>
                <c:pt idx="64">
                  <c:v>1128</c:v>
                </c:pt>
                <c:pt idx="65">
                  <c:v>1129</c:v>
                </c:pt>
                <c:pt idx="66">
                  <c:v>1130</c:v>
                </c:pt>
                <c:pt idx="67">
                  <c:v>1131</c:v>
                </c:pt>
                <c:pt idx="68">
                  <c:v>1132</c:v>
                </c:pt>
                <c:pt idx="69">
                  <c:v>1133</c:v>
                </c:pt>
                <c:pt idx="70">
                  <c:v>1134</c:v>
                </c:pt>
                <c:pt idx="71">
                  <c:v>1135</c:v>
                </c:pt>
                <c:pt idx="72">
                  <c:v>1136</c:v>
                </c:pt>
                <c:pt idx="73">
                  <c:v>1137</c:v>
                </c:pt>
                <c:pt idx="74">
                  <c:v>1138</c:v>
                </c:pt>
                <c:pt idx="75">
                  <c:v>1139</c:v>
                </c:pt>
                <c:pt idx="76">
                  <c:v>1140</c:v>
                </c:pt>
                <c:pt idx="77">
                  <c:v>1141</c:v>
                </c:pt>
                <c:pt idx="78">
                  <c:v>1142</c:v>
                </c:pt>
                <c:pt idx="79">
                  <c:v>1143</c:v>
                </c:pt>
                <c:pt idx="80">
                  <c:v>1144</c:v>
                </c:pt>
                <c:pt idx="81">
                  <c:v>1145</c:v>
                </c:pt>
                <c:pt idx="82">
                  <c:v>1146</c:v>
                </c:pt>
                <c:pt idx="83">
                  <c:v>1147</c:v>
                </c:pt>
                <c:pt idx="84">
                  <c:v>1148</c:v>
                </c:pt>
                <c:pt idx="85">
                  <c:v>1149</c:v>
                </c:pt>
                <c:pt idx="86">
                  <c:v>1150</c:v>
                </c:pt>
                <c:pt idx="87">
                  <c:v>1151</c:v>
                </c:pt>
                <c:pt idx="88">
                  <c:v>1152</c:v>
                </c:pt>
                <c:pt idx="89">
                  <c:v>1153</c:v>
                </c:pt>
                <c:pt idx="90">
                  <c:v>1154</c:v>
                </c:pt>
                <c:pt idx="91">
                  <c:v>1155</c:v>
                </c:pt>
                <c:pt idx="92">
                  <c:v>1156</c:v>
                </c:pt>
                <c:pt idx="93">
                  <c:v>1157</c:v>
                </c:pt>
                <c:pt idx="94">
                  <c:v>1158</c:v>
                </c:pt>
                <c:pt idx="95">
                  <c:v>1159</c:v>
                </c:pt>
                <c:pt idx="96">
                  <c:v>1160</c:v>
                </c:pt>
                <c:pt idx="97">
                  <c:v>1161</c:v>
                </c:pt>
                <c:pt idx="98">
                  <c:v>1162</c:v>
                </c:pt>
                <c:pt idx="99">
                  <c:v>1163</c:v>
                </c:pt>
                <c:pt idx="100">
                  <c:v>1164</c:v>
                </c:pt>
                <c:pt idx="101">
                  <c:v>1165</c:v>
                </c:pt>
                <c:pt idx="102">
                  <c:v>1166</c:v>
                </c:pt>
                <c:pt idx="103">
                  <c:v>1167</c:v>
                </c:pt>
                <c:pt idx="104">
                  <c:v>1168</c:v>
                </c:pt>
                <c:pt idx="105">
                  <c:v>1169</c:v>
                </c:pt>
                <c:pt idx="106">
                  <c:v>1170</c:v>
                </c:pt>
                <c:pt idx="107">
                  <c:v>1171</c:v>
                </c:pt>
                <c:pt idx="108">
                  <c:v>1172</c:v>
                </c:pt>
                <c:pt idx="109">
                  <c:v>1173</c:v>
                </c:pt>
                <c:pt idx="110">
                  <c:v>1174</c:v>
                </c:pt>
                <c:pt idx="111">
                  <c:v>1175</c:v>
                </c:pt>
                <c:pt idx="112">
                  <c:v>1176</c:v>
                </c:pt>
                <c:pt idx="113">
                  <c:v>1177</c:v>
                </c:pt>
                <c:pt idx="114">
                  <c:v>1178</c:v>
                </c:pt>
                <c:pt idx="115">
                  <c:v>1179</c:v>
                </c:pt>
                <c:pt idx="116">
                  <c:v>1180</c:v>
                </c:pt>
                <c:pt idx="117">
                  <c:v>1181</c:v>
                </c:pt>
                <c:pt idx="118">
                  <c:v>1182</c:v>
                </c:pt>
                <c:pt idx="119">
                  <c:v>1183</c:v>
                </c:pt>
                <c:pt idx="120">
                  <c:v>1184</c:v>
                </c:pt>
                <c:pt idx="121">
                  <c:v>1185</c:v>
                </c:pt>
                <c:pt idx="122">
                  <c:v>1186</c:v>
                </c:pt>
                <c:pt idx="123">
                  <c:v>1187</c:v>
                </c:pt>
                <c:pt idx="124">
                  <c:v>1188</c:v>
                </c:pt>
                <c:pt idx="125">
                  <c:v>1189</c:v>
                </c:pt>
                <c:pt idx="126">
                  <c:v>1190</c:v>
                </c:pt>
                <c:pt idx="127">
                  <c:v>1191</c:v>
                </c:pt>
                <c:pt idx="128">
                  <c:v>1192</c:v>
                </c:pt>
                <c:pt idx="129">
                  <c:v>1193</c:v>
                </c:pt>
                <c:pt idx="130">
                  <c:v>1194</c:v>
                </c:pt>
                <c:pt idx="131">
                  <c:v>1195</c:v>
                </c:pt>
                <c:pt idx="132">
                  <c:v>1196</c:v>
                </c:pt>
                <c:pt idx="133">
                  <c:v>1197</c:v>
                </c:pt>
                <c:pt idx="134">
                  <c:v>1198</c:v>
                </c:pt>
                <c:pt idx="135">
                  <c:v>1199</c:v>
                </c:pt>
                <c:pt idx="136">
                  <c:v>1200</c:v>
                </c:pt>
                <c:pt idx="137">
                  <c:v>1201</c:v>
                </c:pt>
                <c:pt idx="138">
                  <c:v>1202</c:v>
                </c:pt>
                <c:pt idx="139">
                  <c:v>1203</c:v>
                </c:pt>
                <c:pt idx="140">
                  <c:v>1204</c:v>
                </c:pt>
                <c:pt idx="141">
                  <c:v>1205</c:v>
                </c:pt>
                <c:pt idx="142">
                  <c:v>1206</c:v>
                </c:pt>
                <c:pt idx="143">
                  <c:v>1207</c:v>
                </c:pt>
                <c:pt idx="144">
                  <c:v>1208</c:v>
                </c:pt>
                <c:pt idx="145">
                  <c:v>1209</c:v>
                </c:pt>
                <c:pt idx="146">
                  <c:v>1210</c:v>
                </c:pt>
                <c:pt idx="147">
                  <c:v>1211</c:v>
                </c:pt>
                <c:pt idx="148">
                  <c:v>1212</c:v>
                </c:pt>
                <c:pt idx="149">
                  <c:v>1213</c:v>
                </c:pt>
                <c:pt idx="150">
                  <c:v>1214</c:v>
                </c:pt>
                <c:pt idx="151">
                  <c:v>1215</c:v>
                </c:pt>
                <c:pt idx="152">
                  <c:v>1216</c:v>
                </c:pt>
                <c:pt idx="153">
                  <c:v>1217</c:v>
                </c:pt>
                <c:pt idx="154">
                  <c:v>1218</c:v>
                </c:pt>
                <c:pt idx="155">
                  <c:v>1219</c:v>
                </c:pt>
                <c:pt idx="156">
                  <c:v>1220</c:v>
                </c:pt>
                <c:pt idx="157">
                  <c:v>1221</c:v>
                </c:pt>
                <c:pt idx="158">
                  <c:v>1222</c:v>
                </c:pt>
                <c:pt idx="159">
                  <c:v>1223</c:v>
                </c:pt>
                <c:pt idx="160">
                  <c:v>1224</c:v>
                </c:pt>
                <c:pt idx="161">
                  <c:v>1225</c:v>
                </c:pt>
                <c:pt idx="162">
                  <c:v>1226</c:v>
                </c:pt>
                <c:pt idx="163">
                  <c:v>1227</c:v>
                </c:pt>
                <c:pt idx="164">
                  <c:v>1228</c:v>
                </c:pt>
                <c:pt idx="165">
                  <c:v>1229</c:v>
                </c:pt>
                <c:pt idx="166">
                  <c:v>1230</c:v>
                </c:pt>
                <c:pt idx="167">
                  <c:v>1231</c:v>
                </c:pt>
                <c:pt idx="168">
                  <c:v>1232</c:v>
                </c:pt>
                <c:pt idx="169">
                  <c:v>1233</c:v>
                </c:pt>
                <c:pt idx="170">
                  <c:v>1234</c:v>
                </c:pt>
                <c:pt idx="171">
                  <c:v>1235</c:v>
                </c:pt>
                <c:pt idx="172">
                  <c:v>1236</c:v>
                </c:pt>
                <c:pt idx="173">
                  <c:v>1237</c:v>
                </c:pt>
                <c:pt idx="174">
                  <c:v>1238</c:v>
                </c:pt>
                <c:pt idx="175">
                  <c:v>1239</c:v>
                </c:pt>
                <c:pt idx="176">
                  <c:v>1240</c:v>
                </c:pt>
                <c:pt idx="177">
                  <c:v>1241</c:v>
                </c:pt>
                <c:pt idx="178">
                  <c:v>1242</c:v>
                </c:pt>
                <c:pt idx="179">
                  <c:v>1243</c:v>
                </c:pt>
                <c:pt idx="180">
                  <c:v>1244</c:v>
                </c:pt>
                <c:pt idx="181">
                  <c:v>1245</c:v>
                </c:pt>
                <c:pt idx="182">
                  <c:v>1246</c:v>
                </c:pt>
                <c:pt idx="183">
                  <c:v>1247</c:v>
                </c:pt>
                <c:pt idx="184">
                  <c:v>1248</c:v>
                </c:pt>
                <c:pt idx="185">
                  <c:v>1249</c:v>
                </c:pt>
                <c:pt idx="186">
                  <c:v>1250</c:v>
                </c:pt>
                <c:pt idx="187">
                  <c:v>1251</c:v>
                </c:pt>
                <c:pt idx="188">
                  <c:v>1252</c:v>
                </c:pt>
                <c:pt idx="189">
                  <c:v>1253</c:v>
                </c:pt>
                <c:pt idx="190">
                  <c:v>1254</c:v>
                </c:pt>
                <c:pt idx="191">
                  <c:v>1255</c:v>
                </c:pt>
                <c:pt idx="192">
                  <c:v>1256</c:v>
                </c:pt>
                <c:pt idx="193">
                  <c:v>1257</c:v>
                </c:pt>
                <c:pt idx="194">
                  <c:v>1258</c:v>
                </c:pt>
                <c:pt idx="195">
                  <c:v>1259</c:v>
                </c:pt>
                <c:pt idx="196">
                  <c:v>1260</c:v>
                </c:pt>
                <c:pt idx="197">
                  <c:v>1261</c:v>
                </c:pt>
                <c:pt idx="198">
                  <c:v>1262</c:v>
                </c:pt>
                <c:pt idx="199">
                  <c:v>1263</c:v>
                </c:pt>
                <c:pt idx="200">
                  <c:v>1264</c:v>
                </c:pt>
                <c:pt idx="201">
                  <c:v>1265</c:v>
                </c:pt>
                <c:pt idx="202">
                  <c:v>1266</c:v>
                </c:pt>
                <c:pt idx="203">
                  <c:v>1267</c:v>
                </c:pt>
                <c:pt idx="204">
                  <c:v>1268</c:v>
                </c:pt>
                <c:pt idx="205">
                  <c:v>1269</c:v>
                </c:pt>
                <c:pt idx="206">
                  <c:v>1270</c:v>
                </c:pt>
                <c:pt idx="207">
                  <c:v>1271</c:v>
                </c:pt>
                <c:pt idx="208">
                  <c:v>1272</c:v>
                </c:pt>
                <c:pt idx="209">
                  <c:v>1273</c:v>
                </c:pt>
                <c:pt idx="210">
                  <c:v>1274</c:v>
                </c:pt>
                <c:pt idx="211">
                  <c:v>1275</c:v>
                </c:pt>
                <c:pt idx="212">
                  <c:v>1276</c:v>
                </c:pt>
                <c:pt idx="213">
                  <c:v>1277</c:v>
                </c:pt>
                <c:pt idx="214">
                  <c:v>1278</c:v>
                </c:pt>
                <c:pt idx="215">
                  <c:v>1279</c:v>
                </c:pt>
                <c:pt idx="216">
                  <c:v>1280</c:v>
                </c:pt>
                <c:pt idx="217">
                  <c:v>1281</c:v>
                </c:pt>
                <c:pt idx="218">
                  <c:v>1282</c:v>
                </c:pt>
                <c:pt idx="219">
                  <c:v>1283</c:v>
                </c:pt>
                <c:pt idx="220">
                  <c:v>1284</c:v>
                </c:pt>
                <c:pt idx="221">
                  <c:v>1285</c:v>
                </c:pt>
                <c:pt idx="222">
                  <c:v>1286</c:v>
                </c:pt>
                <c:pt idx="223">
                  <c:v>1287</c:v>
                </c:pt>
                <c:pt idx="224">
                  <c:v>1288</c:v>
                </c:pt>
                <c:pt idx="225">
                  <c:v>1289</c:v>
                </c:pt>
                <c:pt idx="226">
                  <c:v>1290</c:v>
                </c:pt>
                <c:pt idx="227">
                  <c:v>1291</c:v>
                </c:pt>
                <c:pt idx="228">
                  <c:v>1292</c:v>
                </c:pt>
                <c:pt idx="229">
                  <c:v>1293</c:v>
                </c:pt>
                <c:pt idx="230">
                  <c:v>1294</c:v>
                </c:pt>
                <c:pt idx="231">
                  <c:v>1295</c:v>
                </c:pt>
                <c:pt idx="232">
                  <c:v>1296</c:v>
                </c:pt>
                <c:pt idx="233">
                  <c:v>1297</c:v>
                </c:pt>
                <c:pt idx="234">
                  <c:v>1298</c:v>
                </c:pt>
                <c:pt idx="235">
                  <c:v>1299</c:v>
                </c:pt>
                <c:pt idx="236">
                  <c:v>1300</c:v>
                </c:pt>
                <c:pt idx="237">
                  <c:v>1301</c:v>
                </c:pt>
                <c:pt idx="238">
                  <c:v>1302</c:v>
                </c:pt>
                <c:pt idx="239">
                  <c:v>1303</c:v>
                </c:pt>
                <c:pt idx="240">
                  <c:v>1304</c:v>
                </c:pt>
                <c:pt idx="241">
                  <c:v>1305</c:v>
                </c:pt>
                <c:pt idx="242">
                  <c:v>1306</c:v>
                </c:pt>
                <c:pt idx="243">
                  <c:v>1307</c:v>
                </c:pt>
                <c:pt idx="244">
                  <c:v>1308</c:v>
                </c:pt>
                <c:pt idx="245">
                  <c:v>1309</c:v>
                </c:pt>
                <c:pt idx="246">
                  <c:v>1310</c:v>
                </c:pt>
                <c:pt idx="247">
                  <c:v>1311</c:v>
                </c:pt>
                <c:pt idx="248">
                  <c:v>1312</c:v>
                </c:pt>
                <c:pt idx="249">
                  <c:v>1313</c:v>
                </c:pt>
                <c:pt idx="250">
                  <c:v>1314</c:v>
                </c:pt>
                <c:pt idx="251">
                  <c:v>1315</c:v>
                </c:pt>
                <c:pt idx="252">
                  <c:v>1316</c:v>
                </c:pt>
                <c:pt idx="253">
                  <c:v>1317</c:v>
                </c:pt>
                <c:pt idx="254">
                  <c:v>1318</c:v>
                </c:pt>
                <c:pt idx="255">
                  <c:v>1319</c:v>
                </c:pt>
                <c:pt idx="256">
                  <c:v>1320</c:v>
                </c:pt>
                <c:pt idx="257">
                  <c:v>1321</c:v>
                </c:pt>
                <c:pt idx="258">
                  <c:v>1322</c:v>
                </c:pt>
                <c:pt idx="259">
                  <c:v>1323</c:v>
                </c:pt>
                <c:pt idx="260">
                  <c:v>1324</c:v>
                </c:pt>
                <c:pt idx="261">
                  <c:v>1325</c:v>
                </c:pt>
                <c:pt idx="262">
                  <c:v>1326</c:v>
                </c:pt>
                <c:pt idx="263">
                  <c:v>1327</c:v>
                </c:pt>
                <c:pt idx="264">
                  <c:v>1328</c:v>
                </c:pt>
                <c:pt idx="265">
                  <c:v>1329</c:v>
                </c:pt>
                <c:pt idx="266">
                  <c:v>1330</c:v>
                </c:pt>
                <c:pt idx="267">
                  <c:v>1331</c:v>
                </c:pt>
                <c:pt idx="268">
                  <c:v>1332</c:v>
                </c:pt>
                <c:pt idx="269">
                  <c:v>1333</c:v>
                </c:pt>
                <c:pt idx="270">
                  <c:v>1334</c:v>
                </c:pt>
                <c:pt idx="271">
                  <c:v>1335</c:v>
                </c:pt>
                <c:pt idx="272">
                  <c:v>1336</c:v>
                </c:pt>
                <c:pt idx="273">
                  <c:v>1337</c:v>
                </c:pt>
                <c:pt idx="274">
                  <c:v>1338</c:v>
                </c:pt>
                <c:pt idx="275">
                  <c:v>1339</c:v>
                </c:pt>
                <c:pt idx="276">
                  <c:v>1340</c:v>
                </c:pt>
                <c:pt idx="277">
                  <c:v>1341</c:v>
                </c:pt>
                <c:pt idx="278">
                  <c:v>1342</c:v>
                </c:pt>
                <c:pt idx="279">
                  <c:v>1343</c:v>
                </c:pt>
                <c:pt idx="280">
                  <c:v>1344</c:v>
                </c:pt>
                <c:pt idx="281">
                  <c:v>1345</c:v>
                </c:pt>
                <c:pt idx="282">
                  <c:v>1346</c:v>
                </c:pt>
                <c:pt idx="283">
                  <c:v>1347</c:v>
                </c:pt>
                <c:pt idx="284">
                  <c:v>1348</c:v>
                </c:pt>
                <c:pt idx="285">
                  <c:v>1349</c:v>
                </c:pt>
                <c:pt idx="286">
                  <c:v>1350</c:v>
                </c:pt>
                <c:pt idx="287">
                  <c:v>1351</c:v>
                </c:pt>
                <c:pt idx="288">
                  <c:v>1352</c:v>
                </c:pt>
                <c:pt idx="289">
                  <c:v>1353</c:v>
                </c:pt>
                <c:pt idx="290">
                  <c:v>1354</c:v>
                </c:pt>
                <c:pt idx="291">
                  <c:v>1355</c:v>
                </c:pt>
                <c:pt idx="292">
                  <c:v>1356</c:v>
                </c:pt>
                <c:pt idx="293">
                  <c:v>1357</c:v>
                </c:pt>
                <c:pt idx="294">
                  <c:v>1358</c:v>
                </c:pt>
                <c:pt idx="295">
                  <c:v>1359</c:v>
                </c:pt>
                <c:pt idx="296">
                  <c:v>1360</c:v>
                </c:pt>
                <c:pt idx="297">
                  <c:v>1361</c:v>
                </c:pt>
                <c:pt idx="298">
                  <c:v>1362</c:v>
                </c:pt>
                <c:pt idx="299">
                  <c:v>1363</c:v>
                </c:pt>
                <c:pt idx="300">
                  <c:v>1364</c:v>
                </c:pt>
                <c:pt idx="301">
                  <c:v>1365</c:v>
                </c:pt>
                <c:pt idx="302">
                  <c:v>1366</c:v>
                </c:pt>
                <c:pt idx="303">
                  <c:v>1367</c:v>
                </c:pt>
                <c:pt idx="304">
                  <c:v>1368</c:v>
                </c:pt>
                <c:pt idx="305">
                  <c:v>1369</c:v>
                </c:pt>
              </c:numCache>
            </c:numRef>
          </c:xVal>
          <c:yVal>
            <c:numRef>
              <c:f>Graph!$D$976:$D$1279</c:f>
              <c:numCache>
                <c:formatCode>General</c:formatCode>
                <c:ptCount val="304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3-41B5-8ABC-E44DD56E7995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Graph!$A$975:$A$1280</c:f>
              <c:numCache>
                <c:formatCode>General</c:formatCode>
                <c:ptCount val="306"/>
                <c:pt idx="0">
                  <c:v>1064</c:v>
                </c:pt>
                <c:pt idx="1">
                  <c:v>1065</c:v>
                </c:pt>
                <c:pt idx="2">
                  <c:v>1066</c:v>
                </c:pt>
                <c:pt idx="3">
                  <c:v>1067</c:v>
                </c:pt>
                <c:pt idx="4">
                  <c:v>1068</c:v>
                </c:pt>
                <c:pt idx="5">
                  <c:v>1069</c:v>
                </c:pt>
                <c:pt idx="6">
                  <c:v>1070</c:v>
                </c:pt>
                <c:pt idx="7">
                  <c:v>1071</c:v>
                </c:pt>
                <c:pt idx="8">
                  <c:v>1072</c:v>
                </c:pt>
                <c:pt idx="9">
                  <c:v>1073</c:v>
                </c:pt>
                <c:pt idx="10">
                  <c:v>1074</c:v>
                </c:pt>
                <c:pt idx="11">
                  <c:v>1075</c:v>
                </c:pt>
                <c:pt idx="12">
                  <c:v>1076</c:v>
                </c:pt>
                <c:pt idx="13">
                  <c:v>1077</c:v>
                </c:pt>
                <c:pt idx="14">
                  <c:v>1078</c:v>
                </c:pt>
                <c:pt idx="15">
                  <c:v>1079</c:v>
                </c:pt>
                <c:pt idx="16">
                  <c:v>1080</c:v>
                </c:pt>
                <c:pt idx="17">
                  <c:v>1081</c:v>
                </c:pt>
                <c:pt idx="18">
                  <c:v>1082</c:v>
                </c:pt>
                <c:pt idx="19">
                  <c:v>1083</c:v>
                </c:pt>
                <c:pt idx="20">
                  <c:v>1084</c:v>
                </c:pt>
                <c:pt idx="21">
                  <c:v>1085</c:v>
                </c:pt>
                <c:pt idx="22">
                  <c:v>1086</c:v>
                </c:pt>
                <c:pt idx="23">
                  <c:v>1087</c:v>
                </c:pt>
                <c:pt idx="24">
                  <c:v>1088</c:v>
                </c:pt>
                <c:pt idx="25">
                  <c:v>1089</c:v>
                </c:pt>
                <c:pt idx="26">
                  <c:v>1090</c:v>
                </c:pt>
                <c:pt idx="27">
                  <c:v>1091</c:v>
                </c:pt>
                <c:pt idx="28">
                  <c:v>1092</c:v>
                </c:pt>
                <c:pt idx="29">
                  <c:v>1093</c:v>
                </c:pt>
                <c:pt idx="30">
                  <c:v>1094</c:v>
                </c:pt>
                <c:pt idx="31">
                  <c:v>1095</c:v>
                </c:pt>
                <c:pt idx="32">
                  <c:v>1096</c:v>
                </c:pt>
                <c:pt idx="33">
                  <c:v>1097</c:v>
                </c:pt>
                <c:pt idx="34">
                  <c:v>1098</c:v>
                </c:pt>
                <c:pt idx="35">
                  <c:v>1099</c:v>
                </c:pt>
                <c:pt idx="36">
                  <c:v>1100</c:v>
                </c:pt>
                <c:pt idx="37">
                  <c:v>1101</c:v>
                </c:pt>
                <c:pt idx="38">
                  <c:v>1102</c:v>
                </c:pt>
                <c:pt idx="39">
                  <c:v>1103</c:v>
                </c:pt>
                <c:pt idx="40">
                  <c:v>1104</c:v>
                </c:pt>
                <c:pt idx="41">
                  <c:v>1105</c:v>
                </c:pt>
                <c:pt idx="42">
                  <c:v>1106</c:v>
                </c:pt>
                <c:pt idx="43">
                  <c:v>1107</c:v>
                </c:pt>
                <c:pt idx="44">
                  <c:v>1108</c:v>
                </c:pt>
                <c:pt idx="45">
                  <c:v>1109</c:v>
                </c:pt>
                <c:pt idx="46">
                  <c:v>1110</c:v>
                </c:pt>
                <c:pt idx="47">
                  <c:v>1111</c:v>
                </c:pt>
                <c:pt idx="48">
                  <c:v>1112</c:v>
                </c:pt>
                <c:pt idx="49">
                  <c:v>1113</c:v>
                </c:pt>
                <c:pt idx="50">
                  <c:v>1114</c:v>
                </c:pt>
                <c:pt idx="51">
                  <c:v>1115</c:v>
                </c:pt>
                <c:pt idx="52">
                  <c:v>1116</c:v>
                </c:pt>
                <c:pt idx="53">
                  <c:v>1117</c:v>
                </c:pt>
                <c:pt idx="54">
                  <c:v>1118</c:v>
                </c:pt>
                <c:pt idx="55">
                  <c:v>1119</c:v>
                </c:pt>
                <c:pt idx="56">
                  <c:v>1120</c:v>
                </c:pt>
                <c:pt idx="57">
                  <c:v>1121</c:v>
                </c:pt>
                <c:pt idx="58">
                  <c:v>1122</c:v>
                </c:pt>
                <c:pt idx="59">
                  <c:v>1123</c:v>
                </c:pt>
                <c:pt idx="60">
                  <c:v>1124</c:v>
                </c:pt>
                <c:pt idx="61">
                  <c:v>1125</c:v>
                </c:pt>
                <c:pt idx="62">
                  <c:v>1126</c:v>
                </c:pt>
                <c:pt idx="63">
                  <c:v>1127</c:v>
                </c:pt>
                <c:pt idx="64">
                  <c:v>1128</c:v>
                </c:pt>
                <c:pt idx="65">
                  <c:v>1129</c:v>
                </c:pt>
                <c:pt idx="66">
                  <c:v>1130</c:v>
                </c:pt>
                <c:pt idx="67">
                  <c:v>1131</c:v>
                </c:pt>
                <c:pt idx="68">
                  <c:v>1132</c:v>
                </c:pt>
                <c:pt idx="69">
                  <c:v>1133</c:v>
                </c:pt>
                <c:pt idx="70">
                  <c:v>1134</c:v>
                </c:pt>
                <c:pt idx="71">
                  <c:v>1135</c:v>
                </c:pt>
                <c:pt idx="72">
                  <c:v>1136</c:v>
                </c:pt>
                <c:pt idx="73">
                  <c:v>1137</c:v>
                </c:pt>
                <c:pt idx="74">
                  <c:v>1138</c:v>
                </c:pt>
                <c:pt idx="75">
                  <c:v>1139</c:v>
                </c:pt>
                <c:pt idx="76">
                  <c:v>1140</c:v>
                </c:pt>
                <c:pt idx="77">
                  <c:v>1141</c:v>
                </c:pt>
                <c:pt idx="78">
                  <c:v>1142</c:v>
                </c:pt>
                <c:pt idx="79">
                  <c:v>1143</c:v>
                </c:pt>
                <c:pt idx="80">
                  <c:v>1144</c:v>
                </c:pt>
                <c:pt idx="81">
                  <c:v>1145</c:v>
                </c:pt>
                <c:pt idx="82">
                  <c:v>1146</c:v>
                </c:pt>
                <c:pt idx="83">
                  <c:v>1147</c:v>
                </c:pt>
                <c:pt idx="84">
                  <c:v>1148</c:v>
                </c:pt>
                <c:pt idx="85">
                  <c:v>1149</c:v>
                </c:pt>
                <c:pt idx="86">
                  <c:v>1150</c:v>
                </c:pt>
                <c:pt idx="87">
                  <c:v>1151</c:v>
                </c:pt>
                <c:pt idx="88">
                  <c:v>1152</c:v>
                </c:pt>
                <c:pt idx="89">
                  <c:v>1153</c:v>
                </c:pt>
                <c:pt idx="90">
                  <c:v>1154</c:v>
                </c:pt>
                <c:pt idx="91">
                  <c:v>1155</c:v>
                </c:pt>
                <c:pt idx="92">
                  <c:v>1156</c:v>
                </c:pt>
                <c:pt idx="93">
                  <c:v>1157</c:v>
                </c:pt>
                <c:pt idx="94">
                  <c:v>1158</c:v>
                </c:pt>
                <c:pt idx="95">
                  <c:v>1159</c:v>
                </c:pt>
                <c:pt idx="96">
                  <c:v>1160</c:v>
                </c:pt>
                <c:pt idx="97">
                  <c:v>1161</c:v>
                </c:pt>
                <c:pt idx="98">
                  <c:v>1162</c:v>
                </c:pt>
                <c:pt idx="99">
                  <c:v>1163</c:v>
                </c:pt>
                <c:pt idx="100">
                  <c:v>1164</c:v>
                </c:pt>
                <c:pt idx="101">
                  <c:v>1165</c:v>
                </c:pt>
                <c:pt idx="102">
                  <c:v>1166</c:v>
                </c:pt>
                <c:pt idx="103">
                  <c:v>1167</c:v>
                </c:pt>
                <c:pt idx="104">
                  <c:v>1168</c:v>
                </c:pt>
                <c:pt idx="105">
                  <c:v>1169</c:v>
                </c:pt>
                <c:pt idx="106">
                  <c:v>1170</c:v>
                </c:pt>
                <c:pt idx="107">
                  <c:v>1171</c:v>
                </c:pt>
                <c:pt idx="108">
                  <c:v>1172</c:v>
                </c:pt>
                <c:pt idx="109">
                  <c:v>1173</c:v>
                </c:pt>
                <c:pt idx="110">
                  <c:v>1174</c:v>
                </c:pt>
                <c:pt idx="111">
                  <c:v>1175</c:v>
                </c:pt>
                <c:pt idx="112">
                  <c:v>1176</c:v>
                </c:pt>
                <c:pt idx="113">
                  <c:v>1177</c:v>
                </c:pt>
                <c:pt idx="114">
                  <c:v>1178</c:v>
                </c:pt>
                <c:pt idx="115">
                  <c:v>1179</c:v>
                </c:pt>
                <c:pt idx="116">
                  <c:v>1180</c:v>
                </c:pt>
                <c:pt idx="117">
                  <c:v>1181</c:v>
                </c:pt>
                <c:pt idx="118">
                  <c:v>1182</c:v>
                </c:pt>
                <c:pt idx="119">
                  <c:v>1183</c:v>
                </c:pt>
                <c:pt idx="120">
                  <c:v>1184</c:v>
                </c:pt>
                <c:pt idx="121">
                  <c:v>1185</c:v>
                </c:pt>
                <c:pt idx="122">
                  <c:v>1186</c:v>
                </c:pt>
                <c:pt idx="123">
                  <c:v>1187</c:v>
                </c:pt>
                <c:pt idx="124">
                  <c:v>1188</c:v>
                </c:pt>
                <c:pt idx="125">
                  <c:v>1189</c:v>
                </c:pt>
                <c:pt idx="126">
                  <c:v>1190</c:v>
                </c:pt>
                <c:pt idx="127">
                  <c:v>1191</c:v>
                </c:pt>
                <c:pt idx="128">
                  <c:v>1192</c:v>
                </c:pt>
                <c:pt idx="129">
                  <c:v>1193</c:v>
                </c:pt>
                <c:pt idx="130">
                  <c:v>1194</c:v>
                </c:pt>
                <c:pt idx="131">
                  <c:v>1195</c:v>
                </c:pt>
                <c:pt idx="132">
                  <c:v>1196</c:v>
                </c:pt>
                <c:pt idx="133">
                  <c:v>1197</c:v>
                </c:pt>
                <c:pt idx="134">
                  <c:v>1198</c:v>
                </c:pt>
                <c:pt idx="135">
                  <c:v>1199</c:v>
                </c:pt>
                <c:pt idx="136">
                  <c:v>1200</c:v>
                </c:pt>
                <c:pt idx="137">
                  <c:v>1201</c:v>
                </c:pt>
                <c:pt idx="138">
                  <c:v>1202</c:v>
                </c:pt>
                <c:pt idx="139">
                  <c:v>1203</c:v>
                </c:pt>
                <c:pt idx="140">
                  <c:v>1204</c:v>
                </c:pt>
                <c:pt idx="141">
                  <c:v>1205</c:v>
                </c:pt>
                <c:pt idx="142">
                  <c:v>1206</c:v>
                </c:pt>
                <c:pt idx="143">
                  <c:v>1207</c:v>
                </c:pt>
                <c:pt idx="144">
                  <c:v>1208</c:v>
                </c:pt>
                <c:pt idx="145">
                  <c:v>1209</c:v>
                </c:pt>
                <c:pt idx="146">
                  <c:v>1210</c:v>
                </c:pt>
                <c:pt idx="147">
                  <c:v>1211</c:v>
                </c:pt>
                <c:pt idx="148">
                  <c:v>1212</c:v>
                </c:pt>
                <c:pt idx="149">
                  <c:v>1213</c:v>
                </c:pt>
                <c:pt idx="150">
                  <c:v>1214</c:v>
                </c:pt>
                <c:pt idx="151">
                  <c:v>1215</c:v>
                </c:pt>
                <c:pt idx="152">
                  <c:v>1216</c:v>
                </c:pt>
                <c:pt idx="153">
                  <c:v>1217</c:v>
                </c:pt>
                <c:pt idx="154">
                  <c:v>1218</c:v>
                </c:pt>
                <c:pt idx="155">
                  <c:v>1219</c:v>
                </c:pt>
                <c:pt idx="156">
                  <c:v>1220</c:v>
                </c:pt>
                <c:pt idx="157">
                  <c:v>1221</c:v>
                </c:pt>
                <c:pt idx="158">
                  <c:v>1222</c:v>
                </c:pt>
                <c:pt idx="159">
                  <c:v>1223</c:v>
                </c:pt>
                <c:pt idx="160">
                  <c:v>1224</c:v>
                </c:pt>
                <c:pt idx="161">
                  <c:v>1225</c:v>
                </c:pt>
                <c:pt idx="162">
                  <c:v>1226</c:v>
                </c:pt>
                <c:pt idx="163">
                  <c:v>1227</c:v>
                </c:pt>
                <c:pt idx="164">
                  <c:v>1228</c:v>
                </c:pt>
                <c:pt idx="165">
                  <c:v>1229</c:v>
                </c:pt>
                <c:pt idx="166">
                  <c:v>1230</c:v>
                </c:pt>
                <c:pt idx="167">
                  <c:v>1231</c:v>
                </c:pt>
                <c:pt idx="168">
                  <c:v>1232</c:v>
                </c:pt>
                <c:pt idx="169">
                  <c:v>1233</c:v>
                </c:pt>
                <c:pt idx="170">
                  <c:v>1234</c:v>
                </c:pt>
                <c:pt idx="171">
                  <c:v>1235</c:v>
                </c:pt>
                <c:pt idx="172">
                  <c:v>1236</c:v>
                </c:pt>
                <c:pt idx="173">
                  <c:v>1237</c:v>
                </c:pt>
                <c:pt idx="174">
                  <c:v>1238</c:v>
                </c:pt>
                <c:pt idx="175">
                  <c:v>1239</c:v>
                </c:pt>
                <c:pt idx="176">
                  <c:v>1240</c:v>
                </c:pt>
                <c:pt idx="177">
                  <c:v>1241</c:v>
                </c:pt>
                <c:pt idx="178">
                  <c:v>1242</c:v>
                </c:pt>
                <c:pt idx="179">
                  <c:v>1243</c:v>
                </c:pt>
                <c:pt idx="180">
                  <c:v>1244</c:v>
                </c:pt>
                <c:pt idx="181">
                  <c:v>1245</c:v>
                </c:pt>
                <c:pt idx="182">
                  <c:v>1246</c:v>
                </c:pt>
                <c:pt idx="183">
                  <c:v>1247</c:v>
                </c:pt>
                <c:pt idx="184">
                  <c:v>1248</c:v>
                </c:pt>
                <c:pt idx="185">
                  <c:v>1249</c:v>
                </c:pt>
                <c:pt idx="186">
                  <c:v>1250</c:v>
                </c:pt>
                <c:pt idx="187">
                  <c:v>1251</c:v>
                </c:pt>
                <c:pt idx="188">
                  <c:v>1252</c:v>
                </c:pt>
                <c:pt idx="189">
                  <c:v>1253</c:v>
                </c:pt>
                <c:pt idx="190">
                  <c:v>1254</c:v>
                </c:pt>
                <c:pt idx="191">
                  <c:v>1255</c:v>
                </c:pt>
                <c:pt idx="192">
                  <c:v>1256</c:v>
                </c:pt>
                <c:pt idx="193">
                  <c:v>1257</c:v>
                </c:pt>
                <c:pt idx="194">
                  <c:v>1258</c:v>
                </c:pt>
                <c:pt idx="195">
                  <c:v>1259</c:v>
                </c:pt>
                <c:pt idx="196">
                  <c:v>1260</c:v>
                </c:pt>
                <c:pt idx="197">
                  <c:v>1261</c:v>
                </c:pt>
                <c:pt idx="198">
                  <c:v>1262</c:v>
                </c:pt>
                <c:pt idx="199">
                  <c:v>1263</c:v>
                </c:pt>
                <c:pt idx="200">
                  <c:v>1264</c:v>
                </c:pt>
                <c:pt idx="201">
                  <c:v>1265</c:v>
                </c:pt>
                <c:pt idx="202">
                  <c:v>1266</c:v>
                </c:pt>
                <c:pt idx="203">
                  <c:v>1267</c:v>
                </c:pt>
                <c:pt idx="204">
                  <c:v>1268</c:v>
                </c:pt>
                <c:pt idx="205">
                  <c:v>1269</c:v>
                </c:pt>
                <c:pt idx="206">
                  <c:v>1270</c:v>
                </c:pt>
                <c:pt idx="207">
                  <c:v>1271</c:v>
                </c:pt>
                <c:pt idx="208">
                  <c:v>1272</c:v>
                </c:pt>
                <c:pt idx="209">
                  <c:v>1273</c:v>
                </c:pt>
                <c:pt idx="210">
                  <c:v>1274</c:v>
                </c:pt>
                <c:pt idx="211">
                  <c:v>1275</c:v>
                </c:pt>
                <c:pt idx="212">
                  <c:v>1276</c:v>
                </c:pt>
                <c:pt idx="213">
                  <c:v>1277</c:v>
                </c:pt>
                <c:pt idx="214">
                  <c:v>1278</c:v>
                </c:pt>
                <c:pt idx="215">
                  <c:v>1279</c:v>
                </c:pt>
                <c:pt idx="216">
                  <c:v>1280</c:v>
                </c:pt>
                <c:pt idx="217">
                  <c:v>1281</c:v>
                </c:pt>
                <c:pt idx="218">
                  <c:v>1282</c:v>
                </c:pt>
                <c:pt idx="219">
                  <c:v>1283</c:v>
                </c:pt>
                <c:pt idx="220">
                  <c:v>1284</c:v>
                </c:pt>
                <c:pt idx="221">
                  <c:v>1285</c:v>
                </c:pt>
                <c:pt idx="222">
                  <c:v>1286</c:v>
                </c:pt>
                <c:pt idx="223">
                  <c:v>1287</c:v>
                </c:pt>
                <c:pt idx="224">
                  <c:v>1288</c:v>
                </c:pt>
                <c:pt idx="225">
                  <c:v>1289</c:v>
                </c:pt>
                <c:pt idx="226">
                  <c:v>1290</c:v>
                </c:pt>
                <c:pt idx="227">
                  <c:v>1291</c:v>
                </c:pt>
                <c:pt idx="228">
                  <c:v>1292</c:v>
                </c:pt>
                <c:pt idx="229">
                  <c:v>1293</c:v>
                </c:pt>
                <c:pt idx="230">
                  <c:v>1294</c:v>
                </c:pt>
                <c:pt idx="231">
                  <c:v>1295</c:v>
                </c:pt>
                <c:pt idx="232">
                  <c:v>1296</c:v>
                </c:pt>
                <c:pt idx="233">
                  <c:v>1297</c:v>
                </c:pt>
                <c:pt idx="234">
                  <c:v>1298</c:v>
                </c:pt>
                <c:pt idx="235">
                  <c:v>1299</c:v>
                </c:pt>
                <c:pt idx="236">
                  <c:v>1300</c:v>
                </c:pt>
                <c:pt idx="237">
                  <c:v>1301</c:v>
                </c:pt>
                <c:pt idx="238">
                  <c:v>1302</c:v>
                </c:pt>
                <c:pt idx="239">
                  <c:v>1303</c:v>
                </c:pt>
                <c:pt idx="240">
                  <c:v>1304</c:v>
                </c:pt>
                <c:pt idx="241">
                  <c:v>1305</c:v>
                </c:pt>
                <c:pt idx="242">
                  <c:v>1306</c:v>
                </c:pt>
                <c:pt idx="243">
                  <c:v>1307</c:v>
                </c:pt>
                <c:pt idx="244">
                  <c:v>1308</c:v>
                </c:pt>
                <c:pt idx="245">
                  <c:v>1309</c:v>
                </c:pt>
                <c:pt idx="246">
                  <c:v>1310</c:v>
                </c:pt>
                <c:pt idx="247">
                  <c:v>1311</c:v>
                </c:pt>
                <c:pt idx="248">
                  <c:v>1312</c:v>
                </c:pt>
                <c:pt idx="249">
                  <c:v>1313</c:v>
                </c:pt>
                <c:pt idx="250">
                  <c:v>1314</c:v>
                </c:pt>
                <c:pt idx="251">
                  <c:v>1315</c:v>
                </c:pt>
                <c:pt idx="252">
                  <c:v>1316</c:v>
                </c:pt>
                <c:pt idx="253">
                  <c:v>1317</c:v>
                </c:pt>
                <c:pt idx="254">
                  <c:v>1318</c:v>
                </c:pt>
                <c:pt idx="255">
                  <c:v>1319</c:v>
                </c:pt>
                <c:pt idx="256">
                  <c:v>1320</c:v>
                </c:pt>
                <c:pt idx="257">
                  <c:v>1321</c:v>
                </c:pt>
                <c:pt idx="258">
                  <c:v>1322</c:v>
                </c:pt>
                <c:pt idx="259">
                  <c:v>1323</c:v>
                </c:pt>
                <c:pt idx="260">
                  <c:v>1324</c:v>
                </c:pt>
                <c:pt idx="261">
                  <c:v>1325</c:v>
                </c:pt>
                <c:pt idx="262">
                  <c:v>1326</c:v>
                </c:pt>
                <c:pt idx="263">
                  <c:v>1327</c:v>
                </c:pt>
                <c:pt idx="264">
                  <c:v>1328</c:v>
                </c:pt>
                <c:pt idx="265">
                  <c:v>1329</c:v>
                </c:pt>
                <c:pt idx="266">
                  <c:v>1330</c:v>
                </c:pt>
                <c:pt idx="267">
                  <c:v>1331</c:v>
                </c:pt>
                <c:pt idx="268">
                  <c:v>1332</c:v>
                </c:pt>
                <c:pt idx="269">
                  <c:v>1333</c:v>
                </c:pt>
                <c:pt idx="270">
                  <c:v>1334</c:v>
                </c:pt>
                <c:pt idx="271">
                  <c:v>1335</c:v>
                </c:pt>
                <c:pt idx="272">
                  <c:v>1336</c:v>
                </c:pt>
                <c:pt idx="273">
                  <c:v>1337</c:v>
                </c:pt>
                <c:pt idx="274">
                  <c:v>1338</c:v>
                </c:pt>
                <c:pt idx="275">
                  <c:v>1339</c:v>
                </c:pt>
                <c:pt idx="276">
                  <c:v>1340</c:v>
                </c:pt>
                <c:pt idx="277">
                  <c:v>1341</c:v>
                </c:pt>
                <c:pt idx="278">
                  <c:v>1342</c:v>
                </c:pt>
                <c:pt idx="279">
                  <c:v>1343</c:v>
                </c:pt>
                <c:pt idx="280">
                  <c:v>1344</c:v>
                </c:pt>
                <c:pt idx="281">
                  <c:v>1345</c:v>
                </c:pt>
                <c:pt idx="282">
                  <c:v>1346</c:v>
                </c:pt>
                <c:pt idx="283">
                  <c:v>1347</c:v>
                </c:pt>
                <c:pt idx="284">
                  <c:v>1348</c:v>
                </c:pt>
                <c:pt idx="285">
                  <c:v>1349</c:v>
                </c:pt>
                <c:pt idx="286">
                  <c:v>1350</c:v>
                </c:pt>
                <c:pt idx="287">
                  <c:v>1351</c:v>
                </c:pt>
                <c:pt idx="288">
                  <c:v>1352</c:v>
                </c:pt>
                <c:pt idx="289">
                  <c:v>1353</c:v>
                </c:pt>
                <c:pt idx="290">
                  <c:v>1354</c:v>
                </c:pt>
                <c:pt idx="291">
                  <c:v>1355</c:v>
                </c:pt>
                <c:pt idx="292">
                  <c:v>1356</c:v>
                </c:pt>
                <c:pt idx="293">
                  <c:v>1357</c:v>
                </c:pt>
                <c:pt idx="294">
                  <c:v>1358</c:v>
                </c:pt>
                <c:pt idx="295">
                  <c:v>1359</c:v>
                </c:pt>
                <c:pt idx="296">
                  <c:v>1360</c:v>
                </c:pt>
                <c:pt idx="297">
                  <c:v>1361</c:v>
                </c:pt>
                <c:pt idx="298">
                  <c:v>1362</c:v>
                </c:pt>
                <c:pt idx="299">
                  <c:v>1363</c:v>
                </c:pt>
                <c:pt idx="300">
                  <c:v>1364</c:v>
                </c:pt>
                <c:pt idx="301">
                  <c:v>1365</c:v>
                </c:pt>
                <c:pt idx="302">
                  <c:v>1366</c:v>
                </c:pt>
                <c:pt idx="303">
                  <c:v>1367</c:v>
                </c:pt>
                <c:pt idx="304">
                  <c:v>1368</c:v>
                </c:pt>
                <c:pt idx="305">
                  <c:v>1369</c:v>
                </c:pt>
              </c:numCache>
            </c:numRef>
          </c:xVal>
          <c:yVal>
            <c:numRef>
              <c:f>Graph!$B$976:$B$1279</c:f>
              <c:numCache>
                <c:formatCode>General</c:formatCode>
                <c:ptCount val="304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3-41B5-8ABC-E44DD56E7995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Graph!$A$975:$A$1280</c:f>
              <c:numCache>
                <c:formatCode>General</c:formatCode>
                <c:ptCount val="306"/>
                <c:pt idx="0">
                  <c:v>1064</c:v>
                </c:pt>
                <c:pt idx="1">
                  <c:v>1065</c:v>
                </c:pt>
                <c:pt idx="2">
                  <c:v>1066</c:v>
                </c:pt>
                <c:pt idx="3">
                  <c:v>1067</c:v>
                </c:pt>
                <c:pt idx="4">
                  <c:v>1068</c:v>
                </c:pt>
                <c:pt idx="5">
                  <c:v>1069</c:v>
                </c:pt>
                <c:pt idx="6">
                  <c:v>1070</c:v>
                </c:pt>
                <c:pt idx="7">
                  <c:v>1071</c:v>
                </c:pt>
                <c:pt idx="8">
                  <c:v>1072</c:v>
                </c:pt>
                <c:pt idx="9">
                  <c:v>1073</c:v>
                </c:pt>
                <c:pt idx="10">
                  <c:v>1074</c:v>
                </c:pt>
                <c:pt idx="11">
                  <c:v>1075</c:v>
                </c:pt>
                <c:pt idx="12">
                  <c:v>1076</c:v>
                </c:pt>
                <c:pt idx="13">
                  <c:v>1077</c:v>
                </c:pt>
                <c:pt idx="14">
                  <c:v>1078</c:v>
                </c:pt>
                <c:pt idx="15">
                  <c:v>1079</c:v>
                </c:pt>
                <c:pt idx="16">
                  <c:v>1080</c:v>
                </c:pt>
                <c:pt idx="17">
                  <c:v>1081</c:v>
                </c:pt>
                <c:pt idx="18">
                  <c:v>1082</c:v>
                </c:pt>
                <c:pt idx="19">
                  <c:v>1083</c:v>
                </c:pt>
                <c:pt idx="20">
                  <c:v>1084</c:v>
                </c:pt>
                <c:pt idx="21">
                  <c:v>1085</c:v>
                </c:pt>
                <c:pt idx="22">
                  <c:v>1086</c:v>
                </c:pt>
                <c:pt idx="23">
                  <c:v>1087</c:v>
                </c:pt>
                <c:pt idx="24">
                  <c:v>1088</c:v>
                </c:pt>
                <c:pt idx="25">
                  <c:v>1089</c:v>
                </c:pt>
                <c:pt idx="26">
                  <c:v>1090</c:v>
                </c:pt>
                <c:pt idx="27">
                  <c:v>1091</c:v>
                </c:pt>
                <c:pt idx="28">
                  <c:v>1092</c:v>
                </c:pt>
                <c:pt idx="29">
                  <c:v>1093</c:v>
                </c:pt>
                <c:pt idx="30">
                  <c:v>1094</c:v>
                </c:pt>
                <c:pt idx="31">
                  <c:v>1095</c:v>
                </c:pt>
                <c:pt idx="32">
                  <c:v>1096</c:v>
                </c:pt>
                <c:pt idx="33">
                  <c:v>1097</c:v>
                </c:pt>
                <c:pt idx="34">
                  <c:v>1098</c:v>
                </c:pt>
                <c:pt idx="35">
                  <c:v>1099</c:v>
                </c:pt>
                <c:pt idx="36">
                  <c:v>1100</c:v>
                </c:pt>
                <c:pt idx="37">
                  <c:v>1101</c:v>
                </c:pt>
                <c:pt idx="38">
                  <c:v>1102</c:v>
                </c:pt>
                <c:pt idx="39">
                  <c:v>1103</c:v>
                </c:pt>
                <c:pt idx="40">
                  <c:v>1104</c:v>
                </c:pt>
                <c:pt idx="41">
                  <c:v>1105</c:v>
                </c:pt>
                <c:pt idx="42">
                  <c:v>1106</c:v>
                </c:pt>
                <c:pt idx="43">
                  <c:v>1107</c:v>
                </c:pt>
                <c:pt idx="44">
                  <c:v>1108</c:v>
                </c:pt>
                <c:pt idx="45">
                  <c:v>1109</c:v>
                </c:pt>
                <c:pt idx="46">
                  <c:v>1110</c:v>
                </c:pt>
                <c:pt idx="47">
                  <c:v>1111</c:v>
                </c:pt>
                <c:pt idx="48">
                  <c:v>1112</c:v>
                </c:pt>
                <c:pt idx="49">
                  <c:v>1113</c:v>
                </c:pt>
                <c:pt idx="50">
                  <c:v>1114</c:v>
                </c:pt>
                <c:pt idx="51">
                  <c:v>1115</c:v>
                </c:pt>
                <c:pt idx="52">
                  <c:v>1116</c:v>
                </c:pt>
                <c:pt idx="53">
                  <c:v>1117</c:v>
                </c:pt>
                <c:pt idx="54">
                  <c:v>1118</c:v>
                </c:pt>
                <c:pt idx="55">
                  <c:v>1119</c:v>
                </c:pt>
                <c:pt idx="56">
                  <c:v>1120</c:v>
                </c:pt>
                <c:pt idx="57">
                  <c:v>1121</c:v>
                </c:pt>
                <c:pt idx="58">
                  <c:v>1122</c:v>
                </c:pt>
                <c:pt idx="59">
                  <c:v>1123</c:v>
                </c:pt>
                <c:pt idx="60">
                  <c:v>1124</c:v>
                </c:pt>
                <c:pt idx="61">
                  <c:v>1125</c:v>
                </c:pt>
                <c:pt idx="62">
                  <c:v>1126</c:v>
                </c:pt>
                <c:pt idx="63">
                  <c:v>1127</c:v>
                </c:pt>
                <c:pt idx="64">
                  <c:v>1128</c:v>
                </c:pt>
                <c:pt idx="65">
                  <c:v>1129</c:v>
                </c:pt>
                <c:pt idx="66">
                  <c:v>1130</c:v>
                </c:pt>
                <c:pt idx="67">
                  <c:v>1131</c:v>
                </c:pt>
                <c:pt idx="68">
                  <c:v>1132</c:v>
                </c:pt>
                <c:pt idx="69">
                  <c:v>1133</c:v>
                </c:pt>
                <c:pt idx="70">
                  <c:v>1134</c:v>
                </c:pt>
                <c:pt idx="71">
                  <c:v>1135</c:v>
                </c:pt>
                <c:pt idx="72">
                  <c:v>1136</c:v>
                </c:pt>
                <c:pt idx="73">
                  <c:v>1137</c:v>
                </c:pt>
                <c:pt idx="74">
                  <c:v>1138</c:v>
                </c:pt>
                <c:pt idx="75">
                  <c:v>1139</c:v>
                </c:pt>
                <c:pt idx="76">
                  <c:v>1140</c:v>
                </c:pt>
                <c:pt idx="77">
                  <c:v>1141</c:v>
                </c:pt>
                <c:pt idx="78">
                  <c:v>1142</c:v>
                </c:pt>
                <c:pt idx="79">
                  <c:v>1143</c:v>
                </c:pt>
                <c:pt idx="80">
                  <c:v>1144</c:v>
                </c:pt>
                <c:pt idx="81">
                  <c:v>1145</c:v>
                </c:pt>
                <c:pt idx="82">
                  <c:v>1146</c:v>
                </c:pt>
                <c:pt idx="83">
                  <c:v>1147</c:v>
                </c:pt>
                <c:pt idx="84">
                  <c:v>1148</c:v>
                </c:pt>
                <c:pt idx="85">
                  <c:v>1149</c:v>
                </c:pt>
                <c:pt idx="86">
                  <c:v>1150</c:v>
                </c:pt>
                <c:pt idx="87">
                  <c:v>1151</c:v>
                </c:pt>
                <c:pt idx="88">
                  <c:v>1152</c:v>
                </c:pt>
                <c:pt idx="89">
                  <c:v>1153</c:v>
                </c:pt>
                <c:pt idx="90">
                  <c:v>1154</c:v>
                </c:pt>
                <c:pt idx="91">
                  <c:v>1155</c:v>
                </c:pt>
                <c:pt idx="92">
                  <c:v>1156</c:v>
                </c:pt>
                <c:pt idx="93">
                  <c:v>1157</c:v>
                </c:pt>
                <c:pt idx="94">
                  <c:v>1158</c:v>
                </c:pt>
                <c:pt idx="95">
                  <c:v>1159</c:v>
                </c:pt>
                <c:pt idx="96">
                  <c:v>1160</c:v>
                </c:pt>
                <c:pt idx="97">
                  <c:v>1161</c:v>
                </c:pt>
                <c:pt idx="98">
                  <c:v>1162</c:v>
                </c:pt>
                <c:pt idx="99">
                  <c:v>1163</c:v>
                </c:pt>
                <c:pt idx="100">
                  <c:v>1164</c:v>
                </c:pt>
                <c:pt idx="101">
                  <c:v>1165</c:v>
                </c:pt>
                <c:pt idx="102">
                  <c:v>1166</c:v>
                </c:pt>
                <c:pt idx="103">
                  <c:v>1167</c:v>
                </c:pt>
                <c:pt idx="104">
                  <c:v>1168</c:v>
                </c:pt>
                <c:pt idx="105">
                  <c:v>1169</c:v>
                </c:pt>
                <c:pt idx="106">
                  <c:v>1170</c:v>
                </c:pt>
                <c:pt idx="107">
                  <c:v>1171</c:v>
                </c:pt>
                <c:pt idx="108">
                  <c:v>1172</c:v>
                </c:pt>
                <c:pt idx="109">
                  <c:v>1173</c:v>
                </c:pt>
                <c:pt idx="110">
                  <c:v>1174</c:v>
                </c:pt>
                <c:pt idx="111">
                  <c:v>1175</c:v>
                </c:pt>
                <c:pt idx="112">
                  <c:v>1176</c:v>
                </c:pt>
                <c:pt idx="113">
                  <c:v>1177</c:v>
                </c:pt>
                <c:pt idx="114">
                  <c:v>1178</c:v>
                </c:pt>
                <c:pt idx="115">
                  <c:v>1179</c:v>
                </c:pt>
                <c:pt idx="116">
                  <c:v>1180</c:v>
                </c:pt>
                <c:pt idx="117">
                  <c:v>1181</c:v>
                </c:pt>
                <c:pt idx="118">
                  <c:v>1182</c:v>
                </c:pt>
                <c:pt idx="119">
                  <c:v>1183</c:v>
                </c:pt>
                <c:pt idx="120">
                  <c:v>1184</c:v>
                </c:pt>
                <c:pt idx="121">
                  <c:v>1185</c:v>
                </c:pt>
                <c:pt idx="122">
                  <c:v>1186</c:v>
                </c:pt>
                <c:pt idx="123">
                  <c:v>1187</c:v>
                </c:pt>
                <c:pt idx="124">
                  <c:v>1188</c:v>
                </c:pt>
                <c:pt idx="125">
                  <c:v>1189</c:v>
                </c:pt>
                <c:pt idx="126">
                  <c:v>1190</c:v>
                </c:pt>
                <c:pt idx="127">
                  <c:v>1191</c:v>
                </c:pt>
                <c:pt idx="128">
                  <c:v>1192</c:v>
                </c:pt>
                <c:pt idx="129">
                  <c:v>1193</c:v>
                </c:pt>
                <c:pt idx="130">
                  <c:v>1194</c:v>
                </c:pt>
                <c:pt idx="131">
                  <c:v>1195</c:v>
                </c:pt>
                <c:pt idx="132">
                  <c:v>1196</c:v>
                </c:pt>
                <c:pt idx="133">
                  <c:v>1197</c:v>
                </c:pt>
                <c:pt idx="134">
                  <c:v>1198</c:v>
                </c:pt>
                <c:pt idx="135">
                  <c:v>1199</c:v>
                </c:pt>
                <c:pt idx="136">
                  <c:v>1200</c:v>
                </c:pt>
                <c:pt idx="137">
                  <c:v>1201</c:v>
                </c:pt>
                <c:pt idx="138">
                  <c:v>1202</c:v>
                </c:pt>
                <c:pt idx="139">
                  <c:v>1203</c:v>
                </c:pt>
                <c:pt idx="140">
                  <c:v>1204</c:v>
                </c:pt>
                <c:pt idx="141">
                  <c:v>1205</c:v>
                </c:pt>
                <c:pt idx="142">
                  <c:v>1206</c:v>
                </c:pt>
                <c:pt idx="143">
                  <c:v>1207</c:v>
                </c:pt>
                <c:pt idx="144">
                  <c:v>1208</c:v>
                </c:pt>
                <c:pt idx="145">
                  <c:v>1209</c:v>
                </c:pt>
                <c:pt idx="146">
                  <c:v>1210</c:v>
                </c:pt>
                <c:pt idx="147">
                  <c:v>1211</c:v>
                </c:pt>
                <c:pt idx="148">
                  <c:v>1212</c:v>
                </c:pt>
                <c:pt idx="149">
                  <c:v>1213</c:v>
                </c:pt>
                <c:pt idx="150">
                  <c:v>1214</c:v>
                </c:pt>
                <c:pt idx="151">
                  <c:v>1215</c:v>
                </c:pt>
                <c:pt idx="152">
                  <c:v>1216</c:v>
                </c:pt>
                <c:pt idx="153">
                  <c:v>1217</c:v>
                </c:pt>
                <c:pt idx="154">
                  <c:v>1218</c:v>
                </c:pt>
                <c:pt idx="155">
                  <c:v>1219</c:v>
                </c:pt>
                <c:pt idx="156">
                  <c:v>1220</c:v>
                </c:pt>
                <c:pt idx="157">
                  <c:v>1221</c:v>
                </c:pt>
                <c:pt idx="158">
                  <c:v>1222</c:v>
                </c:pt>
                <c:pt idx="159">
                  <c:v>1223</c:v>
                </c:pt>
                <c:pt idx="160">
                  <c:v>1224</c:v>
                </c:pt>
                <c:pt idx="161">
                  <c:v>1225</c:v>
                </c:pt>
                <c:pt idx="162">
                  <c:v>1226</c:v>
                </c:pt>
                <c:pt idx="163">
                  <c:v>1227</c:v>
                </c:pt>
                <c:pt idx="164">
                  <c:v>1228</c:v>
                </c:pt>
                <c:pt idx="165">
                  <c:v>1229</c:v>
                </c:pt>
                <c:pt idx="166">
                  <c:v>1230</c:v>
                </c:pt>
                <c:pt idx="167">
                  <c:v>1231</c:v>
                </c:pt>
                <c:pt idx="168">
                  <c:v>1232</c:v>
                </c:pt>
                <c:pt idx="169">
                  <c:v>1233</c:v>
                </c:pt>
                <c:pt idx="170">
                  <c:v>1234</c:v>
                </c:pt>
                <c:pt idx="171">
                  <c:v>1235</c:v>
                </c:pt>
                <c:pt idx="172">
                  <c:v>1236</c:v>
                </c:pt>
                <c:pt idx="173">
                  <c:v>1237</c:v>
                </c:pt>
                <c:pt idx="174">
                  <c:v>1238</c:v>
                </c:pt>
                <c:pt idx="175">
                  <c:v>1239</c:v>
                </c:pt>
                <c:pt idx="176">
                  <c:v>1240</c:v>
                </c:pt>
                <c:pt idx="177">
                  <c:v>1241</c:v>
                </c:pt>
                <c:pt idx="178">
                  <c:v>1242</c:v>
                </c:pt>
                <c:pt idx="179">
                  <c:v>1243</c:v>
                </c:pt>
                <c:pt idx="180">
                  <c:v>1244</c:v>
                </c:pt>
                <c:pt idx="181">
                  <c:v>1245</c:v>
                </c:pt>
                <c:pt idx="182">
                  <c:v>1246</c:v>
                </c:pt>
                <c:pt idx="183">
                  <c:v>1247</c:v>
                </c:pt>
                <c:pt idx="184">
                  <c:v>1248</c:v>
                </c:pt>
                <c:pt idx="185">
                  <c:v>1249</c:v>
                </c:pt>
                <c:pt idx="186">
                  <c:v>1250</c:v>
                </c:pt>
                <c:pt idx="187">
                  <c:v>1251</c:v>
                </c:pt>
                <c:pt idx="188">
                  <c:v>1252</c:v>
                </c:pt>
                <c:pt idx="189">
                  <c:v>1253</c:v>
                </c:pt>
                <c:pt idx="190">
                  <c:v>1254</c:v>
                </c:pt>
                <c:pt idx="191">
                  <c:v>1255</c:v>
                </c:pt>
                <c:pt idx="192">
                  <c:v>1256</c:v>
                </c:pt>
                <c:pt idx="193">
                  <c:v>1257</c:v>
                </c:pt>
                <c:pt idx="194">
                  <c:v>1258</c:v>
                </c:pt>
                <c:pt idx="195">
                  <c:v>1259</c:v>
                </c:pt>
                <c:pt idx="196">
                  <c:v>1260</c:v>
                </c:pt>
                <c:pt idx="197">
                  <c:v>1261</c:v>
                </c:pt>
                <c:pt idx="198">
                  <c:v>1262</c:v>
                </c:pt>
                <c:pt idx="199">
                  <c:v>1263</c:v>
                </c:pt>
                <c:pt idx="200">
                  <c:v>1264</c:v>
                </c:pt>
                <c:pt idx="201">
                  <c:v>1265</c:v>
                </c:pt>
                <c:pt idx="202">
                  <c:v>1266</c:v>
                </c:pt>
                <c:pt idx="203">
                  <c:v>1267</c:v>
                </c:pt>
                <c:pt idx="204">
                  <c:v>1268</c:v>
                </c:pt>
                <c:pt idx="205">
                  <c:v>1269</c:v>
                </c:pt>
                <c:pt idx="206">
                  <c:v>1270</c:v>
                </c:pt>
                <c:pt idx="207">
                  <c:v>1271</c:v>
                </c:pt>
                <c:pt idx="208">
                  <c:v>1272</c:v>
                </c:pt>
                <c:pt idx="209">
                  <c:v>1273</c:v>
                </c:pt>
                <c:pt idx="210">
                  <c:v>1274</c:v>
                </c:pt>
                <c:pt idx="211">
                  <c:v>1275</c:v>
                </c:pt>
                <c:pt idx="212">
                  <c:v>1276</c:v>
                </c:pt>
                <c:pt idx="213">
                  <c:v>1277</c:v>
                </c:pt>
                <c:pt idx="214">
                  <c:v>1278</c:v>
                </c:pt>
                <c:pt idx="215">
                  <c:v>1279</c:v>
                </c:pt>
                <c:pt idx="216">
                  <c:v>1280</c:v>
                </c:pt>
                <c:pt idx="217">
                  <c:v>1281</c:v>
                </c:pt>
                <c:pt idx="218">
                  <c:v>1282</c:v>
                </c:pt>
                <c:pt idx="219">
                  <c:v>1283</c:v>
                </c:pt>
                <c:pt idx="220">
                  <c:v>1284</c:v>
                </c:pt>
                <c:pt idx="221">
                  <c:v>1285</c:v>
                </c:pt>
                <c:pt idx="222">
                  <c:v>1286</c:v>
                </c:pt>
                <c:pt idx="223">
                  <c:v>1287</c:v>
                </c:pt>
                <c:pt idx="224">
                  <c:v>1288</c:v>
                </c:pt>
                <c:pt idx="225">
                  <c:v>1289</c:v>
                </c:pt>
                <c:pt idx="226">
                  <c:v>1290</c:v>
                </c:pt>
                <c:pt idx="227">
                  <c:v>1291</c:v>
                </c:pt>
                <c:pt idx="228">
                  <c:v>1292</c:v>
                </c:pt>
                <c:pt idx="229">
                  <c:v>1293</c:v>
                </c:pt>
                <c:pt idx="230">
                  <c:v>1294</c:v>
                </c:pt>
                <c:pt idx="231">
                  <c:v>1295</c:v>
                </c:pt>
                <c:pt idx="232">
                  <c:v>1296</c:v>
                </c:pt>
                <c:pt idx="233">
                  <c:v>1297</c:v>
                </c:pt>
                <c:pt idx="234">
                  <c:v>1298</c:v>
                </c:pt>
                <c:pt idx="235">
                  <c:v>1299</c:v>
                </c:pt>
                <c:pt idx="236">
                  <c:v>1300</c:v>
                </c:pt>
                <c:pt idx="237">
                  <c:v>1301</c:v>
                </c:pt>
                <c:pt idx="238">
                  <c:v>1302</c:v>
                </c:pt>
                <c:pt idx="239">
                  <c:v>1303</c:v>
                </c:pt>
                <c:pt idx="240">
                  <c:v>1304</c:v>
                </c:pt>
                <c:pt idx="241">
                  <c:v>1305</c:v>
                </c:pt>
                <c:pt idx="242">
                  <c:v>1306</c:v>
                </c:pt>
                <c:pt idx="243">
                  <c:v>1307</c:v>
                </c:pt>
                <c:pt idx="244">
                  <c:v>1308</c:v>
                </c:pt>
                <c:pt idx="245">
                  <c:v>1309</c:v>
                </c:pt>
                <c:pt idx="246">
                  <c:v>1310</c:v>
                </c:pt>
                <c:pt idx="247">
                  <c:v>1311</c:v>
                </c:pt>
                <c:pt idx="248">
                  <c:v>1312</c:v>
                </c:pt>
                <c:pt idx="249">
                  <c:v>1313</c:v>
                </c:pt>
                <c:pt idx="250">
                  <c:v>1314</c:v>
                </c:pt>
                <c:pt idx="251">
                  <c:v>1315</c:v>
                </c:pt>
                <c:pt idx="252">
                  <c:v>1316</c:v>
                </c:pt>
                <c:pt idx="253">
                  <c:v>1317</c:v>
                </c:pt>
                <c:pt idx="254">
                  <c:v>1318</c:v>
                </c:pt>
                <c:pt idx="255">
                  <c:v>1319</c:v>
                </c:pt>
                <c:pt idx="256">
                  <c:v>1320</c:v>
                </c:pt>
                <c:pt idx="257">
                  <c:v>1321</c:v>
                </c:pt>
                <c:pt idx="258">
                  <c:v>1322</c:v>
                </c:pt>
                <c:pt idx="259">
                  <c:v>1323</c:v>
                </c:pt>
                <c:pt idx="260">
                  <c:v>1324</c:v>
                </c:pt>
                <c:pt idx="261">
                  <c:v>1325</c:v>
                </c:pt>
                <c:pt idx="262">
                  <c:v>1326</c:v>
                </c:pt>
                <c:pt idx="263">
                  <c:v>1327</c:v>
                </c:pt>
                <c:pt idx="264">
                  <c:v>1328</c:v>
                </c:pt>
                <c:pt idx="265">
                  <c:v>1329</c:v>
                </c:pt>
                <c:pt idx="266">
                  <c:v>1330</c:v>
                </c:pt>
                <c:pt idx="267">
                  <c:v>1331</c:v>
                </c:pt>
                <c:pt idx="268">
                  <c:v>1332</c:v>
                </c:pt>
                <c:pt idx="269">
                  <c:v>1333</c:v>
                </c:pt>
                <c:pt idx="270">
                  <c:v>1334</c:v>
                </c:pt>
                <c:pt idx="271">
                  <c:v>1335</c:v>
                </c:pt>
                <c:pt idx="272">
                  <c:v>1336</c:v>
                </c:pt>
                <c:pt idx="273">
                  <c:v>1337</c:v>
                </c:pt>
                <c:pt idx="274">
                  <c:v>1338</c:v>
                </c:pt>
                <c:pt idx="275">
                  <c:v>1339</c:v>
                </c:pt>
                <c:pt idx="276">
                  <c:v>1340</c:v>
                </c:pt>
                <c:pt idx="277">
                  <c:v>1341</c:v>
                </c:pt>
                <c:pt idx="278">
                  <c:v>1342</c:v>
                </c:pt>
                <c:pt idx="279">
                  <c:v>1343</c:v>
                </c:pt>
                <c:pt idx="280">
                  <c:v>1344</c:v>
                </c:pt>
                <c:pt idx="281">
                  <c:v>1345</c:v>
                </c:pt>
                <c:pt idx="282">
                  <c:v>1346</c:v>
                </c:pt>
                <c:pt idx="283">
                  <c:v>1347</c:v>
                </c:pt>
                <c:pt idx="284">
                  <c:v>1348</c:v>
                </c:pt>
                <c:pt idx="285">
                  <c:v>1349</c:v>
                </c:pt>
                <c:pt idx="286">
                  <c:v>1350</c:v>
                </c:pt>
                <c:pt idx="287">
                  <c:v>1351</c:v>
                </c:pt>
                <c:pt idx="288">
                  <c:v>1352</c:v>
                </c:pt>
                <c:pt idx="289">
                  <c:v>1353</c:v>
                </c:pt>
                <c:pt idx="290">
                  <c:v>1354</c:v>
                </c:pt>
                <c:pt idx="291">
                  <c:v>1355</c:v>
                </c:pt>
                <c:pt idx="292">
                  <c:v>1356</c:v>
                </c:pt>
                <c:pt idx="293">
                  <c:v>1357</c:v>
                </c:pt>
                <c:pt idx="294">
                  <c:v>1358</c:v>
                </c:pt>
                <c:pt idx="295">
                  <c:v>1359</c:v>
                </c:pt>
                <c:pt idx="296">
                  <c:v>1360</c:v>
                </c:pt>
                <c:pt idx="297">
                  <c:v>1361</c:v>
                </c:pt>
                <c:pt idx="298">
                  <c:v>1362</c:v>
                </c:pt>
                <c:pt idx="299">
                  <c:v>1363</c:v>
                </c:pt>
                <c:pt idx="300">
                  <c:v>1364</c:v>
                </c:pt>
                <c:pt idx="301">
                  <c:v>1365</c:v>
                </c:pt>
                <c:pt idx="302">
                  <c:v>1366</c:v>
                </c:pt>
                <c:pt idx="303">
                  <c:v>1367</c:v>
                </c:pt>
                <c:pt idx="304">
                  <c:v>1368</c:v>
                </c:pt>
                <c:pt idx="305">
                  <c:v>1369</c:v>
                </c:pt>
              </c:numCache>
            </c:numRef>
          </c:xVal>
          <c:yVal>
            <c:numRef>
              <c:f>Graph!$C$976:$C$1279</c:f>
              <c:numCache>
                <c:formatCode>General</c:formatCode>
                <c:ptCount val="3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A3-41B5-8ABC-E44DD56E7995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Graph!$A$975:$A$1280</c:f>
              <c:numCache>
                <c:formatCode>General</c:formatCode>
                <c:ptCount val="306"/>
                <c:pt idx="0">
                  <c:v>1064</c:v>
                </c:pt>
                <c:pt idx="1">
                  <c:v>1065</c:v>
                </c:pt>
                <c:pt idx="2">
                  <c:v>1066</c:v>
                </c:pt>
                <c:pt idx="3">
                  <c:v>1067</c:v>
                </c:pt>
                <c:pt idx="4">
                  <c:v>1068</c:v>
                </c:pt>
                <c:pt idx="5">
                  <c:v>1069</c:v>
                </c:pt>
                <c:pt idx="6">
                  <c:v>1070</c:v>
                </c:pt>
                <c:pt idx="7">
                  <c:v>1071</c:v>
                </c:pt>
                <c:pt idx="8">
                  <c:v>1072</c:v>
                </c:pt>
                <c:pt idx="9">
                  <c:v>1073</c:v>
                </c:pt>
                <c:pt idx="10">
                  <c:v>1074</c:v>
                </c:pt>
                <c:pt idx="11">
                  <c:v>1075</c:v>
                </c:pt>
                <c:pt idx="12">
                  <c:v>1076</c:v>
                </c:pt>
                <c:pt idx="13">
                  <c:v>1077</c:v>
                </c:pt>
                <c:pt idx="14">
                  <c:v>1078</c:v>
                </c:pt>
                <c:pt idx="15">
                  <c:v>1079</c:v>
                </c:pt>
                <c:pt idx="16">
                  <c:v>1080</c:v>
                </c:pt>
                <c:pt idx="17">
                  <c:v>1081</c:v>
                </c:pt>
                <c:pt idx="18">
                  <c:v>1082</c:v>
                </c:pt>
                <c:pt idx="19">
                  <c:v>1083</c:v>
                </c:pt>
                <c:pt idx="20">
                  <c:v>1084</c:v>
                </c:pt>
                <c:pt idx="21">
                  <c:v>1085</c:v>
                </c:pt>
                <c:pt idx="22">
                  <c:v>1086</c:v>
                </c:pt>
                <c:pt idx="23">
                  <c:v>1087</c:v>
                </c:pt>
                <c:pt idx="24">
                  <c:v>1088</c:v>
                </c:pt>
                <c:pt idx="25">
                  <c:v>1089</c:v>
                </c:pt>
                <c:pt idx="26">
                  <c:v>1090</c:v>
                </c:pt>
                <c:pt idx="27">
                  <c:v>1091</c:v>
                </c:pt>
                <c:pt idx="28">
                  <c:v>1092</c:v>
                </c:pt>
                <c:pt idx="29">
                  <c:v>1093</c:v>
                </c:pt>
                <c:pt idx="30">
                  <c:v>1094</c:v>
                </c:pt>
                <c:pt idx="31">
                  <c:v>1095</c:v>
                </c:pt>
                <c:pt idx="32">
                  <c:v>1096</c:v>
                </c:pt>
                <c:pt idx="33">
                  <c:v>1097</c:v>
                </c:pt>
                <c:pt idx="34">
                  <c:v>1098</c:v>
                </c:pt>
                <c:pt idx="35">
                  <c:v>1099</c:v>
                </c:pt>
                <c:pt idx="36">
                  <c:v>1100</c:v>
                </c:pt>
                <c:pt idx="37">
                  <c:v>1101</c:v>
                </c:pt>
                <c:pt idx="38">
                  <c:v>1102</c:v>
                </c:pt>
                <c:pt idx="39">
                  <c:v>1103</c:v>
                </c:pt>
                <c:pt idx="40">
                  <c:v>1104</c:v>
                </c:pt>
                <c:pt idx="41">
                  <c:v>1105</c:v>
                </c:pt>
                <c:pt idx="42">
                  <c:v>1106</c:v>
                </c:pt>
                <c:pt idx="43">
                  <c:v>1107</c:v>
                </c:pt>
                <c:pt idx="44">
                  <c:v>1108</c:v>
                </c:pt>
                <c:pt idx="45">
                  <c:v>1109</c:v>
                </c:pt>
                <c:pt idx="46">
                  <c:v>1110</c:v>
                </c:pt>
                <c:pt idx="47">
                  <c:v>1111</c:v>
                </c:pt>
                <c:pt idx="48">
                  <c:v>1112</c:v>
                </c:pt>
                <c:pt idx="49">
                  <c:v>1113</c:v>
                </c:pt>
                <c:pt idx="50">
                  <c:v>1114</c:v>
                </c:pt>
                <c:pt idx="51">
                  <c:v>1115</c:v>
                </c:pt>
                <c:pt idx="52">
                  <c:v>1116</c:v>
                </c:pt>
                <c:pt idx="53">
                  <c:v>1117</c:v>
                </c:pt>
                <c:pt idx="54">
                  <c:v>1118</c:v>
                </c:pt>
                <c:pt idx="55">
                  <c:v>1119</c:v>
                </c:pt>
                <c:pt idx="56">
                  <c:v>1120</c:v>
                </c:pt>
                <c:pt idx="57">
                  <c:v>1121</c:v>
                </c:pt>
                <c:pt idx="58">
                  <c:v>1122</c:v>
                </c:pt>
                <c:pt idx="59">
                  <c:v>1123</c:v>
                </c:pt>
                <c:pt idx="60">
                  <c:v>1124</c:v>
                </c:pt>
                <c:pt idx="61">
                  <c:v>1125</c:v>
                </c:pt>
                <c:pt idx="62">
                  <c:v>1126</c:v>
                </c:pt>
                <c:pt idx="63">
                  <c:v>1127</c:v>
                </c:pt>
                <c:pt idx="64">
                  <c:v>1128</c:v>
                </c:pt>
                <c:pt idx="65">
                  <c:v>1129</c:v>
                </c:pt>
                <c:pt idx="66">
                  <c:v>1130</c:v>
                </c:pt>
                <c:pt idx="67">
                  <c:v>1131</c:v>
                </c:pt>
                <c:pt idx="68">
                  <c:v>1132</c:v>
                </c:pt>
                <c:pt idx="69">
                  <c:v>1133</c:v>
                </c:pt>
                <c:pt idx="70">
                  <c:v>1134</c:v>
                </c:pt>
                <c:pt idx="71">
                  <c:v>1135</c:v>
                </c:pt>
                <c:pt idx="72">
                  <c:v>1136</c:v>
                </c:pt>
                <c:pt idx="73">
                  <c:v>1137</c:v>
                </c:pt>
                <c:pt idx="74">
                  <c:v>1138</c:v>
                </c:pt>
                <c:pt idx="75">
                  <c:v>1139</c:v>
                </c:pt>
                <c:pt idx="76">
                  <c:v>1140</c:v>
                </c:pt>
                <c:pt idx="77">
                  <c:v>1141</c:v>
                </c:pt>
                <c:pt idx="78">
                  <c:v>1142</c:v>
                </c:pt>
                <c:pt idx="79">
                  <c:v>1143</c:v>
                </c:pt>
                <c:pt idx="80">
                  <c:v>1144</c:v>
                </c:pt>
                <c:pt idx="81">
                  <c:v>1145</c:v>
                </c:pt>
                <c:pt idx="82">
                  <c:v>1146</c:v>
                </c:pt>
                <c:pt idx="83">
                  <c:v>1147</c:v>
                </c:pt>
                <c:pt idx="84">
                  <c:v>1148</c:v>
                </c:pt>
                <c:pt idx="85">
                  <c:v>1149</c:v>
                </c:pt>
                <c:pt idx="86">
                  <c:v>1150</c:v>
                </c:pt>
                <c:pt idx="87">
                  <c:v>1151</c:v>
                </c:pt>
                <c:pt idx="88">
                  <c:v>1152</c:v>
                </c:pt>
                <c:pt idx="89">
                  <c:v>1153</c:v>
                </c:pt>
                <c:pt idx="90">
                  <c:v>1154</c:v>
                </c:pt>
                <c:pt idx="91">
                  <c:v>1155</c:v>
                </c:pt>
                <c:pt idx="92">
                  <c:v>1156</c:v>
                </c:pt>
                <c:pt idx="93">
                  <c:v>1157</c:v>
                </c:pt>
                <c:pt idx="94">
                  <c:v>1158</c:v>
                </c:pt>
                <c:pt idx="95">
                  <c:v>1159</c:v>
                </c:pt>
                <c:pt idx="96">
                  <c:v>1160</c:v>
                </c:pt>
                <c:pt idx="97">
                  <c:v>1161</c:v>
                </c:pt>
                <c:pt idx="98">
                  <c:v>1162</c:v>
                </c:pt>
                <c:pt idx="99">
                  <c:v>1163</c:v>
                </c:pt>
                <c:pt idx="100">
                  <c:v>1164</c:v>
                </c:pt>
                <c:pt idx="101">
                  <c:v>1165</c:v>
                </c:pt>
                <c:pt idx="102">
                  <c:v>1166</c:v>
                </c:pt>
                <c:pt idx="103">
                  <c:v>1167</c:v>
                </c:pt>
                <c:pt idx="104">
                  <c:v>1168</c:v>
                </c:pt>
                <c:pt idx="105">
                  <c:v>1169</c:v>
                </c:pt>
                <c:pt idx="106">
                  <c:v>1170</c:v>
                </c:pt>
                <c:pt idx="107">
                  <c:v>1171</c:v>
                </c:pt>
                <c:pt idx="108">
                  <c:v>1172</c:v>
                </c:pt>
                <c:pt idx="109">
                  <c:v>1173</c:v>
                </c:pt>
                <c:pt idx="110">
                  <c:v>1174</c:v>
                </c:pt>
                <c:pt idx="111">
                  <c:v>1175</c:v>
                </c:pt>
                <c:pt idx="112">
                  <c:v>1176</c:v>
                </c:pt>
                <c:pt idx="113">
                  <c:v>1177</c:v>
                </c:pt>
                <c:pt idx="114">
                  <c:v>1178</c:v>
                </c:pt>
                <c:pt idx="115">
                  <c:v>1179</c:v>
                </c:pt>
                <c:pt idx="116">
                  <c:v>1180</c:v>
                </c:pt>
                <c:pt idx="117">
                  <c:v>1181</c:v>
                </c:pt>
                <c:pt idx="118">
                  <c:v>1182</c:v>
                </c:pt>
                <c:pt idx="119">
                  <c:v>1183</c:v>
                </c:pt>
                <c:pt idx="120">
                  <c:v>1184</c:v>
                </c:pt>
                <c:pt idx="121">
                  <c:v>1185</c:v>
                </c:pt>
                <c:pt idx="122">
                  <c:v>1186</c:v>
                </c:pt>
                <c:pt idx="123">
                  <c:v>1187</c:v>
                </c:pt>
                <c:pt idx="124">
                  <c:v>1188</c:v>
                </c:pt>
                <c:pt idx="125">
                  <c:v>1189</c:v>
                </c:pt>
                <c:pt idx="126">
                  <c:v>1190</c:v>
                </c:pt>
                <c:pt idx="127">
                  <c:v>1191</c:v>
                </c:pt>
                <c:pt idx="128">
                  <c:v>1192</c:v>
                </c:pt>
                <c:pt idx="129">
                  <c:v>1193</c:v>
                </c:pt>
                <c:pt idx="130">
                  <c:v>1194</c:v>
                </c:pt>
                <c:pt idx="131">
                  <c:v>1195</c:v>
                </c:pt>
                <c:pt idx="132">
                  <c:v>1196</c:v>
                </c:pt>
                <c:pt idx="133">
                  <c:v>1197</c:v>
                </c:pt>
                <c:pt idx="134">
                  <c:v>1198</c:v>
                </c:pt>
                <c:pt idx="135">
                  <c:v>1199</c:v>
                </c:pt>
                <c:pt idx="136">
                  <c:v>1200</c:v>
                </c:pt>
                <c:pt idx="137">
                  <c:v>1201</c:v>
                </c:pt>
                <c:pt idx="138">
                  <c:v>1202</c:v>
                </c:pt>
                <c:pt idx="139">
                  <c:v>1203</c:v>
                </c:pt>
                <c:pt idx="140">
                  <c:v>1204</c:v>
                </c:pt>
                <c:pt idx="141">
                  <c:v>1205</c:v>
                </c:pt>
                <c:pt idx="142">
                  <c:v>1206</c:v>
                </c:pt>
                <c:pt idx="143">
                  <c:v>1207</c:v>
                </c:pt>
                <c:pt idx="144">
                  <c:v>1208</c:v>
                </c:pt>
                <c:pt idx="145">
                  <c:v>1209</c:v>
                </c:pt>
                <c:pt idx="146">
                  <c:v>1210</c:v>
                </c:pt>
                <c:pt idx="147">
                  <c:v>1211</c:v>
                </c:pt>
                <c:pt idx="148">
                  <c:v>1212</c:v>
                </c:pt>
                <c:pt idx="149">
                  <c:v>1213</c:v>
                </c:pt>
                <c:pt idx="150">
                  <c:v>1214</c:v>
                </c:pt>
                <c:pt idx="151">
                  <c:v>1215</c:v>
                </c:pt>
                <c:pt idx="152">
                  <c:v>1216</c:v>
                </c:pt>
                <c:pt idx="153">
                  <c:v>1217</c:v>
                </c:pt>
                <c:pt idx="154">
                  <c:v>1218</c:v>
                </c:pt>
                <c:pt idx="155">
                  <c:v>1219</c:v>
                </c:pt>
                <c:pt idx="156">
                  <c:v>1220</c:v>
                </c:pt>
                <c:pt idx="157">
                  <c:v>1221</c:v>
                </c:pt>
                <c:pt idx="158">
                  <c:v>1222</c:v>
                </c:pt>
                <c:pt idx="159">
                  <c:v>1223</c:v>
                </c:pt>
                <c:pt idx="160">
                  <c:v>1224</c:v>
                </c:pt>
                <c:pt idx="161">
                  <c:v>1225</c:v>
                </c:pt>
                <c:pt idx="162">
                  <c:v>1226</c:v>
                </c:pt>
                <c:pt idx="163">
                  <c:v>1227</c:v>
                </c:pt>
                <c:pt idx="164">
                  <c:v>1228</c:v>
                </c:pt>
                <c:pt idx="165">
                  <c:v>1229</c:v>
                </c:pt>
                <c:pt idx="166">
                  <c:v>1230</c:v>
                </c:pt>
                <c:pt idx="167">
                  <c:v>1231</c:v>
                </c:pt>
                <c:pt idx="168">
                  <c:v>1232</c:v>
                </c:pt>
                <c:pt idx="169">
                  <c:v>1233</c:v>
                </c:pt>
                <c:pt idx="170">
                  <c:v>1234</c:v>
                </c:pt>
                <c:pt idx="171">
                  <c:v>1235</c:v>
                </c:pt>
                <c:pt idx="172">
                  <c:v>1236</c:v>
                </c:pt>
                <c:pt idx="173">
                  <c:v>1237</c:v>
                </c:pt>
                <c:pt idx="174">
                  <c:v>1238</c:v>
                </c:pt>
                <c:pt idx="175">
                  <c:v>1239</c:v>
                </c:pt>
                <c:pt idx="176">
                  <c:v>1240</c:v>
                </c:pt>
                <c:pt idx="177">
                  <c:v>1241</c:v>
                </c:pt>
                <c:pt idx="178">
                  <c:v>1242</c:v>
                </c:pt>
                <c:pt idx="179">
                  <c:v>1243</c:v>
                </c:pt>
                <c:pt idx="180">
                  <c:v>1244</c:v>
                </c:pt>
                <c:pt idx="181">
                  <c:v>1245</c:v>
                </c:pt>
                <c:pt idx="182">
                  <c:v>1246</c:v>
                </c:pt>
                <c:pt idx="183">
                  <c:v>1247</c:v>
                </c:pt>
                <c:pt idx="184">
                  <c:v>1248</c:v>
                </c:pt>
                <c:pt idx="185">
                  <c:v>1249</c:v>
                </c:pt>
                <c:pt idx="186">
                  <c:v>1250</c:v>
                </c:pt>
                <c:pt idx="187">
                  <c:v>1251</c:v>
                </c:pt>
                <c:pt idx="188">
                  <c:v>1252</c:v>
                </c:pt>
                <c:pt idx="189">
                  <c:v>1253</c:v>
                </c:pt>
                <c:pt idx="190">
                  <c:v>1254</c:v>
                </c:pt>
                <c:pt idx="191">
                  <c:v>1255</c:v>
                </c:pt>
                <c:pt idx="192">
                  <c:v>1256</c:v>
                </c:pt>
                <c:pt idx="193">
                  <c:v>1257</c:v>
                </c:pt>
                <c:pt idx="194">
                  <c:v>1258</c:v>
                </c:pt>
                <c:pt idx="195">
                  <c:v>1259</c:v>
                </c:pt>
                <c:pt idx="196">
                  <c:v>1260</c:v>
                </c:pt>
                <c:pt idx="197">
                  <c:v>1261</c:v>
                </c:pt>
                <c:pt idx="198">
                  <c:v>1262</c:v>
                </c:pt>
                <c:pt idx="199">
                  <c:v>1263</c:v>
                </c:pt>
                <c:pt idx="200">
                  <c:v>1264</c:v>
                </c:pt>
                <c:pt idx="201">
                  <c:v>1265</c:v>
                </c:pt>
                <c:pt idx="202">
                  <c:v>1266</c:v>
                </c:pt>
                <c:pt idx="203">
                  <c:v>1267</c:v>
                </c:pt>
                <c:pt idx="204">
                  <c:v>1268</c:v>
                </c:pt>
                <c:pt idx="205">
                  <c:v>1269</c:v>
                </c:pt>
                <c:pt idx="206">
                  <c:v>1270</c:v>
                </c:pt>
                <c:pt idx="207">
                  <c:v>1271</c:v>
                </c:pt>
                <c:pt idx="208">
                  <c:v>1272</c:v>
                </c:pt>
                <c:pt idx="209">
                  <c:v>1273</c:v>
                </c:pt>
                <c:pt idx="210">
                  <c:v>1274</c:v>
                </c:pt>
                <c:pt idx="211">
                  <c:v>1275</c:v>
                </c:pt>
                <c:pt idx="212">
                  <c:v>1276</c:v>
                </c:pt>
                <c:pt idx="213">
                  <c:v>1277</c:v>
                </c:pt>
                <c:pt idx="214">
                  <c:v>1278</c:v>
                </c:pt>
                <c:pt idx="215">
                  <c:v>1279</c:v>
                </c:pt>
                <c:pt idx="216">
                  <c:v>1280</c:v>
                </c:pt>
                <c:pt idx="217">
                  <c:v>1281</c:v>
                </c:pt>
                <c:pt idx="218">
                  <c:v>1282</c:v>
                </c:pt>
                <c:pt idx="219">
                  <c:v>1283</c:v>
                </c:pt>
                <c:pt idx="220">
                  <c:v>1284</c:v>
                </c:pt>
                <c:pt idx="221">
                  <c:v>1285</c:v>
                </c:pt>
                <c:pt idx="222">
                  <c:v>1286</c:v>
                </c:pt>
                <c:pt idx="223">
                  <c:v>1287</c:v>
                </c:pt>
                <c:pt idx="224">
                  <c:v>1288</c:v>
                </c:pt>
                <c:pt idx="225">
                  <c:v>1289</c:v>
                </c:pt>
                <c:pt idx="226">
                  <c:v>1290</c:v>
                </c:pt>
                <c:pt idx="227">
                  <c:v>1291</c:v>
                </c:pt>
                <c:pt idx="228">
                  <c:v>1292</c:v>
                </c:pt>
                <c:pt idx="229">
                  <c:v>1293</c:v>
                </c:pt>
                <c:pt idx="230">
                  <c:v>1294</c:v>
                </c:pt>
                <c:pt idx="231">
                  <c:v>1295</c:v>
                </c:pt>
                <c:pt idx="232">
                  <c:v>1296</c:v>
                </c:pt>
                <c:pt idx="233">
                  <c:v>1297</c:v>
                </c:pt>
                <c:pt idx="234">
                  <c:v>1298</c:v>
                </c:pt>
                <c:pt idx="235">
                  <c:v>1299</c:v>
                </c:pt>
                <c:pt idx="236">
                  <c:v>1300</c:v>
                </c:pt>
                <c:pt idx="237">
                  <c:v>1301</c:v>
                </c:pt>
                <c:pt idx="238">
                  <c:v>1302</c:v>
                </c:pt>
                <c:pt idx="239">
                  <c:v>1303</c:v>
                </c:pt>
                <c:pt idx="240">
                  <c:v>1304</c:v>
                </c:pt>
                <c:pt idx="241">
                  <c:v>1305</c:v>
                </c:pt>
                <c:pt idx="242">
                  <c:v>1306</c:v>
                </c:pt>
                <c:pt idx="243">
                  <c:v>1307</c:v>
                </c:pt>
                <c:pt idx="244">
                  <c:v>1308</c:v>
                </c:pt>
                <c:pt idx="245">
                  <c:v>1309</c:v>
                </c:pt>
                <c:pt idx="246">
                  <c:v>1310</c:v>
                </c:pt>
                <c:pt idx="247">
                  <c:v>1311</c:v>
                </c:pt>
                <c:pt idx="248">
                  <c:v>1312</c:v>
                </c:pt>
                <c:pt idx="249">
                  <c:v>1313</c:v>
                </c:pt>
                <c:pt idx="250">
                  <c:v>1314</c:v>
                </c:pt>
                <c:pt idx="251">
                  <c:v>1315</c:v>
                </c:pt>
                <c:pt idx="252">
                  <c:v>1316</c:v>
                </c:pt>
                <c:pt idx="253">
                  <c:v>1317</c:v>
                </c:pt>
                <c:pt idx="254">
                  <c:v>1318</c:v>
                </c:pt>
                <c:pt idx="255">
                  <c:v>1319</c:v>
                </c:pt>
                <c:pt idx="256">
                  <c:v>1320</c:v>
                </c:pt>
                <c:pt idx="257">
                  <c:v>1321</c:v>
                </c:pt>
                <c:pt idx="258">
                  <c:v>1322</c:v>
                </c:pt>
                <c:pt idx="259">
                  <c:v>1323</c:v>
                </c:pt>
                <c:pt idx="260">
                  <c:v>1324</c:v>
                </c:pt>
                <c:pt idx="261">
                  <c:v>1325</c:v>
                </c:pt>
                <c:pt idx="262">
                  <c:v>1326</c:v>
                </c:pt>
                <c:pt idx="263">
                  <c:v>1327</c:v>
                </c:pt>
                <c:pt idx="264">
                  <c:v>1328</c:v>
                </c:pt>
                <c:pt idx="265">
                  <c:v>1329</c:v>
                </c:pt>
                <c:pt idx="266">
                  <c:v>1330</c:v>
                </c:pt>
                <c:pt idx="267">
                  <c:v>1331</c:v>
                </c:pt>
                <c:pt idx="268">
                  <c:v>1332</c:v>
                </c:pt>
                <c:pt idx="269">
                  <c:v>1333</c:v>
                </c:pt>
                <c:pt idx="270">
                  <c:v>1334</c:v>
                </c:pt>
                <c:pt idx="271">
                  <c:v>1335</c:v>
                </c:pt>
                <c:pt idx="272">
                  <c:v>1336</c:v>
                </c:pt>
                <c:pt idx="273">
                  <c:v>1337</c:v>
                </c:pt>
                <c:pt idx="274">
                  <c:v>1338</c:v>
                </c:pt>
                <c:pt idx="275">
                  <c:v>1339</c:v>
                </c:pt>
                <c:pt idx="276">
                  <c:v>1340</c:v>
                </c:pt>
                <c:pt idx="277">
                  <c:v>1341</c:v>
                </c:pt>
                <c:pt idx="278">
                  <c:v>1342</c:v>
                </c:pt>
                <c:pt idx="279">
                  <c:v>1343</c:v>
                </c:pt>
                <c:pt idx="280">
                  <c:v>1344</c:v>
                </c:pt>
                <c:pt idx="281">
                  <c:v>1345</c:v>
                </c:pt>
                <c:pt idx="282">
                  <c:v>1346</c:v>
                </c:pt>
                <c:pt idx="283">
                  <c:v>1347</c:v>
                </c:pt>
                <c:pt idx="284">
                  <c:v>1348</c:v>
                </c:pt>
                <c:pt idx="285">
                  <c:v>1349</c:v>
                </c:pt>
                <c:pt idx="286">
                  <c:v>1350</c:v>
                </c:pt>
                <c:pt idx="287">
                  <c:v>1351</c:v>
                </c:pt>
                <c:pt idx="288">
                  <c:v>1352</c:v>
                </c:pt>
                <c:pt idx="289">
                  <c:v>1353</c:v>
                </c:pt>
                <c:pt idx="290">
                  <c:v>1354</c:v>
                </c:pt>
                <c:pt idx="291">
                  <c:v>1355</c:v>
                </c:pt>
                <c:pt idx="292">
                  <c:v>1356</c:v>
                </c:pt>
                <c:pt idx="293">
                  <c:v>1357</c:v>
                </c:pt>
                <c:pt idx="294">
                  <c:v>1358</c:v>
                </c:pt>
                <c:pt idx="295">
                  <c:v>1359</c:v>
                </c:pt>
                <c:pt idx="296">
                  <c:v>1360</c:v>
                </c:pt>
                <c:pt idx="297">
                  <c:v>1361</c:v>
                </c:pt>
                <c:pt idx="298">
                  <c:v>1362</c:v>
                </c:pt>
                <c:pt idx="299">
                  <c:v>1363</c:v>
                </c:pt>
                <c:pt idx="300">
                  <c:v>1364</c:v>
                </c:pt>
                <c:pt idx="301">
                  <c:v>1365</c:v>
                </c:pt>
                <c:pt idx="302">
                  <c:v>1366</c:v>
                </c:pt>
                <c:pt idx="303">
                  <c:v>1367</c:v>
                </c:pt>
                <c:pt idx="304">
                  <c:v>1368</c:v>
                </c:pt>
                <c:pt idx="305">
                  <c:v>1369</c:v>
                </c:pt>
              </c:numCache>
            </c:numRef>
          </c:xVal>
          <c:yVal>
            <c:numRef>
              <c:f>Graph!$E$976:$E$1279</c:f>
              <c:numCache>
                <c:formatCode>General</c:formatCode>
                <c:ptCount val="304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A3-41B5-8ABC-E44DD56E7995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Graph!$A$975:$A$1280</c:f>
              <c:numCache>
                <c:formatCode>General</c:formatCode>
                <c:ptCount val="306"/>
                <c:pt idx="0">
                  <c:v>1064</c:v>
                </c:pt>
                <c:pt idx="1">
                  <c:v>1065</c:v>
                </c:pt>
                <c:pt idx="2">
                  <c:v>1066</c:v>
                </c:pt>
                <c:pt idx="3">
                  <c:v>1067</c:v>
                </c:pt>
                <c:pt idx="4">
                  <c:v>1068</c:v>
                </c:pt>
                <c:pt idx="5">
                  <c:v>1069</c:v>
                </c:pt>
                <c:pt idx="6">
                  <c:v>1070</c:v>
                </c:pt>
                <c:pt idx="7">
                  <c:v>1071</c:v>
                </c:pt>
                <c:pt idx="8">
                  <c:v>1072</c:v>
                </c:pt>
                <c:pt idx="9">
                  <c:v>1073</c:v>
                </c:pt>
                <c:pt idx="10">
                  <c:v>1074</c:v>
                </c:pt>
                <c:pt idx="11">
                  <c:v>1075</c:v>
                </c:pt>
                <c:pt idx="12">
                  <c:v>1076</c:v>
                </c:pt>
                <c:pt idx="13">
                  <c:v>1077</c:v>
                </c:pt>
                <c:pt idx="14">
                  <c:v>1078</c:v>
                </c:pt>
                <c:pt idx="15">
                  <c:v>1079</c:v>
                </c:pt>
                <c:pt idx="16">
                  <c:v>1080</c:v>
                </c:pt>
                <c:pt idx="17">
                  <c:v>1081</c:v>
                </c:pt>
                <c:pt idx="18">
                  <c:v>1082</c:v>
                </c:pt>
                <c:pt idx="19">
                  <c:v>1083</c:v>
                </c:pt>
                <c:pt idx="20">
                  <c:v>1084</c:v>
                </c:pt>
                <c:pt idx="21">
                  <c:v>1085</c:v>
                </c:pt>
                <c:pt idx="22">
                  <c:v>1086</c:v>
                </c:pt>
                <c:pt idx="23">
                  <c:v>1087</c:v>
                </c:pt>
                <c:pt idx="24">
                  <c:v>1088</c:v>
                </c:pt>
                <c:pt idx="25">
                  <c:v>1089</c:v>
                </c:pt>
                <c:pt idx="26">
                  <c:v>1090</c:v>
                </c:pt>
                <c:pt idx="27">
                  <c:v>1091</c:v>
                </c:pt>
                <c:pt idx="28">
                  <c:v>1092</c:v>
                </c:pt>
                <c:pt idx="29">
                  <c:v>1093</c:v>
                </c:pt>
                <c:pt idx="30">
                  <c:v>1094</c:v>
                </c:pt>
                <c:pt idx="31">
                  <c:v>1095</c:v>
                </c:pt>
                <c:pt idx="32">
                  <c:v>1096</c:v>
                </c:pt>
                <c:pt idx="33">
                  <c:v>1097</c:v>
                </c:pt>
                <c:pt idx="34">
                  <c:v>1098</c:v>
                </c:pt>
                <c:pt idx="35">
                  <c:v>1099</c:v>
                </c:pt>
                <c:pt idx="36">
                  <c:v>1100</c:v>
                </c:pt>
                <c:pt idx="37">
                  <c:v>1101</c:v>
                </c:pt>
                <c:pt idx="38">
                  <c:v>1102</c:v>
                </c:pt>
                <c:pt idx="39">
                  <c:v>1103</c:v>
                </c:pt>
                <c:pt idx="40">
                  <c:v>1104</c:v>
                </c:pt>
                <c:pt idx="41">
                  <c:v>1105</c:v>
                </c:pt>
                <c:pt idx="42">
                  <c:v>1106</c:v>
                </c:pt>
                <c:pt idx="43">
                  <c:v>1107</c:v>
                </c:pt>
                <c:pt idx="44">
                  <c:v>1108</c:v>
                </c:pt>
                <c:pt idx="45">
                  <c:v>1109</c:v>
                </c:pt>
                <c:pt idx="46">
                  <c:v>1110</c:v>
                </c:pt>
                <c:pt idx="47">
                  <c:v>1111</c:v>
                </c:pt>
                <c:pt idx="48">
                  <c:v>1112</c:v>
                </c:pt>
                <c:pt idx="49">
                  <c:v>1113</c:v>
                </c:pt>
                <c:pt idx="50">
                  <c:v>1114</c:v>
                </c:pt>
                <c:pt idx="51">
                  <c:v>1115</c:v>
                </c:pt>
                <c:pt idx="52">
                  <c:v>1116</c:v>
                </c:pt>
                <c:pt idx="53">
                  <c:v>1117</c:v>
                </c:pt>
                <c:pt idx="54">
                  <c:v>1118</c:v>
                </c:pt>
                <c:pt idx="55">
                  <c:v>1119</c:v>
                </c:pt>
                <c:pt idx="56">
                  <c:v>1120</c:v>
                </c:pt>
                <c:pt idx="57">
                  <c:v>1121</c:v>
                </c:pt>
                <c:pt idx="58">
                  <c:v>1122</c:v>
                </c:pt>
                <c:pt idx="59">
                  <c:v>1123</c:v>
                </c:pt>
                <c:pt idx="60">
                  <c:v>1124</c:v>
                </c:pt>
                <c:pt idx="61">
                  <c:v>1125</c:v>
                </c:pt>
                <c:pt idx="62">
                  <c:v>1126</c:v>
                </c:pt>
                <c:pt idx="63">
                  <c:v>1127</c:v>
                </c:pt>
                <c:pt idx="64">
                  <c:v>1128</c:v>
                </c:pt>
                <c:pt idx="65">
                  <c:v>1129</c:v>
                </c:pt>
                <c:pt idx="66">
                  <c:v>1130</c:v>
                </c:pt>
                <c:pt idx="67">
                  <c:v>1131</c:v>
                </c:pt>
                <c:pt idx="68">
                  <c:v>1132</c:v>
                </c:pt>
                <c:pt idx="69">
                  <c:v>1133</c:v>
                </c:pt>
                <c:pt idx="70">
                  <c:v>1134</c:v>
                </c:pt>
                <c:pt idx="71">
                  <c:v>1135</c:v>
                </c:pt>
                <c:pt idx="72">
                  <c:v>1136</c:v>
                </c:pt>
                <c:pt idx="73">
                  <c:v>1137</c:v>
                </c:pt>
                <c:pt idx="74">
                  <c:v>1138</c:v>
                </c:pt>
                <c:pt idx="75">
                  <c:v>1139</c:v>
                </c:pt>
                <c:pt idx="76">
                  <c:v>1140</c:v>
                </c:pt>
                <c:pt idx="77">
                  <c:v>1141</c:v>
                </c:pt>
                <c:pt idx="78">
                  <c:v>1142</c:v>
                </c:pt>
                <c:pt idx="79">
                  <c:v>1143</c:v>
                </c:pt>
                <c:pt idx="80">
                  <c:v>1144</c:v>
                </c:pt>
                <c:pt idx="81">
                  <c:v>1145</c:v>
                </c:pt>
                <c:pt idx="82">
                  <c:v>1146</c:v>
                </c:pt>
                <c:pt idx="83">
                  <c:v>1147</c:v>
                </c:pt>
                <c:pt idx="84">
                  <c:v>1148</c:v>
                </c:pt>
                <c:pt idx="85">
                  <c:v>1149</c:v>
                </c:pt>
                <c:pt idx="86">
                  <c:v>1150</c:v>
                </c:pt>
                <c:pt idx="87">
                  <c:v>1151</c:v>
                </c:pt>
                <c:pt idx="88">
                  <c:v>1152</c:v>
                </c:pt>
                <c:pt idx="89">
                  <c:v>1153</c:v>
                </c:pt>
                <c:pt idx="90">
                  <c:v>1154</c:v>
                </c:pt>
                <c:pt idx="91">
                  <c:v>1155</c:v>
                </c:pt>
                <c:pt idx="92">
                  <c:v>1156</c:v>
                </c:pt>
                <c:pt idx="93">
                  <c:v>1157</c:v>
                </c:pt>
                <c:pt idx="94">
                  <c:v>1158</c:v>
                </c:pt>
                <c:pt idx="95">
                  <c:v>1159</c:v>
                </c:pt>
                <c:pt idx="96">
                  <c:v>1160</c:v>
                </c:pt>
                <c:pt idx="97">
                  <c:v>1161</c:v>
                </c:pt>
                <c:pt idx="98">
                  <c:v>1162</c:v>
                </c:pt>
                <c:pt idx="99">
                  <c:v>1163</c:v>
                </c:pt>
                <c:pt idx="100">
                  <c:v>1164</c:v>
                </c:pt>
                <c:pt idx="101">
                  <c:v>1165</c:v>
                </c:pt>
                <c:pt idx="102">
                  <c:v>1166</c:v>
                </c:pt>
                <c:pt idx="103">
                  <c:v>1167</c:v>
                </c:pt>
                <c:pt idx="104">
                  <c:v>1168</c:v>
                </c:pt>
                <c:pt idx="105">
                  <c:v>1169</c:v>
                </c:pt>
                <c:pt idx="106">
                  <c:v>1170</c:v>
                </c:pt>
                <c:pt idx="107">
                  <c:v>1171</c:v>
                </c:pt>
                <c:pt idx="108">
                  <c:v>1172</c:v>
                </c:pt>
                <c:pt idx="109">
                  <c:v>1173</c:v>
                </c:pt>
                <c:pt idx="110">
                  <c:v>1174</c:v>
                </c:pt>
                <c:pt idx="111">
                  <c:v>1175</c:v>
                </c:pt>
                <c:pt idx="112">
                  <c:v>1176</c:v>
                </c:pt>
                <c:pt idx="113">
                  <c:v>1177</c:v>
                </c:pt>
                <c:pt idx="114">
                  <c:v>1178</c:v>
                </c:pt>
                <c:pt idx="115">
                  <c:v>1179</c:v>
                </c:pt>
                <c:pt idx="116">
                  <c:v>1180</c:v>
                </c:pt>
                <c:pt idx="117">
                  <c:v>1181</c:v>
                </c:pt>
                <c:pt idx="118">
                  <c:v>1182</c:v>
                </c:pt>
                <c:pt idx="119">
                  <c:v>1183</c:v>
                </c:pt>
                <c:pt idx="120">
                  <c:v>1184</c:v>
                </c:pt>
                <c:pt idx="121">
                  <c:v>1185</c:v>
                </c:pt>
                <c:pt idx="122">
                  <c:v>1186</c:v>
                </c:pt>
                <c:pt idx="123">
                  <c:v>1187</c:v>
                </c:pt>
                <c:pt idx="124">
                  <c:v>1188</c:v>
                </c:pt>
                <c:pt idx="125">
                  <c:v>1189</c:v>
                </c:pt>
                <c:pt idx="126">
                  <c:v>1190</c:v>
                </c:pt>
                <c:pt idx="127">
                  <c:v>1191</c:v>
                </c:pt>
                <c:pt idx="128">
                  <c:v>1192</c:v>
                </c:pt>
                <c:pt idx="129">
                  <c:v>1193</c:v>
                </c:pt>
                <c:pt idx="130">
                  <c:v>1194</c:v>
                </c:pt>
                <c:pt idx="131">
                  <c:v>1195</c:v>
                </c:pt>
                <c:pt idx="132">
                  <c:v>1196</c:v>
                </c:pt>
                <c:pt idx="133">
                  <c:v>1197</c:v>
                </c:pt>
                <c:pt idx="134">
                  <c:v>1198</c:v>
                </c:pt>
                <c:pt idx="135">
                  <c:v>1199</c:v>
                </c:pt>
                <c:pt idx="136">
                  <c:v>1200</c:v>
                </c:pt>
                <c:pt idx="137">
                  <c:v>1201</c:v>
                </c:pt>
                <c:pt idx="138">
                  <c:v>1202</c:v>
                </c:pt>
                <c:pt idx="139">
                  <c:v>1203</c:v>
                </c:pt>
                <c:pt idx="140">
                  <c:v>1204</c:v>
                </c:pt>
                <c:pt idx="141">
                  <c:v>1205</c:v>
                </c:pt>
                <c:pt idx="142">
                  <c:v>1206</c:v>
                </c:pt>
                <c:pt idx="143">
                  <c:v>1207</c:v>
                </c:pt>
                <c:pt idx="144">
                  <c:v>1208</c:v>
                </c:pt>
                <c:pt idx="145">
                  <c:v>1209</c:v>
                </c:pt>
                <c:pt idx="146">
                  <c:v>1210</c:v>
                </c:pt>
                <c:pt idx="147">
                  <c:v>1211</c:v>
                </c:pt>
                <c:pt idx="148">
                  <c:v>1212</c:v>
                </c:pt>
                <c:pt idx="149">
                  <c:v>1213</c:v>
                </c:pt>
                <c:pt idx="150">
                  <c:v>1214</c:v>
                </c:pt>
                <c:pt idx="151">
                  <c:v>1215</c:v>
                </c:pt>
                <c:pt idx="152">
                  <c:v>1216</c:v>
                </c:pt>
                <c:pt idx="153">
                  <c:v>1217</c:v>
                </c:pt>
                <c:pt idx="154">
                  <c:v>1218</c:v>
                </c:pt>
                <c:pt idx="155">
                  <c:v>1219</c:v>
                </c:pt>
                <c:pt idx="156">
                  <c:v>1220</c:v>
                </c:pt>
                <c:pt idx="157">
                  <c:v>1221</c:v>
                </c:pt>
                <c:pt idx="158">
                  <c:v>1222</c:v>
                </c:pt>
                <c:pt idx="159">
                  <c:v>1223</c:v>
                </c:pt>
                <c:pt idx="160">
                  <c:v>1224</c:v>
                </c:pt>
                <c:pt idx="161">
                  <c:v>1225</c:v>
                </c:pt>
                <c:pt idx="162">
                  <c:v>1226</c:v>
                </c:pt>
                <c:pt idx="163">
                  <c:v>1227</c:v>
                </c:pt>
                <c:pt idx="164">
                  <c:v>1228</c:v>
                </c:pt>
                <c:pt idx="165">
                  <c:v>1229</c:v>
                </c:pt>
                <c:pt idx="166">
                  <c:v>1230</c:v>
                </c:pt>
                <c:pt idx="167">
                  <c:v>1231</c:v>
                </c:pt>
                <c:pt idx="168">
                  <c:v>1232</c:v>
                </c:pt>
                <c:pt idx="169">
                  <c:v>1233</c:v>
                </c:pt>
                <c:pt idx="170">
                  <c:v>1234</c:v>
                </c:pt>
                <c:pt idx="171">
                  <c:v>1235</c:v>
                </c:pt>
                <c:pt idx="172">
                  <c:v>1236</c:v>
                </c:pt>
                <c:pt idx="173">
                  <c:v>1237</c:v>
                </c:pt>
                <c:pt idx="174">
                  <c:v>1238</c:v>
                </c:pt>
                <c:pt idx="175">
                  <c:v>1239</c:v>
                </c:pt>
                <c:pt idx="176">
                  <c:v>1240</c:v>
                </c:pt>
                <c:pt idx="177">
                  <c:v>1241</c:v>
                </c:pt>
                <c:pt idx="178">
                  <c:v>1242</c:v>
                </c:pt>
                <c:pt idx="179">
                  <c:v>1243</c:v>
                </c:pt>
                <c:pt idx="180">
                  <c:v>1244</c:v>
                </c:pt>
                <c:pt idx="181">
                  <c:v>1245</c:v>
                </c:pt>
                <c:pt idx="182">
                  <c:v>1246</c:v>
                </c:pt>
                <c:pt idx="183">
                  <c:v>1247</c:v>
                </c:pt>
                <c:pt idx="184">
                  <c:v>1248</c:v>
                </c:pt>
                <c:pt idx="185">
                  <c:v>1249</c:v>
                </c:pt>
                <c:pt idx="186">
                  <c:v>1250</c:v>
                </c:pt>
                <c:pt idx="187">
                  <c:v>1251</c:v>
                </c:pt>
                <c:pt idx="188">
                  <c:v>1252</c:v>
                </c:pt>
                <c:pt idx="189">
                  <c:v>1253</c:v>
                </c:pt>
                <c:pt idx="190">
                  <c:v>1254</c:v>
                </c:pt>
                <c:pt idx="191">
                  <c:v>1255</c:v>
                </c:pt>
                <c:pt idx="192">
                  <c:v>1256</c:v>
                </c:pt>
                <c:pt idx="193">
                  <c:v>1257</c:v>
                </c:pt>
                <c:pt idx="194">
                  <c:v>1258</c:v>
                </c:pt>
                <c:pt idx="195">
                  <c:v>1259</c:v>
                </c:pt>
                <c:pt idx="196">
                  <c:v>1260</c:v>
                </c:pt>
                <c:pt idx="197">
                  <c:v>1261</c:v>
                </c:pt>
                <c:pt idx="198">
                  <c:v>1262</c:v>
                </c:pt>
                <c:pt idx="199">
                  <c:v>1263</c:v>
                </c:pt>
                <c:pt idx="200">
                  <c:v>1264</c:v>
                </c:pt>
                <c:pt idx="201">
                  <c:v>1265</c:v>
                </c:pt>
                <c:pt idx="202">
                  <c:v>1266</c:v>
                </c:pt>
                <c:pt idx="203">
                  <c:v>1267</c:v>
                </c:pt>
                <c:pt idx="204">
                  <c:v>1268</c:v>
                </c:pt>
                <c:pt idx="205">
                  <c:v>1269</c:v>
                </c:pt>
                <c:pt idx="206">
                  <c:v>1270</c:v>
                </c:pt>
                <c:pt idx="207">
                  <c:v>1271</c:v>
                </c:pt>
                <c:pt idx="208">
                  <c:v>1272</c:v>
                </c:pt>
                <c:pt idx="209">
                  <c:v>1273</c:v>
                </c:pt>
                <c:pt idx="210">
                  <c:v>1274</c:v>
                </c:pt>
                <c:pt idx="211">
                  <c:v>1275</c:v>
                </c:pt>
                <c:pt idx="212">
                  <c:v>1276</c:v>
                </c:pt>
                <c:pt idx="213">
                  <c:v>1277</c:v>
                </c:pt>
                <c:pt idx="214">
                  <c:v>1278</c:v>
                </c:pt>
                <c:pt idx="215">
                  <c:v>1279</c:v>
                </c:pt>
                <c:pt idx="216">
                  <c:v>1280</c:v>
                </c:pt>
                <c:pt idx="217">
                  <c:v>1281</c:v>
                </c:pt>
                <c:pt idx="218">
                  <c:v>1282</c:v>
                </c:pt>
                <c:pt idx="219">
                  <c:v>1283</c:v>
                </c:pt>
                <c:pt idx="220">
                  <c:v>1284</c:v>
                </c:pt>
                <c:pt idx="221">
                  <c:v>1285</c:v>
                </c:pt>
                <c:pt idx="222">
                  <c:v>1286</c:v>
                </c:pt>
                <c:pt idx="223">
                  <c:v>1287</c:v>
                </c:pt>
                <c:pt idx="224">
                  <c:v>1288</c:v>
                </c:pt>
                <c:pt idx="225">
                  <c:v>1289</c:v>
                </c:pt>
                <c:pt idx="226">
                  <c:v>1290</c:v>
                </c:pt>
                <c:pt idx="227">
                  <c:v>1291</c:v>
                </c:pt>
                <c:pt idx="228">
                  <c:v>1292</c:v>
                </c:pt>
                <c:pt idx="229">
                  <c:v>1293</c:v>
                </c:pt>
                <c:pt idx="230">
                  <c:v>1294</c:v>
                </c:pt>
                <c:pt idx="231">
                  <c:v>1295</c:v>
                </c:pt>
                <c:pt idx="232">
                  <c:v>1296</c:v>
                </c:pt>
                <c:pt idx="233">
                  <c:v>1297</c:v>
                </c:pt>
                <c:pt idx="234">
                  <c:v>1298</c:v>
                </c:pt>
                <c:pt idx="235">
                  <c:v>1299</c:v>
                </c:pt>
                <c:pt idx="236">
                  <c:v>1300</c:v>
                </c:pt>
                <c:pt idx="237">
                  <c:v>1301</c:v>
                </c:pt>
                <c:pt idx="238">
                  <c:v>1302</c:v>
                </c:pt>
                <c:pt idx="239">
                  <c:v>1303</c:v>
                </c:pt>
                <c:pt idx="240">
                  <c:v>1304</c:v>
                </c:pt>
                <c:pt idx="241">
                  <c:v>1305</c:v>
                </c:pt>
                <c:pt idx="242">
                  <c:v>1306</c:v>
                </c:pt>
                <c:pt idx="243">
                  <c:v>1307</c:v>
                </c:pt>
                <c:pt idx="244">
                  <c:v>1308</c:v>
                </c:pt>
                <c:pt idx="245">
                  <c:v>1309</c:v>
                </c:pt>
                <c:pt idx="246">
                  <c:v>1310</c:v>
                </c:pt>
                <c:pt idx="247">
                  <c:v>1311</c:v>
                </c:pt>
                <c:pt idx="248">
                  <c:v>1312</c:v>
                </c:pt>
                <c:pt idx="249">
                  <c:v>1313</c:v>
                </c:pt>
                <c:pt idx="250">
                  <c:v>1314</c:v>
                </c:pt>
                <c:pt idx="251">
                  <c:v>1315</c:v>
                </c:pt>
                <c:pt idx="252">
                  <c:v>1316</c:v>
                </c:pt>
                <c:pt idx="253">
                  <c:v>1317</c:v>
                </c:pt>
                <c:pt idx="254">
                  <c:v>1318</c:v>
                </c:pt>
                <c:pt idx="255">
                  <c:v>1319</c:v>
                </c:pt>
                <c:pt idx="256">
                  <c:v>1320</c:v>
                </c:pt>
                <c:pt idx="257">
                  <c:v>1321</c:v>
                </c:pt>
                <c:pt idx="258">
                  <c:v>1322</c:v>
                </c:pt>
                <c:pt idx="259">
                  <c:v>1323</c:v>
                </c:pt>
                <c:pt idx="260">
                  <c:v>1324</c:v>
                </c:pt>
                <c:pt idx="261">
                  <c:v>1325</c:v>
                </c:pt>
                <c:pt idx="262">
                  <c:v>1326</c:v>
                </c:pt>
                <c:pt idx="263">
                  <c:v>1327</c:v>
                </c:pt>
                <c:pt idx="264">
                  <c:v>1328</c:v>
                </c:pt>
                <c:pt idx="265">
                  <c:v>1329</c:v>
                </c:pt>
                <c:pt idx="266">
                  <c:v>1330</c:v>
                </c:pt>
                <c:pt idx="267">
                  <c:v>1331</c:v>
                </c:pt>
                <c:pt idx="268">
                  <c:v>1332</c:v>
                </c:pt>
                <c:pt idx="269">
                  <c:v>1333</c:v>
                </c:pt>
                <c:pt idx="270">
                  <c:v>1334</c:v>
                </c:pt>
                <c:pt idx="271">
                  <c:v>1335</c:v>
                </c:pt>
                <c:pt idx="272">
                  <c:v>1336</c:v>
                </c:pt>
                <c:pt idx="273">
                  <c:v>1337</c:v>
                </c:pt>
                <c:pt idx="274">
                  <c:v>1338</c:v>
                </c:pt>
                <c:pt idx="275">
                  <c:v>1339</c:v>
                </c:pt>
                <c:pt idx="276">
                  <c:v>1340</c:v>
                </c:pt>
                <c:pt idx="277">
                  <c:v>1341</c:v>
                </c:pt>
                <c:pt idx="278">
                  <c:v>1342</c:v>
                </c:pt>
                <c:pt idx="279">
                  <c:v>1343</c:v>
                </c:pt>
                <c:pt idx="280">
                  <c:v>1344</c:v>
                </c:pt>
                <c:pt idx="281">
                  <c:v>1345</c:v>
                </c:pt>
                <c:pt idx="282">
                  <c:v>1346</c:v>
                </c:pt>
                <c:pt idx="283">
                  <c:v>1347</c:v>
                </c:pt>
                <c:pt idx="284">
                  <c:v>1348</c:v>
                </c:pt>
                <c:pt idx="285">
                  <c:v>1349</c:v>
                </c:pt>
                <c:pt idx="286">
                  <c:v>1350</c:v>
                </c:pt>
                <c:pt idx="287">
                  <c:v>1351</c:v>
                </c:pt>
                <c:pt idx="288">
                  <c:v>1352</c:v>
                </c:pt>
                <c:pt idx="289">
                  <c:v>1353</c:v>
                </c:pt>
                <c:pt idx="290">
                  <c:v>1354</c:v>
                </c:pt>
                <c:pt idx="291">
                  <c:v>1355</c:v>
                </c:pt>
                <c:pt idx="292">
                  <c:v>1356</c:v>
                </c:pt>
                <c:pt idx="293">
                  <c:v>1357</c:v>
                </c:pt>
                <c:pt idx="294">
                  <c:v>1358</c:v>
                </c:pt>
                <c:pt idx="295">
                  <c:v>1359</c:v>
                </c:pt>
                <c:pt idx="296">
                  <c:v>1360</c:v>
                </c:pt>
                <c:pt idx="297">
                  <c:v>1361</c:v>
                </c:pt>
                <c:pt idx="298">
                  <c:v>1362</c:v>
                </c:pt>
                <c:pt idx="299">
                  <c:v>1363</c:v>
                </c:pt>
                <c:pt idx="300">
                  <c:v>1364</c:v>
                </c:pt>
                <c:pt idx="301">
                  <c:v>1365</c:v>
                </c:pt>
                <c:pt idx="302">
                  <c:v>1366</c:v>
                </c:pt>
                <c:pt idx="303">
                  <c:v>1367</c:v>
                </c:pt>
                <c:pt idx="304">
                  <c:v>1368</c:v>
                </c:pt>
                <c:pt idx="305">
                  <c:v>1369</c:v>
                </c:pt>
              </c:numCache>
            </c:numRef>
          </c:xVal>
          <c:yVal>
            <c:numRef>
              <c:f>Graph!$G$976:$G$1279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A3-41B5-8ABC-E44DD56E7995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Graph!$A$975:$A$1280</c:f>
              <c:numCache>
                <c:formatCode>General</c:formatCode>
                <c:ptCount val="306"/>
                <c:pt idx="0">
                  <c:v>1064</c:v>
                </c:pt>
                <c:pt idx="1">
                  <c:v>1065</c:v>
                </c:pt>
                <c:pt idx="2">
                  <c:v>1066</c:v>
                </c:pt>
                <c:pt idx="3">
                  <c:v>1067</c:v>
                </c:pt>
                <c:pt idx="4">
                  <c:v>1068</c:v>
                </c:pt>
                <c:pt idx="5">
                  <c:v>1069</c:v>
                </c:pt>
                <c:pt idx="6">
                  <c:v>1070</c:v>
                </c:pt>
                <c:pt idx="7">
                  <c:v>1071</c:v>
                </c:pt>
                <c:pt idx="8">
                  <c:v>1072</c:v>
                </c:pt>
                <c:pt idx="9">
                  <c:v>1073</c:v>
                </c:pt>
                <c:pt idx="10">
                  <c:v>1074</c:v>
                </c:pt>
                <c:pt idx="11">
                  <c:v>1075</c:v>
                </c:pt>
                <c:pt idx="12">
                  <c:v>1076</c:v>
                </c:pt>
                <c:pt idx="13">
                  <c:v>1077</c:v>
                </c:pt>
                <c:pt idx="14">
                  <c:v>1078</c:v>
                </c:pt>
                <c:pt idx="15">
                  <c:v>1079</c:v>
                </c:pt>
                <c:pt idx="16">
                  <c:v>1080</c:v>
                </c:pt>
                <c:pt idx="17">
                  <c:v>1081</c:v>
                </c:pt>
                <c:pt idx="18">
                  <c:v>1082</c:v>
                </c:pt>
                <c:pt idx="19">
                  <c:v>1083</c:v>
                </c:pt>
                <c:pt idx="20">
                  <c:v>1084</c:v>
                </c:pt>
                <c:pt idx="21">
                  <c:v>1085</c:v>
                </c:pt>
                <c:pt idx="22">
                  <c:v>1086</c:v>
                </c:pt>
                <c:pt idx="23">
                  <c:v>1087</c:v>
                </c:pt>
                <c:pt idx="24">
                  <c:v>1088</c:v>
                </c:pt>
                <c:pt idx="25">
                  <c:v>1089</c:v>
                </c:pt>
                <c:pt idx="26">
                  <c:v>1090</c:v>
                </c:pt>
                <c:pt idx="27">
                  <c:v>1091</c:v>
                </c:pt>
                <c:pt idx="28">
                  <c:v>1092</c:v>
                </c:pt>
                <c:pt idx="29">
                  <c:v>1093</c:v>
                </c:pt>
                <c:pt idx="30">
                  <c:v>1094</c:v>
                </c:pt>
                <c:pt idx="31">
                  <c:v>1095</c:v>
                </c:pt>
                <c:pt idx="32">
                  <c:v>1096</c:v>
                </c:pt>
                <c:pt idx="33">
                  <c:v>1097</c:v>
                </c:pt>
                <c:pt idx="34">
                  <c:v>1098</c:v>
                </c:pt>
                <c:pt idx="35">
                  <c:v>1099</c:v>
                </c:pt>
                <c:pt idx="36">
                  <c:v>1100</c:v>
                </c:pt>
                <c:pt idx="37">
                  <c:v>1101</c:v>
                </c:pt>
                <c:pt idx="38">
                  <c:v>1102</c:v>
                </c:pt>
                <c:pt idx="39">
                  <c:v>1103</c:v>
                </c:pt>
                <c:pt idx="40">
                  <c:v>1104</c:v>
                </c:pt>
                <c:pt idx="41">
                  <c:v>1105</c:v>
                </c:pt>
                <c:pt idx="42">
                  <c:v>1106</c:v>
                </c:pt>
                <c:pt idx="43">
                  <c:v>1107</c:v>
                </c:pt>
                <c:pt idx="44">
                  <c:v>1108</c:v>
                </c:pt>
                <c:pt idx="45">
                  <c:v>1109</c:v>
                </c:pt>
                <c:pt idx="46">
                  <c:v>1110</c:v>
                </c:pt>
                <c:pt idx="47">
                  <c:v>1111</c:v>
                </c:pt>
                <c:pt idx="48">
                  <c:v>1112</c:v>
                </c:pt>
                <c:pt idx="49">
                  <c:v>1113</c:v>
                </c:pt>
                <c:pt idx="50">
                  <c:v>1114</c:v>
                </c:pt>
                <c:pt idx="51">
                  <c:v>1115</c:v>
                </c:pt>
                <c:pt idx="52">
                  <c:v>1116</c:v>
                </c:pt>
                <c:pt idx="53">
                  <c:v>1117</c:v>
                </c:pt>
                <c:pt idx="54">
                  <c:v>1118</c:v>
                </c:pt>
                <c:pt idx="55">
                  <c:v>1119</c:v>
                </c:pt>
                <c:pt idx="56">
                  <c:v>1120</c:v>
                </c:pt>
                <c:pt idx="57">
                  <c:v>1121</c:v>
                </c:pt>
                <c:pt idx="58">
                  <c:v>1122</c:v>
                </c:pt>
                <c:pt idx="59">
                  <c:v>1123</c:v>
                </c:pt>
                <c:pt idx="60">
                  <c:v>1124</c:v>
                </c:pt>
                <c:pt idx="61">
                  <c:v>1125</c:v>
                </c:pt>
                <c:pt idx="62">
                  <c:v>1126</c:v>
                </c:pt>
                <c:pt idx="63">
                  <c:v>1127</c:v>
                </c:pt>
                <c:pt idx="64">
                  <c:v>1128</c:v>
                </c:pt>
                <c:pt idx="65">
                  <c:v>1129</c:v>
                </c:pt>
                <c:pt idx="66">
                  <c:v>1130</c:v>
                </c:pt>
                <c:pt idx="67">
                  <c:v>1131</c:v>
                </c:pt>
                <c:pt idx="68">
                  <c:v>1132</c:v>
                </c:pt>
                <c:pt idx="69">
                  <c:v>1133</c:v>
                </c:pt>
                <c:pt idx="70">
                  <c:v>1134</c:v>
                </c:pt>
                <c:pt idx="71">
                  <c:v>1135</c:v>
                </c:pt>
                <c:pt idx="72">
                  <c:v>1136</c:v>
                </c:pt>
                <c:pt idx="73">
                  <c:v>1137</c:v>
                </c:pt>
                <c:pt idx="74">
                  <c:v>1138</c:v>
                </c:pt>
                <c:pt idx="75">
                  <c:v>1139</c:v>
                </c:pt>
                <c:pt idx="76">
                  <c:v>1140</c:v>
                </c:pt>
                <c:pt idx="77">
                  <c:v>1141</c:v>
                </c:pt>
                <c:pt idx="78">
                  <c:v>1142</c:v>
                </c:pt>
                <c:pt idx="79">
                  <c:v>1143</c:v>
                </c:pt>
                <c:pt idx="80">
                  <c:v>1144</c:v>
                </c:pt>
                <c:pt idx="81">
                  <c:v>1145</c:v>
                </c:pt>
                <c:pt idx="82">
                  <c:v>1146</c:v>
                </c:pt>
                <c:pt idx="83">
                  <c:v>1147</c:v>
                </c:pt>
                <c:pt idx="84">
                  <c:v>1148</c:v>
                </c:pt>
                <c:pt idx="85">
                  <c:v>1149</c:v>
                </c:pt>
                <c:pt idx="86">
                  <c:v>1150</c:v>
                </c:pt>
                <c:pt idx="87">
                  <c:v>1151</c:v>
                </c:pt>
                <c:pt idx="88">
                  <c:v>1152</c:v>
                </c:pt>
                <c:pt idx="89">
                  <c:v>1153</c:v>
                </c:pt>
                <c:pt idx="90">
                  <c:v>1154</c:v>
                </c:pt>
                <c:pt idx="91">
                  <c:v>1155</c:v>
                </c:pt>
                <c:pt idx="92">
                  <c:v>1156</c:v>
                </c:pt>
                <c:pt idx="93">
                  <c:v>1157</c:v>
                </c:pt>
                <c:pt idx="94">
                  <c:v>1158</c:v>
                </c:pt>
                <c:pt idx="95">
                  <c:v>1159</c:v>
                </c:pt>
                <c:pt idx="96">
                  <c:v>1160</c:v>
                </c:pt>
                <c:pt idx="97">
                  <c:v>1161</c:v>
                </c:pt>
                <c:pt idx="98">
                  <c:v>1162</c:v>
                </c:pt>
                <c:pt idx="99">
                  <c:v>1163</c:v>
                </c:pt>
                <c:pt idx="100">
                  <c:v>1164</c:v>
                </c:pt>
                <c:pt idx="101">
                  <c:v>1165</c:v>
                </c:pt>
                <c:pt idx="102">
                  <c:v>1166</c:v>
                </c:pt>
                <c:pt idx="103">
                  <c:v>1167</c:v>
                </c:pt>
                <c:pt idx="104">
                  <c:v>1168</c:v>
                </c:pt>
                <c:pt idx="105">
                  <c:v>1169</c:v>
                </c:pt>
                <c:pt idx="106">
                  <c:v>1170</c:v>
                </c:pt>
                <c:pt idx="107">
                  <c:v>1171</c:v>
                </c:pt>
                <c:pt idx="108">
                  <c:v>1172</c:v>
                </c:pt>
                <c:pt idx="109">
                  <c:v>1173</c:v>
                </c:pt>
                <c:pt idx="110">
                  <c:v>1174</c:v>
                </c:pt>
                <c:pt idx="111">
                  <c:v>1175</c:v>
                </c:pt>
                <c:pt idx="112">
                  <c:v>1176</c:v>
                </c:pt>
                <c:pt idx="113">
                  <c:v>1177</c:v>
                </c:pt>
                <c:pt idx="114">
                  <c:v>1178</c:v>
                </c:pt>
                <c:pt idx="115">
                  <c:v>1179</c:v>
                </c:pt>
                <c:pt idx="116">
                  <c:v>1180</c:v>
                </c:pt>
                <c:pt idx="117">
                  <c:v>1181</c:v>
                </c:pt>
                <c:pt idx="118">
                  <c:v>1182</c:v>
                </c:pt>
                <c:pt idx="119">
                  <c:v>1183</c:v>
                </c:pt>
                <c:pt idx="120">
                  <c:v>1184</c:v>
                </c:pt>
                <c:pt idx="121">
                  <c:v>1185</c:v>
                </c:pt>
                <c:pt idx="122">
                  <c:v>1186</c:v>
                </c:pt>
                <c:pt idx="123">
                  <c:v>1187</c:v>
                </c:pt>
                <c:pt idx="124">
                  <c:v>1188</c:v>
                </c:pt>
                <c:pt idx="125">
                  <c:v>1189</c:v>
                </c:pt>
                <c:pt idx="126">
                  <c:v>1190</c:v>
                </c:pt>
                <c:pt idx="127">
                  <c:v>1191</c:v>
                </c:pt>
                <c:pt idx="128">
                  <c:v>1192</c:v>
                </c:pt>
                <c:pt idx="129">
                  <c:v>1193</c:v>
                </c:pt>
                <c:pt idx="130">
                  <c:v>1194</c:v>
                </c:pt>
                <c:pt idx="131">
                  <c:v>1195</c:v>
                </c:pt>
                <c:pt idx="132">
                  <c:v>1196</c:v>
                </c:pt>
                <c:pt idx="133">
                  <c:v>1197</c:v>
                </c:pt>
                <c:pt idx="134">
                  <c:v>1198</c:v>
                </c:pt>
                <c:pt idx="135">
                  <c:v>1199</c:v>
                </c:pt>
                <c:pt idx="136">
                  <c:v>1200</c:v>
                </c:pt>
                <c:pt idx="137">
                  <c:v>1201</c:v>
                </c:pt>
                <c:pt idx="138">
                  <c:v>1202</c:v>
                </c:pt>
                <c:pt idx="139">
                  <c:v>1203</c:v>
                </c:pt>
                <c:pt idx="140">
                  <c:v>1204</c:v>
                </c:pt>
                <c:pt idx="141">
                  <c:v>1205</c:v>
                </c:pt>
                <c:pt idx="142">
                  <c:v>1206</c:v>
                </c:pt>
                <c:pt idx="143">
                  <c:v>1207</c:v>
                </c:pt>
                <c:pt idx="144">
                  <c:v>1208</c:v>
                </c:pt>
                <c:pt idx="145">
                  <c:v>1209</c:v>
                </c:pt>
                <c:pt idx="146">
                  <c:v>1210</c:v>
                </c:pt>
                <c:pt idx="147">
                  <c:v>1211</c:v>
                </c:pt>
                <c:pt idx="148">
                  <c:v>1212</c:v>
                </c:pt>
                <c:pt idx="149">
                  <c:v>1213</c:v>
                </c:pt>
                <c:pt idx="150">
                  <c:v>1214</c:v>
                </c:pt>
                <c:pt idx="151">
                  <c:v>1215</c:v>
                </c:pt>
                <c:pt idx="152">
                  <c:v>1216</c:v>
                </c:pt>
                <c:pt idx="153">
                  <c:v>1217</c:v>
                </c:pt>
                <c:pt idx="154">
                  <c:v>1218</c:v>
                </c:pt>
                <c:pt idx="155">
                  <c:v>1219</c:v>
                </c:pt>
                <c:pt idx="156">
                  <c:v>1220</c:v>
                </c:pt>
                <c:pt idx="157">
                  <c:v>1221</c:v>
                </c:pt>
                <c:pt idx="158">
                  <c:v>1222</c:v>
                </c:pt>
                <c:pt idx="159">
                  <c:v>1223</c:v>
                </c:pt>
                <c:pt idx="160">
                  <c:v>1224</c:v>
                </c:pt>
                <c:pt idx="161">
                  <c:v>1225</c:v>
                </c:pt>
                <c:pt idx="162">
                  <c:v>1226</c:v>
                </c:pt>
                <c:pt idx="163">
                  <c:v>1227</c:v>
                </c:pt>
                <c:pt idx="164">
                  <c:v>1228</c:v>
                </c:pt>
                <c:pt idx="165">
                  <c:v>1229</c:v>
                </c:pt>
                <c:pt idx="166">
                  <c:v>1230</c:v>
                </c:pt>
                <c:pt idx="167">
                  <c:v>1231</c:v>
                </c:pt>
                <c:pt idx="168">
                  <c:v>1232</c:v>
                </c:pt>
                <c:pt idx="169">
                  <c:v>1233</c:v>
                </c:pt>
                <c:pt idx="170">
                  <c:v>1234</c:v>
                </c:pt>
                <c:pt idx="171">
                  <c:v>1235</c:v>
                </c:pt>
                <c:pt idx="172">
                  <c:v>1236</c:v>
                </c:pt>
                <c:pt idx="173">
                  <c:v>1237</c:v>
                </c:pt>
                <c:pt idx="174">
                  <c:v>1238</c:v>
                </c:pt>
                <c:pt idx="175">
                  <c:v>1239</c:v>
                </c:pt>
                <c:pt idx="176">
                  <c:v>1240</c:v>
                </c:pt>
                <c:pt idx="177">
                  <c:v>1241</c:v>
                </c:pt>
                <c:pt idx="178">
                  <c:v>1242</c:v>
                </c:pt>
                <c:pt idx="179">
                  <c:v>1243</c:v>
                </c:pt>
                <c:pt idx="180">
                  <c:v>1244</c:v>
                </c:pt>
                <c:pt idx="181">
                  <c:v>1245</c:v>
                </c:pt>
                <c:pt idx="182">
                  <c:v>1246</c:v>
                </c:pt>
                <c:pt idx="183">
                  <c:v>1247</c:v>
                </c:pt>
                <c:pt idx="184">
                  <c:v>1248</c:v>
                </c:pt>
                <c:pt idx="185">
                  <c:v>1249</c:v>
                </c:pt>
                <c:pt idx="186">
                  <c:v>1250</c:v>
                </c:pt>
                <c:pt idx="187">
                  <c:v>1251</c:v>
                </c:pt>
                <c:pt idx="188">
                  <c:v>1252</c:v>
                </c:pt>
                <c:pt idx="189">
                  <c:v>1253</c:v>
                </c:pt>
                <c:pt idx="190">
                  <c:v>1254</c:v>
                </c:pt>
                <c:pt idx="191">
                  <c:v>1255</c:v>
                </c:pt>
                <c:pt idx="192">
                  <c:v>1256</c:v>
                </c:pt>
                <c:pt idx="193">
                  <c:v>1257</c:v>
                </c:pt>
                <c:pt idx="194">
                  <c:v>1258</c:v>
                </c:pt>
                <c:pt idx="195">
                  <c:v>1259</c:v>
                </c:pt>
                <c:pt idx="196">
                  <c:v>1260</c:v>
                </c:pt>
                <c:pt idx="197">
                  <c:v>1261</c:v>
                </c:pt>
                <c:pt idx="198">
                  <c:v>1262</c:v>
                </c:pt>
                <c:pt idx="199">
                  <c:v>1263</c:v>
                </c:pt>
                <c:pt idx="200">
                  <c:v>1264</c:v>
                </c:pt>
                <c:pt idx="201">
                  <c:v>1265</c:v>
                </c:pt>
                <c:pt idx="202">
                  <c:v>1266</c:v>
                </c:pt>
                <c:pt idx="203">
                  <c:v>1267</c:v>
                </c:pt>
                <c:pt idx="204">
                  <c:v>1268</c:v>
                </c:pt>
                <c:pt idx="205">
                  <c:v>1269</c:v>
                </c:pt>
                <c:pt idx="206">
                  <c:v>1270</c:v>
                </c:pt>
                <c:pt idx="207">
                  <c:v>1271</c:v>
                </c:pt>
                <c:pt idx="208">
                  <c:v>1272</c:v>
                </c:pt>
                <c:pt idx="209">
                  <c:v>1273</c:v>
                </c:pt>
                <c:pt idx="210">
                  <c:v>1274</c:v>
                </c:pt>
                <c:pt idx="211">
                  <c:v>1275</c:v>
                </c:pt>
                <c:pt idx="212">
                  <c:v>1276</c:v>
                </c:pt>
                <c:pt idx="213">
                  <c:v>1277</c:v>
                </c:pt>
                <c:pt idx="214">
                  <c:v>1278</c:v>
                </c:pt>
                <c:pt idx="215">
                  <c:v>1279</c:v>
                </c:pt>
                <c:pt idx="216">
                  <c:v>1280</c:v>
                </c:pt>
                <c:pt idx="217">
                  <c:v>1281</c:v>
                </c:pt>
                <c:pt idx="218">
                  <c:v>1282</c:v>
                </c:pt>
                <c:pt idx="219">
                  <c:v>1283</c:v>
                </c:pt>
                <c:pt idx="220">
                  <c:v>1284</c:v>
                </c:pt>
                <c:pt idx="221">
                  <c:v>1285</c:v>
                </c:pt>
                <c:pt idx="222">
                  <c:v>1286</c:v>
                </c:pt>
                <c:pt idx="223">
                  <c:v>1287</c:v>
                </c:pt>
                <c:pt idx="224">
                  <c:v>1288</c:v>
                </c:pt>
                <c:pt idx="225">
                  <c:v>1289</c:v>
                </c:pt>
                <c:pt idx="226">
                  <c:v>1290</c:v>
                </c:pt>
                <c:pt idx="227">
                  <c:v>1291</c:v>
                </c:pt>
                <c:pt idx="228">
                  <c:v>1292</c:v>
                </c:pt>
                <c:pt idx="229">
                  <c:v>1293</c:v>
                </c:pt>
                <c:pt idx="230">
                  <c:v>1294</c:v>
                </c:pt>
                <c:pt idx="231">
                  <c:v>1295</c:v>
                </c:pt>
                <c:pt idx="232">
                  <c:v>1296</c:v>
                </c:pt>
                <c:pt idx="233">
                  <c:v>1297</c:v>
                </c:pt>
                <c:pt idx="234">
                  <c:v>1298</c:v>
                </c:pt>
                <c:pt idx="235">
                  <c:v>1299</c:v>
                </c:pt>
                <c:pt idx="236">
                  <c:v>1300</c:v>
                </c:pt>
                <c:pt idx="237">
                  <c:v>1301</c:v>
                </c:pt>
                <c:pt idx="238">
                  <c:v>1302</c:v>
                </c:pt>
                <c:pt idx="239">
                  <c:v>1303</c:v>
                </c:pt>
                <c:pt idx="240">
                  <c:v>1304</c:v>
                </c:pt>
                <c:pt idx="241">
                  <c:v>1305</c:v>
                </c:pt>
                <c:pt idx="242">
                  <c:v>1306</c:v>
                </c:pt>
                <c:pt idx="243">
                  <c:v>1307</c:v>
                </c:pt>
                <c:pt idx="244">
                  <c:v>1308</c:v>
                </c:pt>
                <c:pt idx="245">
                  <c:v>1309</c:v>
                </c:pt>
                <c:pt idx="246">
                  <c:v>1310</c:v>
                </c:pt>
                <c:pt idx="247">
                  <c:v>1311</c:v>
                </c:pt>
                <c:pt idx="248">
                  <c:v>1312</c:v>
                </c:pt>
                <c:pt idx="249">
                  <c:v>1313</c:v>
                </c:pt>
                <c:pt idx="250">
                  <c:v>1314</c:v>
                </c:pt>
                <c:pt idx="251">
                  <c:v>1315</c:v>
                </c:pt>
                <c:pt idx="252">
                  <c:v>1316</c:v>
                </c:pt>
                <c:pt idx="253">
                  <c:v>1317</c:v>
                </c:pt>
                <c:pt idx="254">
                  <c:v>1318</c:v>
                </c:pt>
                <c:pt idx="255">
                  <c:v>1319</c:v>
                </c:pt>
                <c:pt idx="256">
                  <c:v>1320</c:v>
                </c:pt>
                <c:pt idx="257">
                  <c:v>1321</c:v>
                </c:pt>
                <c:pt idx="258">
                  <c:v>1322</c:v>
                </c:pt>
                <c:pt idx="259">
                  <c:v>1323</c:v>
                </c:pt>
                <c:pt idx="260">
                  <c:v>1324</c:v>
                </c:pt>
                <c:pt idx="261">
                  <c:v>1325</c:v>
                </c:pt>
                <c:pt idx="262">
                  <c:v>1326</c:v>
                </c:pt>
                <c:pt idx="263">
                  <c:v>1327</c:v>
                </c:pt>
                <c:pt idx="264">
                  <c:v>1328</c:v>
                </c:pt>
                <c:pt idx="265">
                  <c:v>1329</c:v>
                </c:pt>
                <c:pt idx="266">
                  <c:v>1330</c:v>
                </c:pt>
                <c:pt idx="267">
                  <c:v>1331</c:v>
                </c:pt>
                <c:pt idx="268">
                  <c:v>1332</c:v>
                </c:pt>
                <c:pt idx="269">
                  <c:v>1333</c:v>
                </c:pt>
                <c:pt idx="270">
                  <c:v>1334</c:v>
                </c:pt>
                <c:pt idx="271">
                  <c:v>1335</c:v>
                </c:pt>
                <c:pt idx="272">
                  <c:v>1336</c:v>
                </c:pt>
                <c:pt idx="273">
                  <c:v>1337</c:v>
                </c:pt>
                <c:pt idx="274">
                  <c:v>1338</c:v>
                </c:pt>
                <c:pt idx="275">
                  <c:v>1339</c:v>
                </c:pt>
                <c:pt idx="276">
                  <c:v>1340</c:v>
                </c:pt>
                <c:pt idx="277">
                  <c:v>1341</c:v>
                </c:pt>
                <c:pt idx="278">
                  <c:v>1342</c:v>
                </c:pt>
                <c:pt idx="279">
                  <c:v>1343</c:v>
                </c:pt>
                <c:pt idx="280">
                  <c:v>1344</c:v>
                </c:pt>
                <c:pt idx="281">
                  <c:v>1345</c:v>
                </c:pt>
                <c:pt idx="282">
                  <c:v>1346</c:v>
                </c:pt>
                <c:pt idx="283">
                  <c:v>1347</c:v>
                </c:pt>
                <c:pt idx="284">
                  <c:v>1348</c:v>
                </c:pt>
                <c:pt idx="285">
                  <c:v>1349</c:v>
                </c:pt>
                <c:pt idx="286">
                  <c:v>1350</c:v>
                </c:pt>
                <c:pt idx="287">
                  <c:v>1351</c:v>
                </c:pt>
                <c:pt idx="288">
                  <c:v>1352</c:v>
                </c:pt>
                <c:pt idx="289">
                  <c:v>1353</c:v>
                </c:pt>
                <c:pt idx="290">
                  <c:v>1354</c:v>
                </c:pt>
                <c:pt idx="291">
                  <c:v>1355</c:v>
                </c:pt>
                <c:pt idx="292">
                  <c:v>1356</c:v>
                </c:pt>
                <c:pt idx="293">
                  <c:v>1357</c:v>
                </c:pt>
                <c:pt idx="294">
                  <c:v>1358</c:v>
                </c:pt>
                <c:pt idx="295">
                  <c:v>1359</c:v>
                </c:pt>
                <c:pt idx="296">
                  <c:v>1360</c:v>
                </c:pt>
                <c:pt idx="297">
                  <c:v>1361</c:v>
                </c:pt>
                <c:pt idx="298">
                  <c:v>1362</c:v>
                </c:pt>
                <c:pt idx="299">
                  <c:v>1363</c:v>
                </c:pt>
                <c:pt idx="300">
                  <c:v>1364</c:v>
                </c:pt>
                <c:pt idx="301">
                  <c:v>1365</c:v>
                </c:pt>
                <c:pt idx="302">
                  <c:v>1366</c:v>
                </c:pt>
                <c:pt idx="303">
                  <c:v>1367</c:v>
                </c:pt>
                <c:pt idx="304">
                  <c:v>1368</c:v>
                </c:pt>
                <c:pt idx="305">
                  <c:v>1369</c:v>
                </c:pt>
              </c:numCache>
            </c:numRef>
          </c:xVal>
          <c:yVal>
            <c:numRef>
              <c:f>Graph!$H$976:$H$1279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A3-41B5-8ABC-E44DD56E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93567"/>
        <c:axId val="1234599807"/>
      </c:scatterChart>
      <c:valAx>
        <c:axId val="1234593567"/>
        <c:scaling>
          <c:orientation val="minMax"/>
          <c:max val="1369"/>
          <c:min val="1064"/>
        </c:scaling>
        <c:delete val="0"/>
        <c:axPos val="b"/>
        <c:numFmt formatCode="General" sourceLinked="1"/>
        <c:majorTickMark val="out"/>
        <c:minorTickMark val="none"/>
        <c:tickLblPos val="nextTo"/>
        <c:crossAx val="1234599807"/>
        <c:crosses val="autoZero"/>
        <c:crossBetween val="midCat"/>
      </c:valAx>
      <c:valAx>
        <c:axId val="1234599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4593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Graph!$A$1283:$A$1626</c:f>
              <c:numCache>
                <c:formatCode>General</c:formatCode>
                <c:ptCount val="344"/>
                <c:pt idx="0">
                  <c:v>1403</c:v>
                </c:pt>
                <c:pt idx="1">
                  <c:v>1404</c:v>
                </c:pt>
                <c:pt idx="2">
                  <c:v>1405</c:v>
                </c:pt>
                <c:pt idx="3">
                  <c:v>1406</c:v>
                </c:pt>
                <c:pt idx="4">
                  <c:v>1407</c:v>
                </c:pt>
                <c:pt idx="5">
                  <c:v>1408</c:v>
                </c:pt>
                <c:pt idx="6">
                  <c:v>1409</c:v>
                </c:pt>
                <c:pt idx="7">
                  <c:v>1410</c:v>
                </c:pt>
                <c:pt idx="8">
                  <c:v>1411</c:v>
                </c:pt>
                <c:pt idx="9">
                  <c:v>1412</c:v>
                </c:pt>
                <c:pt idx="10">
                  <c:v>1413</c:v>
                </c:pt>
                <c:pt idx="11">
                  <c:v>1414</c:v>
                </c:pt>
                <c:pt idx="12">
                  <c:v>1415</c:v>
                </c:pt>
                <c:pt idx="13">
                  <c:v>1416</c:v>
                </c:pt>
                <c:pt idx="14">
                  <c:v>1417</c:v>
                </c:pt>
                <c:pt idx="15">
                  <c:v>1418</c:v>
                </c:pt>
                <c:pt idx="16">
                  <c:v>1419</c:v>
                </c:pt>
                <c:pt idx="17">
                  <c:v>1420</c:v>
                </c:pt>
                <c:pt idx="18">
                  <c:v>1421</c:v>
                </c:pt>
                <c:pt idx="19">
                  <c:v>1422</c:v>
                </c:pt>
                <c:pt idx="20">
                  <c:v>1423</c:v>
                </c:pt>
                <c:pt idx="21">
                  <c:v>1424</c:v>
                </c:pt>
                <c:pt idx="22">
                  <c:v>1425</c:v>
                </c:pt>
                <c:pt idx="23">
                  <c:v>1426</c:v>
                </c:pt>
                <c:pt idx="24">
                  <c:v>1427</c:v>
                </c:pt>
                <c:pt idx="25">
                  <c:v>1428</c:v>
                </c:pt>
                <c:pt idx="26">
                  <c:v>1429</c:v>
                </c:pt>
                <c:pt idx="27">
                  <c:v>1430</c:v>
                </c:pt>
                <c:pt idx="28">
                  <c:v>1431</c:v>
                </c:pt>
                <c:pt idx="29">
                  <c:v>1432</c:v>
                </c:pt>
                <c:pt idx="30">
                  <c:v>1433</c:v>
                </c:pt>
                <c:pt idx="31">
                  <c:v>1434</c:v>
                </c:pt>
                <c:pt idx="32">
                  <c:v>1435</c:v>
                </c:pt>
                <c:pt idx="33">
                  <c:v>1436</c:v>
                </c:pt>
                <c:pt idx="34">
                  <c:v>1437</c:v>
                </c:pt>
                <c:pt idx="35">
                  <c:v>1438</c:v>
                </c:pt>
                <c:pt idx="36">
                  <c:v>1439</c:v>
                </c:pt>
                <c:pt idx="37">
                  <c:v>1440</c:v>
                </c:pt>
                <c:pt idx="38">
                  <c:v>1441</c:v>
                </c:pt>
                <c:pt idx="39">
                  <c:v>1442</c:v>
                </c:pt>
                <c:pt idx="40">
                  <c:v>1443</c:v>
                </c:pt>
                <c:pt idx="41">
                  <c:v>1444</c:v>
                </c:pt>
                <c:pt idx="42">
                  <c:v>1445</c:v>
                </c:pt>
                <c:pt idx="43">
                  <c:v>1446</c:v>
                </c:pt>
                <c:pt idx="44">
                  <c:v>1447</c:v>
                </c:pt>
                <c:pt idx="45">
                  <c:v>1448</c:v>
                </c:pt>
                <c:pt idx="46">
                  <c:v>1449</c:v>
                </c:pt>
                <c:pt idx="47">
                  <c:v>1450</c:v>
                </c:pt>
                <c:pt idx="48">
                  <c:v>1451</c:v>
                </c:pt>
                <c:pt idx="49">
                  <c:v>1452</c:v>
                </c:pt>
                <c:pt idx="50">
                  <c:v>1453</c:v>
                </c:pt>
                <c:pt idx="51">
                  <c:v>1454</c:v>
                </c:pt>
                <c:pt idx="52">
                  <c:v>1455</c:v>
                </c:pt>
                <c:pt idx="53">
                  <c:v>1456</c:v>
                </c:pt>
                <c:pt idx="54">
                  <c:v>1457</c:v>
                </c:pt>
                <c:pt idx="55">
                  <c:v>1458</c:v>
                </c:pt>
                <c:pt idx="56">
                  <c:v>1459</c:v>
                </c:pt>
                <c:pt idx="57">
                  <c:v>1460</c:v>
                </c:pt>
                <c:pt idx="58">
                  <c:v>1461</c:v>
                </c:pt>
                <c:pt idx="59">
                  <c:v>1462</c:v>
                </c:pt>
                <c:pt idx="60">
                  <c:v>1463</c:v>
                </c:pt>
                <c:pt idx="61">
                  <c:v>1464</c:v>
                </c:pt>
                <c:pt idx="62">
                  <c:v>1465</c:v>
                </c:pt>
                <c:pt idx="63">
                  <c:v>1466</c:v>
                </c:pt>
                <c:pt idx="64">
                  <c:v>1467</c:v>
                </c:pt>
                <c:pt idx="65">
                  <c:v>1468</c:v>
                </c:pt>
                <c:pt idx="66">
                  <c:v>1469</c:v>
                </c:pt>
                <c:pt idx="67">
                  <c:v>1470</c:v>
                </c:pt>
                <c:pt idx="68">
                  <c:v>1471</c:v>
                </c:pt>
                <c:pt idx="69">
                  <c:v>1472</c:v>
                </c:pt>
                <c:pt idx="70">
                  <c:v>1473</c:v>
                </c:pt>
                <c:pt idx="71">
                  <c:v>1474</c:v>
                </c:pt>
                <c:pt idx="72">
                  <c:v>1475</c:v>
                </c:pt>
                <c:pt idx="73">
                  <c:v>1476</c:v>
                </c:pt>
                <c:pt idx="74">
                  <c:v>1477</c:v>
                </c:pt>
                <c:pt idx="75">
                  <c:v>1478</c:v>
                </c:pt>
                <c:pt idx="76">
                  <c:v>1479</c:v>
                </c:pt>
                <c:pt idx="77">
                  <c:v>1480</c:v>
                </c:pt>
                <c:pt idx="78">
                  <c:v>1481</c:v>
                </c:pt>
                <c:pt idx="79">
                  <c:v>1482</c:v>
                </c:pt>
                <c:pt idx="80">
                  <c:v>1483</c:v>
                </c:pt>
                <c:pt idx="81">
                  <c:v>1484</c:v>
                </c:pt>
                <c:pt idx="82">
                  <c:v>1485</c:v>
                </c:pt>
                <c:pt idx="83">
                  <c:v>1486</c:v>
                </c:pt>
                <c:pt idx="84">
                  <c:v>1487</c:v>
                </c:pt>
                <c:pt idx="85">
                  <c:v>1488</c:v>
                </c:pt>
                <c:pt idx="86">
                  <c:v>1489</c:v>
                </c:pt>
                <c:pt idx="87">
                  <c:v>1490</c:v>
                </c:pt>
                <c:pt idx="88">
                  <c:v>1491</c:v>
                </c:pt>
                <c:pt idx="89">
                  <c:v>1492</c:v>
                </c:pt>
                <c:pt idx="90">
                  <c:v>1493</c:v>
                </c:pt>
                <c:pt idx="91">
                  <c:v>1494</c:v>
                </c:pt>
                <c:pt idx="92">
                  <c:v>1495</c:v>
                </c:pt>
                <c:pt idx="93">
                  <c:v>1496</c:v>
                </c:pt>
                <c:pt idx="94">
                  <c:v>1497</c:v>
                </c:pt>
                <c:pt idx="95">
                  <c:v>1498</c:v>
                </c:pt>
                <c:pt idx="96">
                  <c:v>1499</c:v>
                </c:pt>
                <c:pt idx="97">
                  <c:v>1500</c:v>
                </c:pt>
                <c:pt idx="98">
                  <c:v>1501</c:v>
                </c:pt>
                <c:pt idx="99">
                  <c:v>1502</c:v>
                </c:pt>
                <c:pt idx="100">
                  <c:v>1503</c:v>
                </c:pt>
                <c:pt idx="101">
                  <c:v>1504</c:v>
                </c:pt>
                <c:pt idx="102">
                  <c:v>1505</c:v>
                </c:pt>
                <c:pt idx="103">
                  <c:v>1506</c:v>
                </c:pt>
                <c:pt idx="104">
                  <c:v>1507</c:v>
                </c:pt>
                <c:pt idx="105">
                  <c:v>1508</c:v>
                </c:pt>
                <c:pt idx="106">
                  <c:v>1509</c:v>
                </c:pt>
                <c:pt idx="107">
                  <c:v>1510</c:v>
                </c:pt>
                <c:pt idx="108">
                  <c:v>1511</c:v>
                </c:pt>
                <c:pt idx="109">
                  <c:v>1512</c:v>
                </c:pt>
                <c:pt idx="110">
                  <c:v>1513</c:v>
                </c:pt>
                <c:pt idx="111">
                  <c:v>1514</c:v>
                </c:pt>
                <c:pt idx="112">
                  <c:v>1515</c:v>
                </c:pt>
                <c:pt idx="113">
                  <c:v>1516</c:v>
                </c:pt>
                <c:pt idx="114">
                  <c:v>1517</c:v>
                </c:pt>
                <c:pt idx="115">
                  <c:v>1518</c:v>
                </c:pt>
                <c:pt idx="116">
                  <c:v>1519</c:v>
                </c:pt>
                <c:pt idx="117">
                  <c:v>1520</c:v>
                </c:pt>
                <c:pt idx="118">
                  <c:v>1521</c:v>
                </c:pt>
                <c:pt idx="119">
                  <c:v>1522</c:v>
                </c:pt>
                <c:pt idx="120">
                  <c:v>1523</c:v>
                </c:pt>
                <c:pt idx="121">
                  <c:v>1524</c:v>
                </c:pt>
                <c:pt idx="122">
                  <c:v>1525</c:v>
                </c:pt>
                <c:pt idx="123">
                  <c:v>1526</c:v>
                </c:pt>
                <c:pt idx="124">
                  <c:v>1527</c:v>
                </c:pt>
                <c:pt idx="125">
                  <c:v>1528</c:v>
                </c:pt>
                <c:pt idx="126">
                  <c:v>1529</c:v>
                </c:pt>
                <c:pt idx="127">
                  <c:v>1530</c:v>
                </c:pt>
                <c:pt idx="128">
                  <c:v>1531</c:v>
                </c:pt>
                <c:pt idx="129">
                  <c:v>1532</c:v>
                </c:pt>
                <c:pt idx="130">
                  <c:v>1533</c:v>
                </c:pt>
                <c:pt idx="131">
                  <c:v>1534</c:v>
                </c:pt>
                <c:pt idx="132">
                  <c:v>1535</c:v>
                </c:pt>
                <c:pt idx="133">
                  <c:v>1536</c:v>
                </c:pt>
                <c:pt idx="134">
                  <c:v>1537</c:v>
                </c:pt>
                <c:pt idx="135">
                  <c:v>1538</c:v>
                </c:pt>
                <c:pt idx="136">
                  <c:v>1539</c:v>
                </c:pt>
                <c:pt idx="137">
                  <c:v>1540</c:v>
                </c:pt>
                <c:pt idx="138">
                  <c:v>1541</c:v>
                </c:pt>
                <c:pt idx="139">
                  <c:v>1542</c:v>
                </c:pt>
                <c:pt idx="140">
                  <c:v>1543</c:v>
                </c:pt>
                <c:pt idx="141">
                  <c:v>1544</c:v>
                </c:pt>
                <c:pt idx="142">
                  <c:v>1545</c:v>
                </c:pt>
                <c:pt idx="143">
                  <c:v>1546</c:v>
                </c:pt>
                <c:pt idx="144">
                  <c:v>1547</c:v>
                </c:pt>
                <c:pt idx="145">
                  <c:v>1548</c:v>
                </c:pt>
                <c:pt idx="146">
                  <c:v>1549</c:v>
                </c:pt>
                <c:pt idx="147">
                  <c:v>1550</c:v>
                </c:pt>
                <c:pt idx="148">
                  <c:v>1551</c:v>
                </c:pt>
                <c:pt idx="149">
                  <c:v>1552</c:v>
                </c:pt>
                <c:pt idx="150">
                  <c:v>1553</c:v>
                </c:pt>
                <c:pt idx="151">
                  <c:v>1554</c:v>
                </c:pt>
                <c:pt idx="152">
                  <c:v>1555</c:v>
                </c:pt>
                <c:pt idx="153">
                  <c:v>1556</c:v>
                </c:pt>
                <c:pt idx="154">
                  <c:v>1557</c:v>
                </c:pt>
                <c:pt idx="155">
                  <c:v>1558</c:v>
                </c:pt>
                <c:pt idx="156">
                  <c:v>1559</c:v>
                </c:pt>
                <c:pt idx="157">
                  <c:v>1560</c:v>
                </c:pt>
                <c:pt idx="158">
                  <c:v>1561</c:v>
                </c:pt>
                <c:pt idx="159">
                  <c:v>1562</c:v>
                </c:pt>
                <c:pt idx="160">
                  <c:v>1563</c:v>
                </c:pt>
                <c:pt idx="161">
                  <c:v>1564</c:v>
                </c:pt>
                <c:pt idx="162">
                  <c:v>1565</c:v>
                </c:pt>
                <c:pt idx="163">
                  <c:v>1566</c:v>
                </c:pt>
                <c:pt idx="164">
                  <c:v>1567</c:v>
                </c:pt>
                <c:pt idx="165">
                  <c:v>1568</c:v>
                </c:pt>
                <c:pt idx="166">
                  <c:v>1569</c:v>
                </c:pt>
                <c:pt idx="167">
                  <c:v>1570</c:v>
                </c:pt>
                <c:pt idx="168">
                  <c:v>1571</c:v>
                </c:pt>
                <c:pt idx="169">
                  <c:v>1572</c:v>
                </c:pt>
                <c:pt idx="170">
                  <c:v>1573</c:v>
                </c:pt>
                <c:pt idx="171">
                  <c:v>1574</c:v>
                </c:pt>
                <c:pt idx="172">
                  <c:v>1575</c:v>
                </c:pt>
                <c:pt idx="173">
                  <c:v>1576</c:v>
                </c:pt>
                <c:pt idx="174">
                  <c:v>1577</c:v>
                </c:pt>
                <c:pt idx="175">
                  <c:v>1578</c:v>
                </c:pt>
                <c:pt idx="176">
                  <c:v>1579</c:v>
                </c:pt>
                <c:pt idx="177">
                  <c:v>1580</c:v>
                </c:pt>
                <c:pt idx="178">
                  <c:v>1581</c:v>
                </c:pt>
                <c:pt idx="179">
                  <c:v>1582</c:v>
                </c:pt>
                <c:pt idx="180">
                  <c:v>1583</c:v>
                </c:pt>
                <c:pt idx="181">
                  <c:v>1584</c:v>
                </c:pt>
                <c:pt idx="182">
                  <c:v>1585</c:v>
                </c:pt>
                <c:pt idx="183">
                  <c:v>1586</c:v>
                </c:pt>
                <c:pt idx="184">
                  <c:v>1587</c:v>
                </c:pt>
                <c:pt idx="185">
                  <c:v>1588</c:v>
                </c:pt>
                <c:pt idx="186">
                  <c:v>1589</c:v>
                </c:pt>
                <c:pt idx="187">
                  <c:v>1590</c:v>
                </c:pt>
                <c:pt idx="188">
                  <c:v>1591</c:v>
                </c:pt>
                <c:pt idx="189">
                  <c:v>1592</c:v>
                </c:pt>
                <c:pt idx="190">
                  <c:v>1593</c:v>
                </c:pt>
                <c:pt idx="191">
                  <c:v>1594</c:v>
                </c:pt>
                <c:pt idx="192">
                  <c:v>1595</c:v>
                </c:pt>
                <c:pt idx="193">
                  <c:v>1596</c:v>
                </c:pt>
                <c:pt idx="194">
                  <c:v>1597</c:v>
                </c:pt>
                <c:pt idx="195">
                  <c:v>1598</c:v>
                </c:pt>
                <c:pt idx="196">
                  <c:v>1599</c:v>
                </c:pt>
                <c:pt idx="197">
                  <c:v>1600</c:v>
                </c:pt>
                <c:pt idx="198">
                  <c:v>1601</c:v>
                </c:pt>
                <c:pt idx="199">
                  <c:v>1602</c:v>
                </c:pt>
                <c:pt idx="200">
                  <c:v>1603</c:v>
                </c:pt>
                <c:pt idx="201">
                  <c:v>1604</c:v>
                </c:pt>
                <c:pt idx="202">
                  <c:v>1605</c:v>
                </c:pt>
                <c:pt idx="203">
                  <c:v>1606</c:v>
                </c:pt>
                <c:pt idx="204">
                  <c:v>1607</c:v>
                </c:pt>
                <c:pt idx="205">
                  <c:v>1608</c:v>
                </c:pt>
                <c:pt idx="206">
                  <c:v>1609</c:v>
                </c:pt>
                <c:pt idx="207">
                  <c:v>1610</c:v>
                </c:pt>
                <c:pt idx="208">
                  <c:v>1611</c:v>
                </c:pt>
                <c:pt idx="209">
                  <c:v>1612</c:v>
                </c:pt>
                <c:pt idx="210">
                  <c:v>1613</c:v>
                </c:pt>
                <c:pt idx="211">
                  <c:v>1614</c:v>
                </c:pt>
                <c:pt idx="212">
                  <c:v>1615</c:v>
                </c:pt>
                <c:pt idx="213">
                  <c:v>1616</c:v>
                </c:pt>
                <c:pt idx="214">
                  <c:v>1617</c:v>
                </c:pt>
                <c:pt idx="215">
                  <c:v>1618</c:v>
                </c:pt>
                <c:pt idx="216">
                  <c:v>1619</c:v>
                </c:pt>
                <c:pt idx="217">
                  <c:v>1620</c:v>
                </c:pt>
                <c:pt idx="218">
                  <c:v>1621</c:v>
                </c:pt>
                <c:pt idx="219">
                  <c:v>1622</c:v>
                </c:pt>
                <c:pt idx="220">
                  <c:v>1623</c:v>
                </c:pt>
                <c:pt idx="221">
                  <c:v>1624</c:v>
                </c:pt>
                <c:pt idx="222">
                  <c:v>1625</c:v>
                </c:pt>
                <c:pt idx="223">
                  <c:v>1626</c:v>
                </c:pt>
                <c:pt idx="224">
                  <c:v>1627</c:v>
                </c:pt>
                <c:pt idx="225">
                  <c:v>1628</c:v>
                </c:pt>
                <c:pt idx="226">
                  <c:v>1629</c:v>
                </c:pt>
                <c:pt idx="227">
                  <c:v>1630</c:v>
                </c:pt>
                <c:pt idx="228">
                  <c:v>1631</c:v>
                </c:pt>
                <c:pt idx="229">
                  <c:v>1632</c:v>
                </c:pt>
                <c:pt idx="230">
                  <c:v>1633</c:v>
                </c:pt>
                <c:pt idx="231">
                  <c:v>1634</c:v>
                </c:pt>
                <c:pt idx="232">
                  <c:v>1635</c:v>
                </c:pt>
                <c:pt idx="233">
                  <c:v>1636</c:v>
                </c:pt>
                <c:pt idx="234">
                  <c:v>1637</c:v>
                </c:pt>
                <c:pt idx="235">
                  <c:v>1638</c:v>
                </c:pt>
                <c:pt idx="236">
                  <c:v>1639</c:v>
                </c:pt>
                <c:pt idx="237">
                  <c:v>1640</c:v>
                </c:pt>
                <c:pt idx="238">
                  <c:v>1641</c:v>
                </c:pt>
                <c:pt idx="239">
                  <c:v>1642</c:v>
                </c:pt>
                <c:pt idx="240">
                  <c:v>1643</c:v>
                </c:pt>
                <c:pt idx="241">
                  <c:v>1644</c:v>
                </c:pt>
                <c:pt idx="242">
                  <c:v>1645</c:v>
                </c:pt>
                <c:pt idx="243">
                  <c:v>1646</c:v>
                </c:pt>
                <c:pt idx="244">
                  <c:v>1647</c:v>
                </c:pt>
                <c:pt idx="245">
                  <c:v>1648</c:v>
                </c:pt>
                <c:pt idx="246">
                  <c:v>1649</c:v>
                </c:pt>
                <c:pt idx="247">
                  <c:v>1650</c:v>
                </c:pt>
                <c:pt idx="248">
                  <c:v>1651</c:v>
                </c:pt>
                <c:pt idx="249">
                  <c:v>1652</c:v>
                </c:pt>
                <c:pt idx="250">
                  <c:v>1653</c:v>
                </c:pt>
                <c:pt idx="251">
                  <c:v>1654</c:v>
                </c:pt>
                <c:pt idx="252">
                  <c:v>1655</c:v>
                </c:pt>
                <c:pt idx="253">
                  <c:v>1656</c:v>
                </c:pt>
                <c:pt idx="254">
                  <c:v>1657</c:v>
                </c:pt>
                <c:pt idx="255">
                  <c:v>1658</c:v>
                </c:pt>
                <c:pt idx="256">
                  <c:v>1659</c:v>
                </c:pt>
                <c:pt idx="257">
                  <c:v>1660</c:v>
                </c:pt>
                <c:pt idx="258">
                  <c:v>1661</c:v>
                </c:pt>
                <c:pt idx="259">
                  <c:v>1662</c:v>
                </c:pt>
                <c:pt idx="260">
                  <c:v>1663</c:v>
                </c:pt>
                <c:pt idx="261">
                  <c:v>1664</c:v>
                </c:pt>
                <c:pt idx="262">
                  <c:v>1665</c:v>
                </c:pt>
                <c:pt idx="263">
                  <c:v>1666</c:v>
                </c:pt>
                <c:pt idx="264">
                  <c:v>1667</c:v>
                </c:pt>
                <c:pt idx="265">
                  <c:v>1668</c:v>
                </c:pt>
                <c:pt idx="266">
                  <c:v>1669</c:v>
                </c:pt>
                <c:pt idx="267">
                  <c:v>1670</c:v>
                </c:pt>
                <c:pt idx="268">
                  <c:v>1671</c:v>
                </c:pt>
                <c:pt idx="269">
                  <c:v>1672</c:v>
                </c:pt>
                <c:pt idx="270">
                  <c:v>1673</c:v>
                </c:pt>
                <c:pt idx="271">
                  <c:v>1674</c:v>
                </c:pt>
                <c:pt idx="272">
                  <c:v>1675</c:v>
                </c:pt>
                <c:pt idx="273">
                  <c:v>1676</c:v>
                </c:pt>
                <c:pt idx="274">
                  <c:v>1677</c:v>
                </c:pt>
                <c:pt idx="275">
                  <c:v>1678</c:v>
                </c:pt>
                <c:pt idx="276">
                  <c:v>1679</c:v>
                </c:pt>
                <c:pt idx="277">
                  <c:v>1680</c:v>
                </c:pt>
                <c:pt idx="278">
                  <c:v>1681</c:v>
                </c:pt>
                <c:pt idx="279">
                  <c:v>1682</c:v>
                </c:pt>
                <c:pt idx="280">
                  <c:v>1683</c:v>
                </c:pt>
                <c:pt idx="281">
                  <c:v>1684</c:v>
                </c:pt>
                <c:pt idx="282">
                  <c:v>1685</c:v>
                </c:pt>
                <c:pt idx="283">
                  <c:v>1686</c:v>
                </c:pt>
                <c:pt idx="284">
                  <c:v>1687</c:v>
                </c:pt>
                <c:pt idx="285">
                  <c:v>1688</c:v>
                </c:pt>
                <c:pt idx="286">
                  <c:v>1689</c:v>
                </c:pt>
                <c:pt idx="287">
                  <c:v>1690</c:v>
                </c:pt>
                <c:pt idx="288">
                  <c:v>1691</c:v>
                </c:pt>
                <c:pt idx="289">
                  <c:v>1692</c:v>
                </c:pt>
                <c:pt idx="290">
                  <c:v>1693</c:v>
                </c:pt>
                <c:pt idx="291">
                  <c:v>1694</c:v>
                </c:pt>
                <c:pt idx="292">
                  <c:v>1695</c:v>
                </c:pt>
                <c:pt idx="293">
                  <c:v>1696</c:v>
                </c:pt>
                <c:pt idx="294">
                  <c:v>1697</c:v>
                </c:pt>
                <c:pt idx="295">
                  <c:v>1698</c:v>
                </c:pt>
                <c:pt idx="296">
                  <c:v>1699</c:v>
                </c:pt>
                <c:pt idx="297">
                  <c:v>1700</c:v>
                </c:pt>
                <c:pt idx="298">
                  <c:v>1701</c:v>
                </c:pt>
                <c:pt idx="299">
                  <c:v>1702</c:v>
                </c:pt>
                <c:pt idx="300">
                  <c:v>1703</c:v>
                </c:pt>
                <c:pt idx="301">
                  <c:v>1704</c:v>
                </c:pt>
                <c:pt idx="302">
                  <c:v>1705</c:v>
                </c:pt>
                <c:pt idx="303">
                  <c:v>1706</c:v>
                </c:pt>
                <c:pt idx="304">
                  <c:v>1707</c:v>
                </c:pt>
                <c:pt idx="305">
                  <c:v>1708</c:v>
                </c:pt>
                <c:pt idx="306">
                  <c:v>1709</c:v>
                </c:pt>
                <c:pt idx="307">
                  <c:v>1710</c:v>
                </c:pt>
                <c:pt idx="308">
                  <c:v>1711</c:v>
                </c:pt>
                <c:pt idx="309">
                  <c:v>1712</c:v>
                </c:pt>
                <c:pt idx="310">
                  <c:v>1713</c:v>
                </c:pt>
                <c:pt idx="311">
                  <c:v>1714</c:v>
                </c:pt>
                <c:pt idx="312">
                  <c:v>1715</c:v>
                </c:pt>
                <c:pt idx="313">
                  <c:v>1716</c:v>
                </c:pt>
                <c:pt idx="314">
                  <c:v>1717</c:v>
                </c:pt>
                <c:pt idx="315">
                  <c:v>1718</c:v>
                </c:pt>
                <c:pt idx="316">
                  <c:v>1719</c:v>
                </c:pt>
                <c:pt idx="317">
                  <c:v>1720</c:v>
                </c:pt>
                <c:pt idx="318">
                  <c:v>1721</c:v>
                </c:pt>
                <c:pt idx="319">
                  <c:v>1722</c:v>
                </c:pt>
                <c:pt idx="320">
                  <c:v>1723</c:v>
                </c:pt>
                <c:pt idx="321">
                  <c:v>1724</c:v>
                </c:pt>
                <c:pt idx="322">
                  <c:v>1725</c:v>
                </c:pt>
                <c:pt idx="323">
                  <c:v>1726</c:v>
                </c:pt>
                <c:pt idx="324">
                  <c:v>1727</c:v>
                </c:pt>
                <c:pt idx="325">
                  <c:v>1728</c:v>
                </c:pt>
                <c:pt idx="326">
                  <c:v>1729</c:v>
                </c:pt>
                <c:pt idx="327">
                  <c:v>1730</c:v>
                </c:pt>
                <c:pt idx="328">
                  <c:v>1731</c:v>
                </c:pt>
                <c:pt idx="329">
                  <c:v>1732</c:v>
                </c:pt>
                <c:pt idx="330">
                  <c:v>1733</c:v>
                </c:pt>
                <c:pt idx="331">
                  <c:v>1734</c:v>
                </c:pt>
                <c:pt idx="332">
                  <c:v>1735</c:v>
                </c:pt>
                <c:pt idx="333">
                  <c:v>1736</c:v>
                </c:pt>
                <c:pt idx="334">
                  <c:v>1737</c:v>
                </c:pt>
                <c:pt idx="335">
                  <c:v>1738</c:v>
                </c:pt>
                <c:pt idx="336">
                  <c:v>1739</c:v>
                </c:pt>
                <c:pt idx="337">
                  <c:v>1740</c:v>
                </c:pt>
                <c:pt idx="338">
                  <c:v>1741</c:v>
                </c:pt>
                <c:pt idx="339">
                  <c:v>1742</c:v>
                </c:pt>
                <c:pt idx="340">
                  <c:v>1743</c:v>
                </c:pt>
                <c:pt idx="341">
                  <c:v>1744</c:v>
                </c:pt>
                <c:pt idx="342">
                  <c:v>1745</c:v>
                </c:pt>
                <c:pt idx="343">
                  <c:v>1746</c:v>
                </c:pt>
              </c:numCache>
            </c:numRef>
          </c:xVal>
          <c:yVal>
            <c:numRef>
              <c:f>Graph!$D$1284:$D$1625</c:f>
              <c:numCache>
                <c:formatCode>General</c:formatCode>
                <c:ptCount val="342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A-4D32-AE61-84DFB7C4368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Graph!$A$1283:$A$1626</c:f>
              <c:numCache>
                <c:formatCode>General</c:formatCode>
                <c:ptCount val="344"/>
                <c:pt idx="0">
                  <c:v>1403</c:v>
                </c:pt>
                <c:pt idx="1">
                  <c:v>1404</c:v>
                </c:pt>
                <c:pt idx="2">
                  <c:v>1405</c:v>
                </c:pt>
                <c:pt idx="3">
                  <c:v>1406</c:v>
                </c:pt>
                <c:pt idx="4">
                  <c:v>1407</c:v>
                </c:pt>
                <c:pt idx="5">
                  <c:v>1408</c:v>
                </c:pt>
                <c:pt idx="6">
                  <c:v>1409</c:v>
                </c:pt>
                <c:pt idx="7">
                  <c:v>1410</c:v>
                </c:pt>
                <c:pt idx="8">
                  <c:v>1411</c:v>
                </c:pt>
                <c:pt idx="9">
                  <c:v>1412</c:v>
                </c:pt>
                <c:pt idx="10">
                  <c:v>1413</c:v>
                </c:pt>
                <c:pt idx="11">
                  <c:v>1414</c:v>
                </c:pt>
                <c:pt idx="12">
                  <c:v>1415</c:v>
                </c:pt>
                <c:pt idx="13">
                  <c:v>1416</c:v>
                </c:pt>
                <c:pt idx="14">
                  <c:v>1417</c:v>
                </c:pt>
                <c:pt idx="15">
                  <c:v>1418</c:v>
                </c:pt>
                <c:pt idx="16">
                  <c:v>1419</c:v>
                </c:pt>
                <c:pt idx="17">
                  <c:v>1420</c:v>
                </c:pt>
                <c:pt idx="18">
                  <c:v>1421</c:v>
                </c:pt>
                <c:pt idx="19">
                  <c:v>1422</c:v>
                </c:pt>
                <c:pt idx="20">
                  <c:v>1423</c:v>
                </c:pt>
                <c:pt idx="21">
                  <c:v>1424</c:v>
                </c:pt>
                <c:pt idx="22">
                  <c:v>1425</c:v>
                </c:pt>
                <c:pt idx="23">
                  <c:v>1426</c:v>
                </c:pt>
                <c:pt idx="24">
                  <c:v>1427</c:v>
                </c:pt>
                <c:pt idx="25">
                  <c:v>1428</c:v>
                </c:pt>
                <c:pt idx="26">
                  <c:v>1429</c:v>
                </c:pt>
                <c:pt idx="27">
                  <c:v>1430</c:v>
                </c:pt>
                <c:pt idx="28">
                  <c:v>1431</c:v>
                </c:pt>
                <c:pt idx="29">
                  <c:v>1432</c:v>
                </c:pt>
                <c:pt idx="30">
                  <c:v>1433</c:v>
                </c:pt>
                <c:pt idx="31">
                  <c:v>1434</c:v>
                </c:pt>
                <c:pt idx="32">
                  <c:v>1435</c:v>
                </c:pt>
                <c:pt idx="33">
                  <c:v>1436</c:v>
                </c:pt>
                <c:pt idx="34">
                  <c:v>1437</c:v>
                </c:pt>
                <c:pt idx="35">
                  <c:v>1438</c:v>
                </c:pt>
                <c:pt idx="36">
                  <c:v>1439</c:v>
                </c:pt>
                <c:pt idx="37">
                  <c:v>1440</c:v>
                </c:pt>
                <c:pt idx="38">
                  <c:v>1441</c:v>
                </c:pt>
                <c:pt idx="39">
                  <c:v>1442</c:v>
                </c:pt>
                <c:pt idx="40">
                  <c:v>1443</c:v>
                </c:pt>
                <c:pt idx="41">
                  <c:v>1444</c:v>
                </c:pt>
                <c:pt idx="42">
                  <c:v>1445</c:v>
                </c:pt>
                <c:pt idx="43">
                  <c:v>1446</c:v>
                </c:pt>
                <c:pt idx="44">
                  <c:v>1447</c:v>
                </c:pt>
                <c:pt idx="45">
                  <c:v>1448</c:v>
                </c:pt>
                <c:pt idx="46">
                  <c:v>1449</c:v>
                </c:pt>
                <c:pt idx="47">
                  <c:v>1450</c:v>
                </c:pt>
                <c:pt idx="48">
                  <c:v>1451</c:v>
                </c:pt>
                <c:pt idx="49">
                  <c:v>1452</c:v>
                </c:pt>
                <c:pt idx="50">
                  <c:v>1453</c:v>
                </c:pt>
                <c:pt idx="51">
                  <c:v>1454</c:v>
                </c:pt>
                <c:pt idx="52">
                  <c:v>1455</c:v>
                </c:pt>
                <c:pt idx="53">
                  <c:v>1456</c:v>
                </c:pt>
                <c:pt idx="54">
                  <c:v>1457</c:v>
                </c:pt>
                <c:pt idx="55">
                  <c:v>1458</c:v>
                </c:pt>
                <c:pt idx="56">
                  <c:v>1459</c:v>
                </c:pt>
                <c:pt idx="57">
                  <c:v>1460</c:v>
                </c:pt>
                <c:pt idx="58">
                  <c:v>1461</c:v>
                </c:pt>
                <c:pt idx="59">
                  <c:v>1462</c:v>
                </c:pt>
                <c:pt idx="60">
                  <c:v>1463</c:v>
                </c:pt>
                <c:pt idx="61">
                  <c:v>1464</c:v>
                </c:pt>
                <c:pt idx="62">
                  <c:v>1465</c:v>
                </c:pt>
                <c:pt idx="63">
                  <c:v>1466</c:v>
                </c:pt>
                <c:pt idx="64">
                  <c:v>1467</c:v>
                </c:pt>
                <c:pt idx="65">
                  <c:v>1468</c:v>
                </c:pt>
                <c:pt idx="66">
                  <c:v>1469</c:v>
                </c:pt>
                <c:pt idx="67">
                  <c:v>1470</c:v>
                </c:pt>
                <c:pt idx="68">
                  <c:v>1471</c:v>
                </c:pt>
                <c:pt idx="69">
                  <c:v>1472</c:v>
                </c:pt>
                <c:pt idx="70">
                  <c:v>1473</c:v>
                </c:pt>
                <c:pt idx="71">
                  <c:v>1474</c:v>
                </c:pt>
                <c:pt idx="72">
                  <c:v>1475</c:v>
                </c:pt>
                <c:pt idx="73">
                  <c:v>1476</c:v>
                </c:pt>
                <c:pt idx="74">
                  <c:v>1477</c:v>
                </c:pt>
                <c:pt idx="75">
                  <c:v>1478</c:v>
                </c:pt>
                <c:pt idx="76">
                  <c:v>1479</c:v>
                </c:pt>
                <c:pt idx="77">
                  <c:v>1480</c:v>
                </c:pt>
                <c:pt idx="78">
                  <c:v>1481</c:v>
                </c:pt>
                <c:pt idx="79">
                  <c:v>1482</c:v>
                </c:pt>
                <c:pt idx="80">
                  <c:v>1483</c:v>
                </c:pt>
                <c:pt idx="81">
                  <c:v>1484</c:v>
                </c:pt>
                <c:pt idx="82">
                  <c:v>1485</c:v>
                </c:pt>
                <c:pt idx="83">
                  <c:v>1486</c:v>
                </c:pt>
                <c:pt idx="84">
                  <c:v>1487</c:v>
                </c:pt>
                <c:pt idx="85">
                  <c:v>1488</c:v>
                </c:pt>
                <c:pt idx="86">
                  <c:v>1489</c:v>
                </c:pt>
                <c:pt idx="87">
                  <c:v>1490</c:v>
                </c:pt>
                <c:pt idx="88">
                  <c:v>1491</c:v>
                </c:pt>
                <c:pt idx="89">
                  <c:v>1492</c:v>
                </c:pt>
                <c:pt idx="90">
                  <c:v>1493</c:v>
                </c:pt>
                <c:pt idx="91">
                  <c:v>1494</c:v>
                </c:pt>
                <c:pt idx="92">
                  <c:v>1495</c:v>
                </c:pt>
                <c:pt idx="93">
                  <c:v>1496</c:v>
                </c:pt>
                <c:pt idx="94">
                  <c:v>1497</c:v>
                </c:pt>
                <c:pt idx="95">
                  <c:v>1498</c:v>
                </c:pt>
                <c:pt idx="96">
                  <c:v>1499</c:v>
                </c:pt>
                <c:pt idx="97">
                  <c:v>1500</c:v>
                </c:pt>
                <c:pt idx="98">
                  <c:v>1501</c:v>
                </c:pt>
                <c:pt idx="99">
                  <c:v>1502</c:v>
                </c:pt>
                <c:pt idx="100">
                  <c:v>1503</c:v>
                </c:pt>
                <c:pt idx="101">
                  <c:v>1504</c:v>
                </c:pt>
                <c:pt idx="102">
                  <c:v>1505</c:v>
                </c:pt>
                <c:pt idx="103">
                  <c:v>1506</c:v>
                </c:pt>
                <c:pt idx="104">
                  <c:v>1507</c:v>
                </c:pt>
                <c:pt idx="105">
                  <c:v>1508</c:v>
                </c:pt>
                <c:pt idx="106">
                  <c:v>1509</c:v>
                </c:pt>
                <c:pt idx="107">
                  <c:v>1510</c:v>
                </c:pt>
                <c:pt idx="108">
                  <c:v>1511</c:v>
                </c:pt>
                <c:pt idx="109">
                  <c:v>1512</c:v>
                </c:pt>
                <c:pt idx="110">
                  <c:v>1513</c:v>
                </c:pt>
                <c:pt idx="111">
                  <c:v>1514</c:v>
                </c:pt>
                <c:pt idx="112">
                  <c:v>1515</c:v>
                </c:pt>
                <c:pt idx="113">
                  <c:v>1516</c:v>
                </c:pt>
                <c:pt idx="114">
                  <c:v>1517</c:v>
                </c:pt>
                <c:pt idx="115">
                  <c:v>1518</c:v>
                </c:pt>
                <c:pt idx="116">
                  <c:v>1519</c:v>
                </c:pt>
                <c:pt idx="117">
                  <c:v>1520</c:v>
                </c:pt>
                <c:pt idx="118">
                  <c:v>1521</c:v>
                </c:pt>
                <c:pt idx="119">
                  <c:v>1522</c:v>
                </c:pt>
                <c:pt idx="120">
                  <c:v>1523</c:v>
                </c:pt>
                <c:pt idx="121">
                  <c:v>1524</c:v>
                </c:pt>
                <c:pt idx="122">
                  <c:v>1525</c:v>
                </c:pt>
                <c:pt idx="123">
                  <c:v>1526</c:v>
                </c:pt>
                <c:pt idx="124">
                  <c:v>1527</c:v>
                </c:pt>
                <c:pt idx="125">
                  <c:v>1528</c:v>
                </c:pt>
                <c:pt idx="126">
                  <c:v>1529</c:v>
                </c:pt>
                <c:pt idx="127">
                  <c:v>1530</c:v>
                </c:pt>
                <c:pt idx="128">
                  <c:v>1531</c:v>
                </c:pt>
                <c:pt idx="129">
                  <c:v>1532</c:v>
                </c:pt>
                <c:pt idx="130">
                  <c:v>1533</c:v>
                </c:pt>
                <c:pt idx="131">
                  <c:v>1534</c:v>
                </c:pt>
                <c:pt idx="132">
                  <c:v>1535</c:v>
                </c:pt>
                <c:pt idx="133">
                  <c:v>1536</c:v>
                </c:pt>
                <c:pt idx="134">
                  <c:v>1537</c:v>
                </c:pt>
                <c:pt idx="135">
                  <c:v>1538</c:v>
                </c:pt>
                <c:pt idx="136">
                  <c:v>1539</c:v>
                </c:pt>
                <c:pt idx="137">
                  <c:v>1540</c:v>
                </c:pt>
                <c:pt idx="138">
                  <c:v>1541</c:v>
                </c:pt>
                <c:pt idx="139">
                  <c:v>1542</c:v>
                </c:pt>
                <c:pt idx="140">
                  <c:v>1543</c:v>
                </c:pt>
                <c:pt idx="141">
                  <c:v>1544</c:v>
                </c:pt>
                <c:pt idx="142">
                  <c:v>1545</c:v>
                </c:pt>
                <c:pt idx="143">
                  <c:v>1546</c:v>
                </c:pt>
                <c:pt idx="144">
                  <c:v>1547</c:v>
                </c:pt>
                <c:pt idx="145">
                  <c:v>1548</c:v>
                </c:pt>
                <c:pt idx="146">
                  <c:v>1549</c:v>
                </c:pt>
                <c:pt idx="147">
                  <c:v>1550</c:v>
                </c:pt>
                <c:pt idx="148">
                  <c:v>1551</c:v>
                </c:pt>
                <c:pt idx="149">
                  <c:v>1552</c:v>
                </c:pt>
                <c:pt idx="150">
                  <c:v>1553</c:v>
                </c:pt>
                <c:pt idx="151">
                  <c:v>1554</c:v>
                </c:pt>
                <c:pt idx="152">
                  <c:v>1555</c:v>
                </c:pt>
                <c:pt idx="153">
                  <c:v>1556</c:v>
                </c:pt>
                <c:pt idx="154">
                  <c:v>1557</c:v>
                </c:pt>
                <c:pt idx="155">
                  <c:v>1558</c:v>
                </c:pt>
                <c:pt idx="156">
                  <c:v>1559</c:v>
                </c:pt>
                <c:pt idx="157">
                  <c:v>1560</c:v>
                </c:pt>
                <c:pt idx="158">
                  <c:v>1561</c:v>
                </c:pt>
                <c:pt idx="159">
                  <c:v>1562</c:v>
                </c:pt>
                <c:pt idx="160">
                  <c:v>1563</c:v>
                </c:pt>
                <c:pt idx="161">
                  <c:v>1564</c:v>
                </c:pt>
                <c:pt idx="162">
                  <c:v>1565</c:v>
                </c:pt>
                <c:pt idx="163">
                  <c:v>1566</c:v>
                </c:pt>
                <c:pt idx="164">
                  <c:v>1567</c:v>
                </c:pt>
                <c:pt idx="165">
                  <c:v>1568</c:v>
                </c:pt>
                <c:pt idx="166">
                  <c:v>1569</c:v>
                </c:pt>
                <c:pt idx="167">
                  <c:v>1570</c:v>
                </c:pt>
                <c:pt idx="168">
                  <c:v>1571</c:v>
                </c:pt>
                <c:pt idx="169">
                  <c:v>1572</c:v>
                </c:pt>
                <c:pt idx="170">
                  <c:v>1573</c:v>
                </c:pt>
                <c:pt idx="171">
                  <c:v>1574</c:v>
                </c:pt>
                <c:pt idx="172">
                  <c:v>1575</c:v>
                </c:pt>
                <c:pt idx="173">
                  <c:v>1576</c:v>
                </c:pt>
                <c:pt idx="174">
                  <c:v>1577</c:v>
                </c:pt>
                <c:pt idx="175">
                  <c:v>1578</c:v>
                </c:pt>
                <c:pt idx="176">
                  <c:v>1579</c:v>
                </c:pt>
                <c:pt idx="177">
                  <c:v>1580</c:v>
                </c:pt>
                <c:pt idx="178">
                  <c:v>1581</c:v>
                </c:pt>
                <c:pt idx="179">
                  <c:v>1582</c:v>
                </c:pt>
                <c:pt idx="180">
                  <c:v>1583</c:v>
                </c:pt>
                <c:pt idx="181">
                  <c:v>1584</c:v>
                </c:pt>
                <c:pt idx="182">
                  <c:v>1585</c:v>
                </c:pt>
                <c:pt idx="183">
                  <c:v>1586</c:v>
                </c:pt>
                <c:pt idx="184">
                  <c:v>1587</c:v>
                </c:pt>
                <c:pt idx="185">
                  <c:v>1588</c:v>
                </c:pt>
                <c:pt idx="186">
                  <c:v>1589</c:v>
                </c:pt>
                <c:pt idx="187">
                  <c:v>1590</c:v>
                </c:pt>
                <c:pt idx="188">
                  <c:v>1591</c:v>
                </c:pt>
                <c:pt idx="189">
                  <c:v>1592</c:v>
                </c:pt>
                <c:pt idx="190">
                  <c:v>1593</c:v>
                </c:pt>
                <c:pt idx="191">
                  <c:v>1594</c:v>
                </c:pt>
                <c:pt idx="192">
                  <c:v>1595</c:v>
                </c:pt>
                <c:pt idx="193">
                  <c:v>1596</c:v>
                </c:pt>
                <c:pt idx="194">
                  <c:v>1597</c:v>
                </c:pt>
                <c:pt idx="195">
                  <c:v>1598</c:v>
                </c:pt>
                <c:pt idx="196">
                  <c:v>1599</c:v>
                </c:pt>
                <c:pt idx="197">
                  <c:v>1600</c:v>
                </c:pt>
                <c:pt idx="198">
                  <c:v>1601</c:v>
                </c:pt>
                <c:pt idx="199">
                  <c:v>1602</c:v>
                </c:pt>
                <c:pt idx="200">
                  <c:v>1603</c:v>
                </c:pt>
                <c:pt idx="201">
                  <c:v>1604</c:v>
                </c:pt>
                <c:pt idx="202">
                  <c:v>1605</c:v>
                </c:pt>
                <c:pt idx="203">
                  <c:v>1606</c:v>
                </c:pt>
                <c:pt idx="204">
                  <c:v>1607</c:v>
                </c:pt>
                <c:pt idx="205">
                  <c:v>1608</c:v>
                </c:pt>
                <c:pt idx="206">
                  <c:v>1609</c:v>
                </c:pt>
                <c:pt idx="207">
                  <c:v>1610</c:v>
                </c:pt>
                <c:pt idx="208">
                  <c:v>1611</c:v>
                </c:pt>
                <c:pt idx="209">
                  <c:v>1612</c:v>
                </c:pt>
                <c:pt idx="210">
                  <c:v>1613</c:v>
                </c:pt>
                <c:pt idx="211">
                  <c:v>1614</c:v>
                </c:pt>
                <c:pt idx="212">
                  <c:v>1615</c:v>
                </c:pt>
                <c:pt idx="213">
                  <c:v>1616</c:v>
                </c:pt>
                <c:pt idx="214">
                  <c:v>1617</c:v>
                </c:pt>
                <c:pt idx="215">
                  <c:v>1618</c:v>
                </c:pt>
                <c:pt idx="216">
                  <c:v>1619</c:v>
                </c:pt>
                <c:pt idx="217">
                  <c:v>1620</c:v>
                </c:pt>
                <c:pt idx="218">
                  <c:v>1621</c:v>
                </c:pt>
                <c:pt idx="219">
                  <c:v>1622</c:v>
                </c:pt>
                <c:pt idx="220">
                  <c:v>1623</c:v>
                </c:pt>
                <c:pt idx="221">
                  <c:v>1624</c:v>
                </c:pt>
                <c:pt idx="222">
                  <c:v>1625</c:v>
                </c:pt>
                <c:pt idx="223">
                  <c:v>1626</c:v>
                </c:pt>
                <c:pt idx="224">
                  <c:v>1627</c:v>
                </c:pt>
                <c:pt idx="225">
                  <c:v>1628</c:v>
                </c:pt>
                <c:pt idx="226">
                  <c:v>1629</c:v>
                </c:pt>
                <c:pt idx="227">
                  <c:v>1630</c:v>
                </c:pt>
                <c:pt idx="228">
                  <c:v>1631</c:v>
                </c:pt>
                <c:pt idx="229">
                  <c:v>1632</c:v>
                </c:pt>
                <c:pt idx="230">
                  <c:v>1633</c:v>
                </c:pt>
                <c:pt idx="231">
                  <c:v>1634</c:v>
                </c:pt>
                <c:pt idx="232">
                  <c:v>1635</c:v>
                </c:pt>
                <c:pt idx="233">
                  <c:v>1636</c:v>
                </c:pt>
                <c:pt idx="234">
                  <c:v>1637</c:v>
                </c:pt>
                <c:pt idx="235">
                  <c:v>1638</c:v>
                </c:pt>
                <c:pt idx="236">
                  <c:v>1639</c:v>
                </c:pt>
                <c:pt idx="237">
                  <c:v>1640</c:v>
                </c:pt>
                <c:pt idx="238">
                  <c:v>1641</c:v>
                </c:pt>
                <c:pt idx="239">
                  <c:v>1642</c:v>
                </c:pt>
                <c:pt idx="240">
                  <c:v>1643</c:v>
                </c:pt>
                <c:pt idx="241">
                  <c:v>1644</c:v>
                </c:pt>
                <c:pt idx="242">
                  <c:v>1645</c:v>
                </c:pt>
                <c:pt idx="243">
                  <c:v>1646</c:v>
                </c:pt>
                <c:pt idx="244">
                  <c:v>1647</c:v>
                </c:pt>
                <c:pt idx="245">
                  <c:v>1648</c:v>
                </c:pt>
                <c:pt idx="246">
                  <c:v>1649</c:v>
                </c:pt>
                <c:pt idx="247">
                  <c:v>1650</c:v>
                </c:pt>
                <c:pt idx="248">
                  <c:v>1651</c:v>
                </c:pt>
                <c:pt idx="249">
                  <c:v>1652</c:v>
                </c:pt>
                <c:pt idx="250">
                  <c:v>1653</c:v>
                </c:pt>
                <c:pt idx="251">
                  <c:v>1654</c:v>
                </c:pt>
                <c:pt idx="252">
                  <c:v>1655</c:v>
                </c:pt>
                <c:pt idx="253">
                  <c:v>1656</c:v>
                </c:pt>
                <c:pt idx="254">
                  <c:v>1657</c:v>
                </c:pt>
                <c:pt idx="255">
                  <c:v>1658</c:v>
                </c:pt>
                <c:pt idx="256">
                  <c:v>1659</c:v>
                </c:pt>
                <c:pt idx="257">
                  <c:v>1660</c:v>
                </c:pt>
                <c:pt idx="258">
                  <c:v>1661</c:v>
                </c:pt>
                <c:pt idx="259">
                  <c:v>1662</c:v>
                </c:pt>
                <c:pt idx="260">
                  <c:v>1663</c:v>
                </c:pt>
                <c:pt idx="261">
                  <c:v>1664</c:v>
                </c:pt>
                <c:pt idx="262">
                  <c:v>1665</c:v>
                </c:pt>
                <c:pt idx="263">
                  <c:v>1666</c:v>
                </c:pt>
                <c:pt idx="264">
                  <c:v>1667</c:v>
                </c:pt>
                <c:pt idx="265">
                  <c:v>1668</c:v>
                </c:pt>
                <c:pt idx="266">
                  <c:v>1669</c:v>
                </c:pt>
                <c:pt idx="267">
                  <c:v>1670</c:v>
                </c:pt>
                <c:pt idx="268">
                  <c:v>1671</c:v>
                </c:pt>
                <c:pt idx="269">
                  <c:v>1672</c:v>
                </c:pt>
                <c:pt idx="270">
                  <c:v>1673</c:v>
                </c:pt>
                <c:pt idx="271">
                  <c:v>1674</c:v>
                </c:pt>
                <c:pt idx="272">
                  <c:v>1675</c:v>
                </c:pt>
                <c:pt idx="273">
                  <c:v>1676</c:v>
                </c:pt>
                <c:pt idx="274">
                  <c:v>1677</c:v>
                </c:pt>
                <c:pt idx="275">
                  <c:v>1678</c:v>
                </c:pt>
                <c:pt idx="276">
                  <c:v>1679</c:v>
                </c:pt>
                <c:pt idx="277">
                  <c:v>1680</c:v>
                </c:pt>
                <c:pt idx="278">
                  <c:v>1681</c:v>
                </c:pt>
                <c:pt idx="279">
                  <c:v>1682</c:v>
                </c:pt>
                <c:pt idx="280">
                  <c:v>1683</c:v>
                </c:pt>
                <c:pt idx="281">
                  <c:v>1684</c:v>
                </c:pt>
                <c:pt idx="282">
                  <c:v>1685</c:v>
                </c:pt>
                <c:pt idx="283">
                  <c:v>1686</c:v>
                </c:pt>
                <c:pt idx="284">
                  <c:v>1687</c:v>
                </c:pt>
                <c:pt idx="285">
                  <c:v>1688</c:v>
                </c:pt>
                <c:pt idx="286">
                  <c:v>1689</c:v>
                </c:pt>
                <c:pt idx="287">
                  <c:v>1690</c:v>
                </c:pt>
                <c:pt idx="288">
                  <c:v>1691</c:v>
                </c:pt>
                <c:pt idx="289">
                  <c:v>1692</c:v>
                </c:pt>
                <c:pt idx="290">
                  <c:v>1693</c:v>
                </c:pt>
                <c:pt idx="291">
                  <c:v>1694</c:v>
                </c:pt>
                <c:pt idx="292">
                  <c:v>1695</c:v>
                </c:pt>
                <c:pt idx="293">
                  <c:v>1696</c:v>
                </c:pt>
                <c:pt idx="294">
                  <c:v>1697</c:v>
                </c:pt>
                <c:pt idx="295">
                  <c:v>1698</c:v>
                </c:pt>
                <c:pt idx="296">
                  <c:v>1699</c:v>
                </c:pt>
                <c:pt idx="297">
                  <c:v>1700</c:v>
                </c:pt>
                <c:pt idx="298">
                  <c:v>1701</c:v>
                </c:pt>
                <c:pt idx="299">
                  <c:v>1702</c:v>
                </c:pt>
                <c:pt idx="300">
                  <c:v>1703</c:v>
                </c:pt>
                <c:pt idx="301">
                  <c:v>1704</c:v>
                </c:pt>
                <c:pt idx="302">
                  <c:v>1705</c:v>
                </c:pt>
                <c:pt idx="303">
                  <c:v>1706</c:v>
                </c:pt>
                <c:pt idx="304">
                  <c:v>1707</c:v>
                </c:pt>
                <c:pt idx="305">
                  <c:v>1708</c:v>
                </c:pt>
                <c:pt idx="306">
                  <c:v>1709</c:v>
                </c:pt>
                <c:pt idx="307">
                  <c:v>1710</c:v>
                </c:pt>
                <c:pt idx="308">
                  <c:v>1711</c:v>
                </c:pt>
                <c:pt idx="309">
                  <c:v>1712</c:v>
                </c:pt>
                <c:pt idx="310">
                  <c:v>1713</c:v>
                </c:pt>
                <c:pt idx="311">
                  <c:v>1714</c:v>
                </c:pt>
                <c:pt idx="312">
                  <c:v>1715</c:v>
                </c:pt>
                <c:pt idx="313">
                  <c:v>1716</c:v>
                </c:pt>
                <c:pt idx="314">
                  <c:v>1717</c:v>
                </c:pt>
                <c:pt idx="315">
                  <c:v>1718</c:v>
                </c:pt>
                <c:pt idx="316">
                  <c:v>1719</c:v>
                </c:pt>
                <c:pt idx="317">
                  <c:v>1720</c:v>
                </c:pt>
                <c:pt idx="318">
                  <c:v>1721</c:v>
                </c:pt>
                <c:pt idx="319">
                  <c:v>1722</c:v>
                </c:pt>
                <c:pt idx="320">
                  <c:v>1723</c:v>
                </c:pt>
                <c:pt idx="321">
                  <c:v>1724</c:v>
                </c:pt>
                <c:pt idx="322">
                  <c:v>1725</c:v>
                </c:pt>
                <c:pt idx="323">
                  <c:v>1726</c:v>
                </c:pt>
                <c:pt idx="324">
                  <c:v>1727</c:v>
                </c:pt>
                <c:pt idx="325">
                  <c:v>1728</c:v>
                </c:pt>
                <c:pt idx="326">
                  <c:v>1729</c:v>
                </c:pt>
                <c:pt idx="327">
                  <c:v>1730</c:v>
                </c:pt>
                <c:pt idx="328">
                  <c:v>1731</c:v>
                </c:pt>
                <c:pt idx="329">
                  <c:v>1732</c:v>
                </c:pt>
                <c:pt idx="330">
                  <c:v>1733</c:v>
                </c:pt>
                <c:pt idx="331">
                  <c:v>1734</c:v>
                </c:pt>
                <c:pt idx="332">
                  <c:v>1735</c:v>
                </c:pt>
                <c:pt idx="333">
                  <c:v>1736</c:v>
                </c:pt>
                <c:pt idx="334">
                  <c:v>1737</c:v>
                </c:pt>
                <c:pt idx="335">
                  <c:v>1738</c:v>
                </c:pt>
                <c:pt idx="336">
                  <c:v>1739</c:v>
                </c:pt>
                <c:pt idx="337">
                  <c:v>1740</c:v>
                </c:pt>
                <c:pt idx="338">
                  <c:v>1741</c:v>
                </c:pt>
                <c:pt idx="339">
                  <c:v>1742</c:v>
                </c:pt>
                <c:pt idx="340">
                  <c:v>1743</c:v>
                </c:pt>
                <c:pt idx="341">
                  <c:v>1744</c:v>
                </c:pt>
                <c:pt idx="342">
                  <c:v>1745</c:v>
                </c:pt>
                <c:pt idx="343">
                  <c:v>1746</c:v>
                </c:pt>
              </c:numCache>
            </c:numRef>
          </c:xVal>
          <c:yVal>
            <c:numRef>
              <c:f>Graph!$B$1284:$B$1625</c:f>
              <c:numCache>
                <c:formatCode>General</c:formatCode>
                <c:ptCount val="342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FA-4D32-AE61-84DFB7C4368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Graph!$A$1283:$A$1626</c:f>
              <c:numCache>
                <c:formatCode>General</c:formatCode>
                <c:ptCount val="344"/>
                <c:pt idx="0">
                  <c:v>1403</c:v>
                </c:pt>
                <c:pt idx="1">
                  <c:v>1404</c:v>
                </c:pt>
                <c:pt idx="2">
                  <c:v>1405</c:v>
                </c:pt>
                <c:pt idx="3">
                  <c:v>1406</c:v>
                </c:pt>
                <c:pt idx="4">
                  <c:v>1407</c:v>
                </c:pt>
                <c:pt idx="5">
                  <c:v>1408</c:v>
                </c:pt>
                <c:pt idx="6">
                  <c:v>1409</c:v>
                </c:pt>
                <c:pt idx="7">
                  <c:v>1410</c:v>
                </c:pt>
                <c:pt idx="8">
                  <c:v>1411</c:v>
                </c:pt>
                <c:pt idx="9">
                  <c:v>1412</c:v>
                </c:pt>
                <c:pt idx="10">
                  <c:v>1413</c:v>
                </c:pt>
                <c:pt idx="11">
                  <c:v>1414</c:v>
                </c:pt>
                <c:pt idx="12">
                  <c:v>1415</c:v>
                </c:pt>
                <c:pt idx="13">
                  <c:v>1416</c:v>
                </c:pt>
                <c:pt idx="14">
                  <c:v>1417</c:v>
                </c:pt>
                <c:pt idx="15">
                  <c:v>1418</c:v>
                </c:pt>
                <c:pt idx="16">
                  <c:v>1419</c:v>
                </c:pt>
                <c:pt idx="17">
                  <c:v>1420</c:v>
                </c:pt>
                <c:pt idx="18">
                  <c:v>1421</c:v>
                </c:pt>
                <c:pt idx="19">
                  <c:v>1422</c:v>
                </c:pt>
                <c:pt idx="20">
                  <c:v>1423</c:v>
                </c:pt>
                <c:pt idx="21">
                  <c:v>1424</c:v>
                </c:pt>
                <c:pt idx="22">
                  <c:v>1425</c:v>
                </c:pt>
                <c:pt idx="23">
                  <c:v>1426</c:v>
                </c:pt>
                <c:pt idx="24">
                  <c:v>1427</c:v>
                </c:pt>
                <c:pt idx="25">
                  <c:v>1428</c:v>
                </c:pt>
                <c:pt idx="26">
                  <c:v>1429</c:v>
                </c:pt>
                <c:pt idx="27">
                  <c:v>1430</c:v>
                </c:pt>
                <c:pt idx="28">
                  <c:v>1431</c:v>
                </c:pt>
                <c:pt idx="29">
                  <c:v>1432</c:v>
                </c:pt>
                <c:pt idx="30">
                  <c:v>1433</c:v>
                </c:pt>
                <c:pt idx="31">
                  <c:v>1434</c:v>
                </c:pt>
                <c:pt idx="32">
                  <c:v>1435</c:v>
                </c:pt>
                <c:pt idx="33">
                  <c:v>1436</c:v>
                </c:pt>
                <c:pt idx="34">
                  <c:v>1437</c:v>
                </c:pt>
                <c:pt idx="35">
                  <c:v>1438</c:v>
                </c:pt>
                <c:pt idx="36">
                  <c:v>1439</c:v>
                </c:pt>
                <c:pt idx="37">
                  <c:v>1440</c:v>
                </c:pt>
                <c:pt idx="38">
                  <c:v>1441</c:v>
                </c:pt>
                <c:pt idx="39">
                  <c:v>1442</c:v>
                </c:pt>
                <c:pt idx="40">
                  <c:v>1443</c:v>
                </c:pt>
                <c:pt idx="41">
                  <c:v>1444</c:v>
                </c:pt>
                <c:pt idx="42">
                  <c:v>1445</c:v>
                </c:pt>
                <c:pt idx="43">
                  <c:v>1446</c:v>
                </c:pt>
                <c:pt idx="44">
                  <c:v>1447</c:v>
                </c:pt>
                <c:pt idx="45">
                  <c:v>1448</c:v>
                </c:pt>
                <c:pt idx="46">
                  <c:v>1449</c:v>
                </c:pt>
                <c:pt idx="47">
                  <c:v>1450</c:v>
                </c:pt>
                <c:pt idx="48">
                  <c:v>1451</c:v>
                </c:pt>
                <c:pt idx="49">
                  <c:v>1452</c:v>
                </c:pt>
                <c:pt idx="50">
                  <c:v>1453</c:v>
                </c:pt>
                <c:pt idx="51">
                  <c:v>1454</c:v>
                </c:pt>
                <c:pt idx="52">
                  <c:v>1455</c:v>
                </c:pt>
                <c:pt idx="53">
                  <c:v>1456</c:v>
                </c:pt>
                <c:pt idx="54">
                  <c:v>1457</c:v>
                </c:pt>
                <c:pt idx="55">
                  <c:v>1458</c:v>
                </c:pt>
                <c:pt idx="56">
                  <c:v>1459</c:v>
                </c:pt>
                <c:pt idx="57">
                  <c:v>1460</c:v>
                </c:pt>
                <c:pt idx="58">
                  <c:v>1461</c:v>
                </c:pt>
                <c:pt idx="59">
                  <c:v>1462</c:v>
                </c:pt>
                <c:pt idx="60">
                  <c:v>1463</c:v>
                </c:pt>
                <c:pt idx="61">
                  <c:v>1464</c:v>
                </c:pt>
                <c:pt idx="62">
                  <c:v>1465</c:v>
                </c:pt>
                <c:pt idx="63">
                  <c:v>1466</c:v>
                </c:pt>
                <c:pt idx="64">
                  <c:v>1467</c:v>
                </c:pt>
                <c:pt idx="65">
                  <c:v>1468</c:v>
                </c:pt>
                <c:pt idx="66">
                  <c:v>1469</c:v>
                </c:pt>
                <c:pt idx="67">
                  <c:v>1470</c:v>
                </c:pt>
                <c:pt idx="68">
                  <c:v>1471</c:v>
                </c:pt>
                <c:pt idx="69">
                  <c:v>1472</c:v>
                </c:pt>
                <c:pt idx="70">
                  <c:v>1473</c:v>
                </c:pt>
                <c:pt idx="71">
                  <c:v>1474</c:v>
                </c:pt>
                <c:pt idx="72">
                  <c:v>1475</c:v>
                </c:pt>
                <c:pt idx="73">
                  <c:v>1476</c:v>
                </c:pt>
                <c:pt idx="74">
                  <c:v>1477</c:v>
                </c:pt>
                <c:pt idx="75">
                  <c:v>1478</c:v>
                </c:pt>
                <c:pt idx="76">
                  <c:v>1479</c:v>
                </c:pt>
                <c:pt idx="77">
                  <c:v>1480</c:v>
                </c:pt>
                <c:pt idx="78">
                  <c:v>1481</c:v>
                </c:pt>
                <c:pt idx="79">
                  <c:v>1482</c:v>
                </c:pt>
                <c:pt idx="80">
                  <c:v>1483</c:v>
                </c:pt>
                <c:pt idx="81">
                  <c:v>1484</c:v>
                </c:pt>
                <c:pt idx="82">
                  <c:v>1485</c:v>
                </c:pt>
                <c:pt idx="83">
                  <c:v>1486</c:v>
                </c:pt>
                <c:pt idx="84">
                  <c:v>1487</c:v>
                </c:pt>
                <c:pt idx="85">
                  <c:v>1488</c:v>
                </c:pt>
                <c:pt idx="86">
                  <c:v>1489</c:v>
                </c:pt>
                <c:pt idx="87">
                  <c:v>1490</c:v>
                </c:pt>
                <c:pt idx="88">
                  <c:v>1491</c:v>
                </c:pt>
                <c:pt idx="89">
                  <c:v>1492</c:v>
                </c:pt>
                <c:pt idx="90">
                  <c:v>1493</c:v>
                </c:pt>
                <c:pt idx="91">
                  <c:v>1494</c:v>
                </c:pt>
                <c:pt idx="92">
                  <c:v>1495</c:v>
                </c:pt>
                <c:pt idx="93">
                  <c:v>1496</c:v>
                </c:pt>
                <c:pt idx="94">
                  <c:v>1497</c:v>
                </c:pt>
                <c:pt idx="95">
                  <c:v>1498</c:v>
                </c:pt>
                <c:pt idx="96">
                  <c:v>1499</c:v>
                </c:pt>
                <c:pt idx="97">
                  <c:v>1500</c:v>
                </c:pt>
                <c:pt idx="98">
                  <c:v>1501</c:v>
                </c:pt>
                <c:pt idx="99">
                  <c:v>1502</c:v>
                </c:pt>
                <c:pt idx="100">
                  <c:v>1503</c:v>
                </c:pt>
                <c:pt idx="101">
                  <c:v>1504</c:v>
                </c:pt>
                <c:pt idx="102">
                  <c:v>1505</c:v>
                </c:pt>
                <c:pt idx="103">
                  <c:v>1506</c:v>
                </c:pt>
                <c:pt idx="104">
                  <c:v>1507</c:v>
                </c:pt>
                <c:pt idx="105">
                  <c:v>1508</c:v>
                </c:pt>
                <c:pt idx="106">
                  <c:v>1509</c:v>
                </c:pt>
                <c:pt idx="107">
                  <c:v>1510</c:v>
                </c:pt>
                <c:pt idx="108">
                  <c:v>1511</c:v>
                </c:pt>
                <c:pt idx="109">
                  <c:v>1512</c:v>
                </c:pt>
                <c:pt idx="110">
                  <c:v>1513</c:v>
                </c:pt>
                <c:pt idx="111">
                  <c:v>1514</c:v>
                </c:pt>
                <c:pt idx="112">
                  <c:v>1515</c:v>
                </c:pt>
                <c:pt idx="113">
                  <c:v>1516</c:v>
                </c:pt>
                <c:pt idx="114">
                  <c:v>1517</c:v>
                </c:pt>
                <c:pt idx="115">
                  <c:v>1518</c:v>
                </c:pt>
                <c:pt idx="116">
                  <c:v>1519</c:v>
                </c:pt>
                <c:pt idx="117">
                  <c:v>1520</c:v>
                </c:pt>
                <c:pt idx="118">
                  <c:v>1521</c:v>
                </c:pt>
                <c:pt idx="119">
                  <c:v>1522</c:v>
                </c:pt>
                <c:pt idx="120">
                  <c:v>1523</c:v>
                </c:pt>
                <c:pt idx="121">
                  <c:v>1524</c:v>
                </c:pt>
                <c:pt idx="122">
                  <c:v>1525</c:v>
                </c:pt>
                <c:pt idx="123">
                  <c:v>1526</c:v>
                </c:pt>
                <c:pt idx="124">
                  <c:v>1527</c:v>
                </c:pt>
                <c:pt idx="125">
                  <c:v>1528</c:v>
                </c:pt>
                <c:pt idx="126">
                  <c:v>1529</c:v>
                </c:pt>
                <c:pt idx="127">
                  <c:v>1530</c:v>
                </c:pt>
                <c:pt idx="128">
                  <c:v>1531</c:v>
                </c:pt>
                <c:pt idx="129">
                  <c:v>1532</c:v>
                </c:pt>
                <c:pt idx="130">
                  <c:v>1533</c:v>
                </c:pt>
                <c:pt idx="131">
                  <c:v>1534</c:v>
                </c:pt>
                <c:pt idx="132">
                  <c:v>1535</c:v>
                </c:pt>
                <c:pt idx="133">
                  <c:v>1536</c:v>
                </c:pt>
                <c:pt idx="134">
                  <c:v>1537</c:v>
                </c:pt>
                <c:pt idx="135">
                  <c:v>1538</c:v>
                </c:pt>
                <c:pt idx="136">
                  <c:v>1539</c:v>
                </c:pt>
                <c:pt idx="137">
                  <c:v>1540</c:v>
                </c:pt>
                <c:pt idx="138">
                  <c:v>1541</c:v>
                </c:pt>
                <c:pt idx="139">
                  <c:v>1542</c:v>
                </c:pt>
                <c:pt idx="140">
                  <c:v>1543</c:v>
                </c:pt>
                <c:pt idx="141">
                  <c:v>1544</c:v>
                </c:pt>
                <c:pt idx="142">
                  <c:v>1545</c:v>
                </c:pt>
                <c:pt idx="143">
                  <c:v>1546</c:v>
                </c:pt>
                <c:pt idx="144">
                  <c:v>1547</c:v>
                </c:pt>
                <c:pt idx="145">
                  <c:v>1548</c:v>
                </c:pt>
                <c:pt idx="146">
                  <c:v>1549</c:v>
                </c:pt>
                <c:pt idx="147">
                  <c:v>1550</c:v>
                </c:pt>
                <c:pt idx="148">
                  <c:v>1551</c:v>
                </c:pt>
                <c:pt idx="149">
                  <c:v>1552</c:v>
                </c:pt>
                <c:pt idx="150">
                  <c:v>1553</c:v>
                </c:pt>
                <c:pt idx="151">
                  <c:v>1554</c:v>
                </c:pt>
                <c:pt idx="152">
                  <c:v>1555</c:v>
                </c:pt>
                <c:pt idx="153">
                  <c:v>1556</c:v>
                </c:pt>
                <c:pt idx="154">
                  <c:v>1557</c:v>
                </c:pt>
                <c:pt idx="155">
                  <c:v>1558</c:v>
                </c:pt>
                <c:pt idx="156">
                  <c:v>1559</c:v>
                </c:pt>
                <c:pt idx="157">
                  <c:v>1560</c:v>
                </c:pt>
                <c:pt idx="158">
                  <c:v>1561</c:v>
                </c:pt>
                <c:pt idx="159">
                  <c:v>1562</c:v>
                </c:pt>
                <c:pt idx="160">
                  <c:v>1563</c:v>
                </c:pt>
                <c:pt idx="161">
                  <c:v>1564</c:v>
                </c:pt>
                <c:pt idx="162">
                  <c:v>1565</c:v>
                </c:pt>
                <c:pt idx="163">
                  <c:v>1566</c:v>
                </c:pt>
                <c:pt idx="164">
                  <c:v>1567</c:v>
                </c:pt>
                <c:pt idx="165">
                  <c:v>1568</c:v>
                </c:pt>
                <c:pt idx="166">
                  <c:v>1569</c:v>
                </c:pt>
                <c:pt idx="167">
                  <c:v>1570</c:v>
                </c:pt>
                <c:pt idx="168">
                  <c:v>1571</c:v>
                </c:pt>
                <c:pt idx="169">
                  <c:v>1572</c:v>
                </c:pt>
                <c:pt idx="170">
                  <c:v>1573</c:v>
                </c:pt>
                <c:pt idx="171">
                  <c:v>1574</c:v>
                </c:pt>
                <c:pt idx="172">
                  <c:v>1575</c:v>
                </c:pt>
                <c:pt idx="173">
                  <c:v>1576</c:v>
                </c:pt>
                <c:pt idx="174">
                  <c:v>1577</c:v>
                </c:pt>
                <c:pt idx="175">
                  <c:v>1578</c:v>
                </c:pt>
                <c:pt idx="176">
                  <c:v>1579</c:v>
                </c:pt>
                <c:pt idx="177">
                  <c:v>1580</c:v>
                </c:pt>
                <c:pt idx="178">
                  <c:v>1581</c:v>
                </c:pt>
                <c:pt idx="179">
                  <c:v>1582</c:v>
                </c:pt>
                <c:pt idx="180">
                  <c:v>1583</c:v>
                </c:pt>
                <c:pt idx="181">
                  <c:v>1584</c:v>
                </c:pt>
                <c:pt idx="182">
                  <c:v>1585</c:v>
                </c:pt>
                <c:pt idx="183">
                  <c:v>1586</c:v>
                </c:pt>
                <c:pt idx="184">
                  <c:v>1587</c:v>
                </c:pt>
                <c:pt idx="185">
                  <c:v>1588</c:v>
                </c:pt>
                <c:pt idx="186">
                  <c:v>1589</c:v>
                </c:pt>
                <c:pt idx="187">
                  <c:v>1590</c:v>
                </c:pt>
                <c:pt idx="188">
                  <c:v>1591</c:v>
                </c:pt>
                <c:pt idx="189">
                  <c:v>1592</c:v>
                </c:pt>
                <c:pt idx="190">
                  <c:v>1593</c:v>
                </c:pt>
                <c:pt idx="191">
                  <c:v>1594</c:v>
                </c:pt>
                <c:pt idx="192">
                  <c:v>1595</c:v>
                </c:pt>
                <c:pt idx="193">
                  <c:v>1596</c:v>
                </c:pt>
                <c:pt idx="194">
                  <c:v>1597</c:v>
                </c:pt>
                <c:pt idx="195">
                  <c:v>1598</c:v>
                </c:pt>
                <c:pt idx="196">
                  <c:v>1599</c:v>
                </c:pt>
                <c:pt idx="197">
                  <c:v>1600</c:v>
                </c:pt>
                <c:pt idx="198">
                  <c:v>1601</c:v>
                </c:pt>
                <c:pt idx="199">
                  <c:v>1602</c:v>
                </c:pt>
                <c:pt idx="200">
                  <c:v>1603</c:v>
                </c:pt>
                <c:pt idx="201">
                  <c:v>1604</c:v>
                </c:pt>
                <c:pt idx="202">
                  <c:v>1605</c:v>
                </c:pt>
                <c:pt idx="203">
                  <c:v>1606</c:v>
                </c:pt>
                <c:pt idx="204">
                  <c:v>1607</c:v>
                </c:pt>
                <c:pt idx="205">
                  <c:v>1608</c:v>
                </c:pt>
                <c:pt idx="206">
                  <c:v>1609</c:v>
                </c:pt>
                <c:pt idx="207">
                  <c:v>1610</c:v>
                </c:pt>
                <c:pt idx="208">
                  <c:v>1611</c:v>
                </c:pt>
                <c:pt idx="209">
                  <c:v>1612</c:v>
                </c:pt>
                <c:pt idx="210">
                  <c:v>1613</c:v>
                </c:pt>
                <c:pt idx="211">
                  <c:v>1614</c:v>
                </c:pt>
                <c:pt idx="212">
                  <c:v>1615</c:v>
                </c:pt>
                <c:pt idx="213">
                  <c:v>1616</c:v>
                </c:pt>
                <c:pt idx="214">
                  <c:v>1617</c:v>
                </c:pt>
                <c:pt idx="215">
                  <c:v>1618</c:v>
                </c:pt>
                <c:pt idx="216">
                  <c:v>1619</c:v>
                </c:pt>
                <c:pt idx="217">
                  <c:v>1620</c:v>
                </c:pt>
                <c:pt idx="218">
                  <c:v>1621</c:v>
                </c:pt>
                <c:pt idx="219">
                  <c:v>1622</c:v>
                </c:pt>
                <c:pt idx="220">
                  <c:v>1623</c:v>
                </c:pt>
                <c:pt idx="221">
                  <c:v>1624</c:v>
                </c:pt>
                <c:pt idx="222">
                  <c:v>1625</c:v>
                </c:pt>
                <c:pt idx="223">
                  <c:v>1626</c:v>
                </c:pt>
                <c:pt idx="224">
                  <c:v>1627</c:v>
                </c:pt>
                <c:pt idx="225">
                  <c:v>1628</c:v>
                </c:pt>
                <c:pt idx="226">
                  <c:v>1629</c:v>
                </c:pt>
                <c:pt idx="227">
                  <c:v>1630</c:v>
                </c:pt>
                <c:pt idx="228">
                  <c:v>1631</c:v>
                </c:pt>
                <c:pt idx="229">
                  <c:v>1632</c:v>
                </c:pt>
                <c:pt idx="230">
                  <c:v>1633</c:v>
                </c:pt>
                <c:pt idx="231">
                  <c:v>1634</c:v>
                </c:pt>
                <c:pt idx="232">
                  <c:v>1635</c:v>
                </c:pt>
                <c:pt idx="233">
                  <c:v>1636</c:v>
                </c:pt>
                <c:pt idx="234">
                  <c:v>1637</c:v>
                </c:pt>
                <c:pt idx="235">
                  <c:v>1638</c:v>
                </c:pt>
                <c:pt idx="236">
                  <c:v>1639</c:v>
                </c:pt>
                <c:pt idx="237">
                  <c:v>1640</c:v>
                </c:pt>
                <c:pt idx="238">
                  <c:v>1641</c:v>
                </c:pt>
                <c:pt idx="239">
                  <c:v>1642</c:v>
                </c:pt>
                <c:pt idx="240">
                  <c:v>1643</c:v>
                </c:pt>
                <c:pt idx="241">
                  <c:v>1644</c:v>
                </c:pt>
                <c:pt idx="242">
                  <c:v>1645</c:v>
                </c:pt>
                <c:pt idx="243">
                  <c:v>1646</c:v>
                </c:pt>
                <c:pt idx="244">
                  <c:v>1647</c:v>
                </c:pt>
                <c:pt idx="245">
                  <c:v>1648</c:v>
                </c:pt>
                <c:pt idx="246">
                  <c:v>1649</c:v>
                </c:pt>
                <c:pt idx="247">
                  <c:v>1650</c:v>
                </c:pt>
                <c:pt idx="248">
                  <c:v>1651</c:v>
                </c:pt>
                <c:pt idx="249">
                  <c:v>1652</c:v>
                </c:pt>
                <c:pt idx="250">
                  <c:v>1653</c:v>
                </c:pt>
                <c:pt idx="251">
                  <c:v>1654</c:v>
                </c:pt>
                <c:pt idx="252">
                  <c:v>1655</c:v>
                </c:pt>
                <c:pt idx="253">
                  <c:v>1656</c:v>
                </c:pt>
                <c:pt idx="254">
                  <c:v>1657</c:v>
                </c:pt>
                <c:pt idx="255">
                  <c:v>1658</c:v>
                </c:pt>
                <c:pt idx="256">
                  <c:v>1659</c:v>
                </c:pt>
                <c:pt idx="257">
                  <c:v>1660</c:v>
                </c:pt>
                <c:pt idx="258">
                  <c:v>1661</c:v>
                </c:pt>
                <c:pt idx="259">
                  <c:v>1662</c:v>
                </c:pt>
                <c:pt idx="260">
                  <c:v>1663</c:v>
                </c:pt>
                <c:pt idx="261">
                  <c:v>1664</c:v>
                </c:pt>
                <c:pt idx="262">
                  <c:v>1665</c:v>
                </c:pt>
                <c:pt idx="263">
                  <c:v>1666</c:v>
                </c:pt>
                <c:pt idx="264">
                  <c:v>1667</c:v>
                </c:pt>
                <c:pt idx="265">
                  <c:v>1668</c:v>
                </c:pt>
                <c:pt idx="266">
                  <c:v>1669</c:v>
                </c:pt>
                <c:pt idx="267">
                  <c:v>1670</c:v>
                </c:pt>
                <c:pt idx="268">
                  <c:v>1671</c:v>
                </c:pt>
                <c:pt idx="269">
                  <c:v>1672</c:v>
                </c:pt>
                <c:pt idx="270">
                  <c:v>1673</c:v>
                </c:pt>
                <c:pt idx="271">
                  <c:v>1674</c:v>
                </c:pt>
                <c:pt idx="272">
                  <c:v>1675</c:v>
                </c:pt>
                <c:pt idx="273">
                  <c:v>1676</c:v>
                </c:pt>
                <c:pt idx="274">
                  <c:v>1677</c:v>
                </c:pt>
                <c:pt idx="275">
                  <c:v>1678</c:v>
                </c:pt>
                <c:pt idx="276">
                  <c:v>1679</c:v>
                </c:pt>
                <c:pt idx="277">
                  <c:v>1680</c:v>
                </c:pt>
                <c:pt idx="278">
                  <c:v>1681</c:v>
                </c:pt>
                <c:pt idx="279">
                  <c:v>1682</c:v>
                </c:pt>
                <c:pt idx="280">
                  <c:v>1683</c:v>
                </c:pt>
                <c:pt idx="281">
                  <c:v>1684</c:v>
                </c:pt>
                <c:pt idx="282">
                  <c:v>1685</c:v>
                </c:pt>
                <c:pt idx="283">
                  <c:v>1686</c:v>
                </c:pt>
                <c:pt idx="284">
                  <c:v>1687</c:v>
                </c:pt>
                <c:pt idx="285">
                  <c:v>1688</c:v>
                </c:pt>
                <c:pt idx="286">
                  <c:v>1689</c:v>
                </c:pt>
                <c:pt idx="287">
                  <c:v>1690</c:v>
                </c:pt>
                <c:pt idx="288">
                  <c:v>1691</c:v>
                </c:pt>
                <c:pt idx="289">
                  <c:v>1692</c:v>
                </c:pt>
                <c:pt idx="290">
                  <c:v>1693</c:v>
                </c:pt>
                <c:pt idx="291">
                  <c:v>1694</c:v>
                </c:pt>
                <c:pt idx="292">
                  <c:v>1695</c:v>
                </c:pt>
                <c:pt idx="293">
                  <c:v>1696</c:v>
                </c:pt>
                <c:pt idx="294">
                  <c:v>1697</c:v>
                </c:pt>
                <c:pt idx="295">
                  <c:v>1698</c:v>
                </c:pt>
                <c:pt idx="296">
                  <c:v>1699</c:v>
                </c:pt>
                <c:pt idx="297">
                  <c:v>1700</c:v>
                </c:pt>
                <c:pt idx="298">
                  <c:v>1701</c:v>
                </c:pt>
                <c:pt idx="299">
                  <c:v>1702</c:v>
                </c:pt>
                <c:pt idx="300">
                  <c:v>1703</c:v>
                </c:pt>
                <c:pt idx="301">
                  <c:v>1704</c:v>
                </c:pt>
                <c:pt idx="302">
                  <c:v>1705</c:v>
                </c:pt>
                <c:pt idx="303">
                  <c:v>1706</c:v>
                </c:pt>
                <c:pt idx="304">
                  <c:v>1707</c:v>
                </c:pt>
                <c:pt idx="305">
                  <c:v>1708</c:v>
                </c:pt>
                <c:pt idx="306">
                  <c:v>1709</c:v>
                </c:pt>
                <c:pt idx="307">
                  <c:v>1710</c:v>
                </c:pt>
                <c:pt idx="308">
                  <c:v>1711</c:v>
                </c:pt>
                <c:pt idx="309">
                  <c:v>1712</c:v>
                </c:pt>
                <c:pt idx="310">
                  <c:v>1713</c:v>
                </c:pt>
                <c:pt idx="311">
                  <c:v>1714</c:v>
                </c:pt>
                <c:pt idx="312">
                  <c:v>1715</c:v>
                </c:pt>
                <c:pt idx="313">
                  <c:v>1716</c:v>
                </c:pt>
                <c:pt idx="314">
                  <c:v>1717</c:v>
                </c:pt>
                <c:pt idx="315">
                  <c:v>1718</c:v>
                </c:pt>
                <c:pt idx="316">
                  <c:v>1719</c:v>
                </c:pt>
                <c:pt idx="317">
                  <c:v>1720</c:v>
                </c:pt>
                <c:pt idx="318">
                  <c:v>1721</c:v>
                </c:pt>
                <c:pt idx="319">
                  <c:v>1722</c:v>
                </c:pt>
                <c:pt idx="320">
                  <c:v>1723</c:v>
                </c:pt>
                <c:pt idx="321">
                  <c:v>1724</c:v>
                </c:pt>
                <c:pt idx="322">
                  <c:v>1725</c:v>
                </c:pt>
                <c:pt idx="323">
                  <c:v>1726</c:v>
                </c:pt>
                <c:pt idx="324">
                  <c:v>1727</c:v>
                </c:pt>
                <c:pt idx="325">
                  <c:v>1728</c:v>
                </c:pt>
                <c:pt idx="326">
                  <c:v>1729</c:v>
                </c:pt>
                <c:pt idx="327">
                  <c:v>1730</c:v>
                </c:pt>
                <c:pt idx="328">
                  <c:v>1731</c:v>
                </c:pt>
                <c:pt idx="329">
                  <c:v>1732</c:v>
                </c:pt>
                <c:pt idx="330">
                  <c:v>1733</c:v>
                </c:pt>
                <c:pt idx="331">
                  <c:v>1734</c:v>
                </c:pt>
                <c:pt idx="332">
                  <c:v>1735</c:v>
                </c:pt>
                <c:pt idx="333">
                  <c:v>1736</c:v>
                </c:pt>
                <c:pt idx="334">
                  <c:v>1737</c:v>
                </c:pt>
                <c:pt idx="335">
                  <c:v>1738</c:v>
                </c:pt>
                <c:pt idx="336">
                  <c:v>1739</c:v>
                </c:pt>
                <c:pt idx="337">
                  <c:v>1740</c:v>
                </c:pt>
                <c:pt idx="338">
                  <c:v>1741</c:v>
                </c:pt>
                <c:pt idx="339">
                  <c:v>1742</c:v>
                </c:pt>
                <c:pt idx="340">
                  <c:v>1743</c:v>
                </c:pt>
                <c:pt idx="341">
                  <c:v>1744</c:v>
                </c:pt>
                <c:pt idx="342">
                  <c:v>1745</c:v>
                </c:pt>
                <c:pt idx="343">
                  <c:v>1746</c:v>
                </c:pt>
              </c:numCache>
            </c:numRef>
          </c:xVal>
          <c:yVal>
            <c:numRef>
              <c:f>Graph!$C$1284:$C$1625</c:f>
              <c:numCache>
                <c:formatCode>General</c:formatCode>
                <c:ptCount val="3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FA-4D32-AE61-84DFB7C4368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Graph!$A$1283:$A$1626</c:f>
              <c:numCache>
                <c:formatCode>General</c:formatCode>
                <c:ptCount val="344"/>
                <c:pt idx="0">
                  <c:v>1403</c:v>
                </c:pt>
                <c:pt idx="1">
                  <c:v>1404</c:v>
                </c:pt>
                <c:pt idx="2">
                  <c:v>1405</c:v>
                </c:pt>
                <c:pt idx="3">
                  <c:v>1406</c:v>
                </c:pt>
                <c:pt idx="4">
                  <c:v>1407</c:v>
                </c:pt>
                <c:pt idx="5">
                  <c:v>1408</c:v>
                </c:pt>
                <c:pt idx="6">
                  <c:v>1409</c:v>
                </c:pt>
                <c:pt idx="7">
                  <c:v>1410</c:v>
                </c:pt>
                <c:pt idx="8">
                  <c:v>1411</c:v>
                </c:pt>
                <c:pt idx="9">
                  <c:v>1412</c:v>
                </c:pt>
                <c:pt idx="10">
                  <c:v>1413</c:v>
                </c:pt>
                <c:pt idx="11">
                  <c:v>1414</c:v>
                </c:pt>
                <c:pt idx="12">
                  <c:v>1415</c:v>
                </c:pt>
                <c:pt idx="13">
                  <c:v>1416</c:v>
                </c:pt>
                <c:pt idx="14">
                  <c:v>1417</c:v>
                </c:pt>
                <c:pt idx="15">
                  <c:v>1418</c:v>
                </c:pt>
                <c:pt idx="16">
                  <c:v>1419</c:v>
                </c:pt>
                <c:pt idx="17">
                  <c:v>1420</c:v>
                </c:pt>
                <c:pt idx="18">
                  <c:v>1421</c:v>
                </c:pt>
                <c:pt idx="19">
                  <c:v>1422</c:v>
                </c:pt>
                <c:pt idx="20">
                  <c:v>1423</c:v>
                </c:pt>
                <c:pt idx="21">
                  <c:v>1424</c:v>
                </c:pt>
                <c:pt idx="22">
                  <c:v>1425</c:v>
                </c:pt>
                <c:pt idx="23">
                  <c:v>1426</c:v>
                </c:pt>
                <c:pt idx="24">
                  <c:v>1427</c:v>
                </c:pt>
                <c:pt idx="25">
                  <c:v>1428</c:v>
                </c:pt>
                <c:pt idx="26">
                  <c:v>1429</c:v>
                </c:pt>
                <c:pt idx="27">
                  <c:v>1430</c:v>
                </c:pt>
                <c:pt idx="28">
                  <c:v>1431</c:v>
                </c:pt>
                <c:pt idx="29">
                  <c:v>1432</c:v>
                </c:pt>
                <c:pt idx="30">
                  <c:v>1433</c:v>
                </c:pt>
                <c:pt idx="31">
                  <c:v>1434</c:v>
                </c:pt>
                <c:pt idx="32">
                  <c:v>1435</c:v>
                </c:pt>
                <c:pt idx="33">
                  <c:v>1436</c:v>
                </c:pt>
                <c:pt idx="34">
                  <c:v>1437</c:v>
                </c:pt>
                <c:pt idx="35">
                  <c:v>1438</c:v>
                </c:pt>
                <c:pt idx="36">
                  <c:v>1439</c:v>
                </c:pt>
                <c:pt idx="37">
                  <c:v>1440</c:v>
                </c:pt>
                <c:pt idx="38">
                  <c:v>1441</c:v>
                </c:pt>
                <c:pt idx="39">
                  <c:v>1442</c:v>
                </c:pt>
                <c:pt idx="40">
                  <c:v>1443</c:v>
                </c:pt>
                <c:pt idx="41">
                  <c:v>1444</c:v>
                </c:pt>
                <c:pt idx="42">
                  <c:v>1445</c:v>
                </c:pt>
                <c:pt idx="43">
                  <c:v>1446</c:v>
                </c:pt>
                <c:pt idx="44">
                  <c:v>1447</c:v>
                </c:pt>
                <c:pt idx="45">
                  <c:v>1448</c:v>
                </c:pt>
                <c:pt idx="46">
                  <c:v>1449</c:v>
                </c:pt>
                <c:pt idx="47">
                  <c:v>1450</c:v>
                </c:pt>
                <c:pt idx="48">
                  <c:v>1451</c:v>
                </c:pt>
                <c:pt idx="49">
                  <c:v>1452</c:v>
                </c:pt>
                <c:pt idx="50">
                  <c:v>1453</c:v>
                </c:pt>
                <c:pt idx="51">
                  <c:v>1454</c:v>
                </c:pt>
                <c:pt idx="52">
                  <c:v>1455</c:v>
                </c:pt>
                <c:pt idx="53">
                  <c:v>1456</c:v>
                </c:pt>
                <c:pt idx="54">
                  <c:v>1457</c:v>
                </c:pt>
                <c:pt idx="55">
                  <c:v>1458</c:v>
                </c:pt>
                <c:pt idx="56">
                  <c:v>1459</c:v>
                </c:pt>
                <c:pt idx="57">
                  <c:v>1460</c:v>
                </c:pt>
                <c:pt idx="58">
                  <c:v>1461</c:v>
                </c:pt>
                <c:pt idx="59">
                  <c:v>1462</c:v>
                </c:pt>
                <c:pt idx="60">
                  <c:v>1463</c:v>
                </c:pt>
                <c:pt idx="61">
                  <c:v>1464</c:v>
                </c:pt>
                <c:pt idx="62">
                  <c:v>1465</c:v>
                </c:pt>
                <c:pt idx="63">
                  <c:v>1466</c:v>
                </c:pt>
                <c:pt idx="64">
                  <c:v>1467</c:v>
                </c:pt>
                <c:pt idx="65">
                  <c:v>1468</c:v>
                </c:pt>
                <c:pt idx="66">
                  <c:v>1469</c:v>
                </c:pt>
                <c:pt idx="67">
                  <c:v>1470</c:v>
                </c:pt>
                <c:pt idx="68">
                  <c:v>1471</c:v>
                </c:pt>
                <c:pt idx="69">
                  <c:v>1472</c:v>
                </c:pt>
                <c:pt idx="70">
                  <c:v>1473</c:v>
                </c:pt>
                <c:pt idx="71">
                  <c:v>1474</c:v>
                </c:pt>
                <c:pt idx="72">
                  <c:v>1475</c:v>
                </c:pt>
                <c:pt idx="73">
                  <c:v>1476</c:v>
                </c:pt>
                <c:pt idx="74">
                  <c:v>1477</c:v>
                </c:pt>
                <c:pt idx="75">
                  <c:v>1478</c:v>
                </c:pt>
                <c:pt idx="76">
                  <c:v>1479</c:v>
                </c:pt>
                <c:pt idx="77">
                  <c:v>1480</c:v>
                </c:pt>
                <c:pt idx="78">
                  <c:v>1481</c:v>
                </c:pt>
                <c:pt idx="79">
                  <c:v>1482</c:v>
                </c:pt>
                <c:pt idx="80">
                  <c:v>1483</c:v>
                </c:pt>
                <c:pt idx="81">
                  <c:v>1484</c:v>
                </c:pt>
                <c:pt idx="82">
                  <c:v>1485</c:v>
                </c:pt>
                <c:pt idx="83">
                  <c:v>1486</c:v>
                </c:pt>
                <c:pt idx="84">
                  <c:v>1487</c:v>
                </c:pt>
                <c:pt idx="85">
                  <c:v>1488</c:v>
                </c:pt>
                <c:pt idx="86">
                  <c:v>1489</c:v>
                </c:pt>
                <c:pt idx="87">
                  <c:v>1490</c:v>
                </c:pt>
                <c:pt idx="88">
                  <c:v>1491</c:v>
                </c:pt>
                <c:pt idx="89">
                  <c:v>1492</c:v>
                </c:pt>
                <c:pt idx="90">
                  <c:v>1493</c:v>
                </c:pt>
                <c:pt idx="91">
                  <c:v>1494</c:v>
                </c:pt>
                <c:pt idx="92">
                  <c:v>1495</c:v>
                </c:pt>
                <c:pt idx="93">
                  <c:v>1496</c:v>
                </c:pt>
                <c:pt idx="94">
                  <c:v>1497</c:v>
                </c:pt>
                <c:pt idx="95">
                  <c:v>1498</c:v>
                </c:pt>
                <c:pt idx="96">
                  <c:v>1499</c:v>
                </c:pt>
                <c:pt idx="97">
                  <c:v>1500</c:v>
                </c:pt>
                <c:pt idx="98">
                  <c:v>1501</c:v>
                </c:pt>
                <c:pt idx="99">
                  <c:v>1502</c:v>
                </c:pt>
                <c:pt idx="100">
                  <c:v>1503</c:v>
                </c:pt>
                <c:pt idx="101">
                  <c:v>1504</c:v>
                </c:pt>
                <c:pt idx="102">
                  <c:v>1505</c:v>
                </c:pt>
                <c:pt idx="103">
                  <c:v>1506</c:v>
                </c:pt>
                <c:pt idx="104">
                  <c:v>1507</c:v>
                </c:pt>
                <c:pt idx="105">
                  <c:v>1508</c:v>
                </c:pt>
                <c:pt idx="106">
                  <c:v>1509</c:v>
                </c:pt>
                <c:pt idx="107">
                  <c:v>1510</c:v>
                </c:pt>
                <c:pt idx="108">
                  <c:v>1511</c:v>
                </c:pt>
                <c:pt idx="109">
                  <c:v>1512</c:v>
                </c:pt>
                <c:pt idx="110">
                  <c:v>1513</c:v>
                </c:pt>
                <c:pt idx="111">
                  <c:v>1514</c:v>
                </c:pt>
                <c:pt idx="112">
                  <c:v>1515</c:v>
                </c:pt>
                <c:pt idx="113">
                  <c:v>1516</c:v>
                </c:pt>
                <c:pt idx="114">
                  <c:v>1517</c:v>
                </c:pt>
                <c:pt idx="115">
                  <c:v>1518</c:v>
                </c:pt>
                <c:pt idx="116">
                  <c:v>1519</c:v>
                </c:pt>
                <c:pt idx="117">
                  <c:v>1520</c:v>
                </c:pt>
                <c:pt idx="118">
                  <c:v>1521</c:v>
                </c:pt>
                <c:pt idx="119">
                  <c:v>1522</c:v>
                </c:pt>
                <c:pt idx="120">
                  <c:v>1523</c:v>
                </c:pt>
                <c:pt idx="121">
                  <c:v>1524</c:v>
                </c:pt>
                <c:pt idx="122">
                  <c:v>1525</c:v>
                </c:pt>
                <c:pt idx="123">
                  <c:v>1526</c:v>
                </c:pt>
                <c:pt idx="124">
                  <c:v>1527</c:v>
                </c:pt>
                <c:pt idx="125">
                  <c:v>1528</c:v>
                </c:pt>
                <c:pt idx="126">
                  <c:v>1529</c:v>
                </c:pt>
                <c:pt idx="127">
                  <c:v>1530</c:v>
                </c:pt>
                <c:pt idx="128">
                  <c:v>1531</c:v>
                </c:pt>
                <c:pt idx="129">
                  <c:v>1532</c:v>
                </c:pt>
                <c:pt idx="130">
                  <c:v>1533</c:v>
                </c:pt>
                <c:pt idx="131">
                  <c:v>1534</c:v>
                </c:pt>
                <c:pt idx="132">
                  <c:v>1535</c:v>
                </c:pt>
                <c:pt idx="133">
                  <c:v>1536</c:v>
                </c:pt>
                <c:pt idx="134">
                  <c:v>1537</c:v>
                </c:pt>
                <c:pt idx="135">
                  <c:v>1538</c:v>
                </c:pt>
                <c:pt idx="136">
                  <c:v>1539</c:v>
                </c:pt>
                <c:pt idx="137">
                  <c:v>1540</c:v>
                </c:pt>
                <c:pt idx="138">
                  <c:v>1541</c:v>
                </c:pt>
                <c:pt idx="139">
                  <c:v>1542</c:v>
                </c:pt>
                <c:pt idx="140">
                  <c:v>1543</c:v>
                </c:pt>
                <c:pt idx="141">
                  <c:v>1544</c:v>
                </c:pt>
                <c:pt idx="142">
                  <c:v>1545</c:v>
                </c:pt>
                <c:pt idx="143">
                  <c:v>1546</c:v>
                </c:pt>
                <c:pt idx="144">
                  <c:v>1547</c:v>
                </c:pt>
                <c:pt idx="145">
                  <c:v>1548</c:v>
                </c:pt>
                <c:pt idx="146">
                  <c:v>1549</c:v>
                </c:pt>
                <c:pt idx="147">
                  <c:v>1550</c:v>
                </c:pt>
                <c:pt idx="148">
                  <c:v>1551</c:v>
                </c:pt>
                <c:pt idx="149">
                  <c:v>1552</c:v>
                </c:pt>
                <c:pt idx="150">
                  <c:v>1553</c:v>
                </c:pt>
                <c:pt idx="151">
                  <c:v>1554</c:v>
                </c:pt>
                <c:pt idx="152">
                  <c:v>1555</c:v>
                </c:pt>
                <c:pt idx="153">
                  <c:v>1556</c:v>
                </c:pt>
                <c:pt idx="154">
                  <c:v>1557</c:v>
                </c:pt>
                <c:pt idx="155">
                  <c:v>1558</c:v>
                </c:pt>
                <c:pt idx="156">
                  <c:v>1559</c:v>
                </c:pt>
                <c:pt idx="157">
                  <c:v>1560</c:v>
                </c:pt>
                <c:pt idx="158">
                  <c:v>1561</c:v>
                </c:pt>
                <c:pt idx="159">
                  <c:v>1562</c:v>
                </c:pt>
                <c:pt idx="160">
                  <c:v>1563</c:v>
                </c:pt>
                <c:pt idx="161">
                  <c:v>1564</c:v>
                </c:pt>
                <c:pt idx="162">
                  <c:v>1565</c:v>
                </c:pt>
                <c:pt idx="163">
                  <c:v>1566</c:v>
                </c:pt>
                <c:pt idx="164">
                  <c:v>1567</c:v>
                </c:pt>
                <c:pt idx="165">
                  <c:v>1568</c:v>
                </c:pt>
                <c:pt idx="166">
                  <c:v>1569</c:v>
                </c:pt>
                <c:pt idx="167">
                  <c:v>1570</c:v>
                </c:pt>
                <c:pt idx="168">
                  <c:v>1571</c:v>
                </c:pt>
                <c:pt idx="169">
                  <c:v>1572</c:v>
                </c:pt>
                <c:pt idx="170">
                  <c:v>1573</c:v>
                </c:pt>
                <c:pt idx="171">
                  <c:v>1574</c:v>
                </c:pt>
                <c:pt idx="172">
                  <c:v>1575</c:v>
                </c:pt>
                <c:pt idx="173">
                  <c:v>1576</c:v>
                </c:pt>
                <c:pt idx="174">
                  <c:v>1577</c:v>
                </c:pt>
                <c:pt idx="175">
                  <c:v>1578</c:v>
                </c:pt>
                <c:pt idx="176">
                  <c:v>1579</c:v>
                </c:pt>
                <c:pt idx="177">
                  <c:v>1580</c:v>
                </c:pt>
                <c:pt idx="178">
                  <c:v>1581</c:v>
                </c:pt>
                <c:pt idx="179">
                  <c:v>1582</c:v>
                </c:pt>
                <c:pt idx="180">
                  <c:v>1583</c:v>
                </c:pt>
                <c:pt idx="181">
                  <c:v>1584</c:v>
                </c:pt>
                <c:pt idx="182">
                  <c:v>1585</c:v>
                </c:pt>
                <c:pt idx="183">
                  <c:v>1586</c:v>
                </c:pt>
                <c:pt idx="184">
                  <c:v>1587</c:v>
                </c:pt>
                <c:pt idx="185">
                  <c:v>1588</c:v>
                </c:pt>
                <c:pt idx="186">
                  <c:v>1589</c:v>
                </c:pt>
                <c:pt idx="187">
                  <c:v>1590</c:v>
                </c:pt>
                <c:pt idx="188">
                  <c:v>1591</c:v>
                </c:pt>
                <c:pt idx="189">
                  <c:v>1592</c:v>
                </c:pt>
                <c:pt idx="190">
                  <c:v>1593</c:v>
                </c:pt>
                <c:pt idx="191">
                  <c:v>1594</c:v>
                </c:pt>
                <c:pt idx="192">
                  <c:v>1595</c:v>
                </c:pt>
                <c:pt idx="193">
                  <c:v>1596</c:v>
                </c:pt>
                <c:pt idx="194">
                  <c:v>1597</c:v>
                </c:pt>
                <c:pt idx="195">
                  <c:v>1598</c:v>
                </c:pt>
                <c:pt idx="196">
                  <c:v>1599</c:v>
                </c:pt>
                <c:pt idx="197">
                  <c:v>1600</c:v>
                </c:pt>
                <c:pt idx="198">
                  <c:v>1601</c:v>
                </c:pt>
                <c:pt idx="199">
                  <c:v>1602</c:v>
                </c:pt>
                <c:pt idx="200">
                  <c:v>1603</c:v>
                </c:pt>
                <c:pt idx="201">
                  <c:v>1604</c:v>
                </c:pt>
                <c:pt idx="202">
                  <c:v>1605</c:v>
                </c:pt>
                <c:pt idx="203">
                  <c:v>1606</c:v>
                </c:pt>
                <c:pt idx="204">
                  <c:v>1607</c:v>
                </c:pt>
                <c:pt idx="205">
                  <c:v>1608</c:v>
                </c:pt>
                <c:pt idx="206">
                  <c:v>1609</c:v>
                </c:pt>
                <c:pt idx="207">
                  <c:v>1610</c:v>
                </c:pt>
                <c:pt idx="208">
                  <c:v>1611</c:v>
                </c:pt>
                <c:pt idx="209">
                  <c:v>1612</c:v>
                </c:pt>
                <c:pt idx="210">
                  <c:v>1613</c:v>
                </c:pt>
                <c:pt idx="211">
                  <c:v>1614</c:v>
                </c:pt>
                <c:pt idx="212">
                  <c:v>1615</c:v>
                </c:pt>
                <c:pt idx="213">
                  <c:v>1616</c:v>
                </c:pt>
                <c:pt idx="214">
                  <c:v>1617</c:v>
                </c:pt>
                <c:pt idx="215">
                  <c:v>1618</c:v>
                </c:pt>
                <c:pt idx="216">
                  <c:v>1619</c:v>
                </c:pt>
                <c:pt idx="217">
                  <c:v>1620</c:v>
                </c:pt>
                <c:pt idx="218">
                  <c:v>1621</c:v>
                </c:pt>
                <c:pt idx="219">
                  <c:v>1622</c:v>
                </c:pt>
                <c:pt idx="220">
                  <c:v>1623</c:v>
                </c:pt>
                <c:pt idx="221">
                  <c:v>1624</c:v>
                </c:pt>
                <c:pt idx="222">
                  <c:v>1625</c:v>
                </c:pt>
                <c:pt idx="223">
                  <c:v>1626</c:v>
                </c:pt>
                <c:pt idx="224">
                  <c:v>1627</c:v>
                </c:pt>
                <c:pt idx="225">
                  <c:v>1628</c:v>
                </c:pt>
                <c:pt idx="226">
                  <c:v>1629</c:v>
                </c:pt>
                <c:pt idx="227">
                  <c:v>1630</c:v>
                </c:pt>
                <c:pt idx="228">
                  <c:v>1631</c:v>
                </c:pt>
                <c:pt idx="229">
                  <c:v>1632</c:v>
                </c:pt>
                <c:pt idx="230">
                  <c:v>1633</c:v>
                </c:pt>
                <c:pt idx="231">
                  <c:v>1634</c:v>
                </c:pt>
                <c:pt idx="232">
                  <c:v>1635</c:v>
                </c:pt>
                <c:pt idx="233">
                  <c:v>1636</c:v>
                </c:pt>
                <c:pt idx="234">
                  <c:v>1637</c:v>
                </c:pt>
                <c:pt idx="235">
                  <c:v>1638</c:v>
                </c:pt>
                <c:pt idx="236">
                  <c:v>1639</c:v>
                </c:pt>
                <c:pt idx="237">
                  <c:v>1640</c:v>
                </c:pt>
                <c:pt idx="238">
                  <c:v>1641</c:v>
                </c:pt>
                <c:pt idx="239">
                  <c:v>1642</c:v>
                </c:pt>
                <c:pt idx="240">
                  <c:v>1643</c:v>
                </c:pt>
                <c:pt idx="241">
                  <c:v>1644</c:v>
                </c:pt>
                <c:pt idx="242">
                  <c:v>1645</c:v>
                </c:pt>
                <c:pt idx="243">
                  <c:v>1646</c:v>
                </c:pt>
                <c:pt idx="244">
                  <c:v>1647</c:v>
                </c:pt>
                <c:pt idx="245">
                  <c:v>1648</c:v>
                </c:pt>
                <c:pt idx="246">
                  <c:v>1649</c:v>
                </c:pt>
                <c:pt idx="247">
                  <c:v>1650</c:v>
                </c:pt>
                <c:pt idx="248">
                  <c:v>1651</c:v>
                </c:pt>
                <c:pt idx="249">
                  <c:v>1652</c:v>
                </c:pt>
                <c:pt idx="250">
                  <c:v>1653</c:v>
                </c:pt>
                <c:pt idx="251">
                  <c:v>1654</c:v>
                </c:pt>
                <c:pt idx="252">
                  <c:v>1655</c:v>
                </c:pt>
                <c:pt idx="253">
                  <c:v>1656</c:v>
                </c:pt>
                <c:pt idx="254">
                  <c:v>1657</c:v>
                </c:pt>
                <c:pt idx="255">
                  <c:v>1658</c:v>
                </c:pt>
                <c:pt idx="256">
                  <c:v>1659</c:v>
                </c:pt>
                <c:pt idx="257">
                  <c:v>1660</c:v>
                </c:pt>
                <c:pt idx="258">
                  <c:v>1661</c:v>
                </c:pt>
                <c:pt idx="259">
                  <c:v>1662</c:v>
                </c:pt>
                <c:pt idx="260">
                  <c:v>1663</c:v>
                </c:pt>
                <c:pt idx="261">
                  <c:v>1664</c:v>
                </c:pt>
                <c:pt idx="262">
                  <c:v>1665</c:v>
                </c:pt>
                <c:pt idx="263">
                  <c:v>1666</c:v>
                </c:pt>
                <c:pt idx="264">
                  <c:v>1667</c:v>
                </c:pt>
                <c:pt idx="265">
                  <c:v>1668</c:v>
                </c:pt>
                <c:pt idx="266">
                  <c:v>1669</c:v>
                </c:pt>
                <c:pt idx="267">
                  <c:v>1670</c:v>
                </c:pt>
                <c:pt idx="268">
                  <c:v>1671</c:v>
                </c:pt>
                <c:pt idx="269">
                  <c:v>1672</c:v>
                </c:pt>
                <c:pt idx="270">
                  <c:v>1673</c:v>
                </c:pt>
                <c:pt idx="271">
                  <c:v>1674</c:v>
                </c:pt>
                <c:pt idx="272">
                  <c:v>1675</c:v>
                </c:pt>
                <c:pt idx="273">
                  <c:v>1676</c:v>
                </c:pt>
                <c:pt idx="274">
                  <c:v>1677</c:v>
                </c:pt>
                <c:pt idx="275">
                  <c:v>1678</c:v>
                </c:pt>
                <c:pt idx="276">
                  <c:v>1679</c:v>
                </c:pt>
                <c:pt idx="277">
                  <c:v>1680</c:v>
                </c:pt>
                <c:pt idx="278">
                  <c:v>1681</c:v>
                </c:pt>
                <c:pt idx="279">
                  <c:v>1682</c:v>
                </c:pt>
                <c:pt idx="280">
                  <c:v>1683</c:v>
                </c:pt>
                <c:pt idx="281">
                  <c:v>1684</c:v>
                </c:pt>
                <c:pt idx="282">
                  <c:v>1685</c:v>
                </c:pt>
                <c:pt idx="283">
                  <c:v>1686</c:v>
                </c:pt>
                <c:pt idx="284">
                  <c:v>1687</c:v>
                </c:pt>
                <c:pt idx="285">
                  <c:v>1688</c:v>
                </c:pt>
                <c:pt idx="286">
                  <c:v>1689</c:v>
                </c:pt>
                <c:pt idx="287">
                  <c:v>1690</c:v>
                </c:pt>
                <c:pt idx="288">
                  <c:v>1691</c:v>
                </c:pt>
                <c:pt idx="289">
                  <c:v>1692</c:v>
                </c:pt>
                <c:pt idx="290">
                  <c:v>1693</c:v>
                </c:pt>
                <c:pt idx="291">
                  <c:v>1694</c:v>
                </c:pt>
                <c:pt idx="292">
                  <c:v>1695</c:v>
                </c:pt>
                <c:pt idx="293">
                  <c:v>1696</c:v>
                </c:pt>
                <c:pt idx="294">
                  <c:v>1697</c:v>
                </c:pt>
                <c:pt idx="295">
                  <c:v>1698</c:v>
                </c:pt>
                <c:pt idx="296">
                  <c:v>1699</c:v>
                </c:pt>
                <c:pt idx="297">
                  <c:v>1700</c:v>
                </c:pt>
                <c:pt idx="298">
                  <c:v>1701</c:v>
                </c:pt>
                <c:pt idx="299">
                  <c:v>1702</c:v>
                </c:pt>
                <c:pt idx="300">
                  <c:v>1703</c:v>
                </c:pt>
                <c:pt idx="301">
                  <c:v>1704</c:v>
                </c:pt>
                <c:pt idx="302">
                  <c:v>1705</c:v>
                </c:pt>
                <c:pt idx="303">
                  <c:v>1706</c:v>
                </c:pt>
                <c:pt idx="304">
                  <c:v>1707</c:v>
                </c:pt>
                <c:pt idx="305">
                  <c:v>1708</c:v>
                </c:pt>
                <c:pt idx="306">
                  <c:v>1709</c:v>
                </c:pt>
                <c:pt idx="307">
                  <c:v>1710</c:v>
                </c:pt>
                <c:pt idx="308">
                  <c:v>1711</c:v>
                </c:pt>
                <c:pt idx="309">
                  <c:v>1712</c:v>
                </c:pt>
                <c:pt idx="310">
                  <c:v>1713</c:v>
                </c:pt>
                <c:pt idx="311">
                  <c:v>1714</c:v>
                </c:pt>
                <c:pt idx="312">
                  <c:v>1715</c:v>
                </c:pt>
                <c:pt idx="313">
                  <c:v>1716</c:v>
                </c:pt>
                <c:pt idx="314">
                  <c:v>1717</c:v>
                </c:pt>
                <c:pt idx="315">
                  <c:v>1718</c:v>
                </c:pt>
                <c:pt idx="316">
                  <c:v>1719</c:v>
                </c:pt>
                <c:pt idx="317">
                  <c:v>1720</c:v>
                </c:pt>
                <c:pt idx="318">
                  <c:v>1721</c:v>
                </c:pt>
                <c:pt idx="319">
                  <c:v>1722</c:v>
                </c:pt>
                <c:pt idx="320">
                  <c:v>1723</c:v>
                </c:pt>
                <c:pt idx="321">
                  <c:v>1724</c:v>
                </c:pt>
                <c:pt idx="322">
                  <c:v>1725</c:v>
                </c:pt>
                <c:pt idx="323">
                  <c:v>1726</c:v>
                </c:pt>
                <c:pt idx="324">
                  <c:v>1727</c:v>
                </c:pt>
                <c:pt idx="325">
                  <c:v>1728</c:v>
                </c:pt>
                <c:pt idx="326">
                  <c:v>1729</c:v>
                </c:pt>
                <c:pt idx="327">
                  <c:v>1730</c:v>
                </c:pt>
                <c:pt idx="328">
                  <c:v>1731</c:v>
                </c:pt>
                <c:pt idx="329">
                  <c:v>1732</c:v>
                </c:pt>
                <c:pt idx="330">
                  <c:v>1733</c:v>
                </c:pt>
                <c:pt idx="331">
                  <c:v>1734</c:v>
                </c:pt>
                <c:pt idx="332">
                  <c:v>1735</c:v>
                </c:pt>
                <c:pt idx="333">
                  <c:v>1736</c:v>
                </c:pt>
                <c:pt idx="334">
                  <c:v>1737</c:v>
                </c:pt>
                <c:pt idx="335">
                  <c:v>1738</c:v>
                </c:pt>
                <c:pt idx="336">
                  <c:v>1739</c:v>
                </c:pt>
                <c:pt idx="337">
                  <c:v>1740</c:v>
                </c:pt>
                <c:pt idx="338">
                  <c:v>1741</c:v>
                </c:pt>
                <c:pt idx="339">
                  <c:v>1742</c:v>
                </c:pt>
                <c:pt idx="340">
                  <c:v>1743</c:v>
                </c:pt>
                <c:pt idx="341">
                  <c:v>1744</c:v>
                </c:pt>
                <c:pt idx="342">
                  <c:v>1745</c:v>
                </c:pt>
                <c:pt idx="343">
                  <c:v>1746</c:v>
                </c:pt>
              </c:numCache>
            </c:numRef>
          </c:xVal>
          <c:yVal>
            <c:numRef>
              <c:f>Graph!$E$1284:$E$1625</c:f>
              <c:numCache>
                <c:formatCode>General</c:formatCode>
                <c:ptCount val="342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FA-4D32-AE61-84DFB7C4368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Graph!$A$1283:$A$1626</c:f>
              <c:numCache>
                <c:formatCode>General</c:formatCode>
                <c:ptCount val="344"/>
                <c:pt idx="0">
                  <c:v>1403</c:v>
                </c:pt>
                <c:pt idx="1">
                  <c:v>1404</c:v>
                </c:pt>
                <c:pt idx="2">
                  <c:v>1405</c:v>
                </c:pt>
                <c:pt idx="3">
                  <c:v>1406</c:v>
                </c:pt>
                <c:pt idx="4">
                  <c:v>1407</c:v>
                </c:pt>
                <c:pt idx="5">
                  <c:v>1408</c:v>
                </c:pt>
                <c:pt idx="6">
                  <c:v>1409</c:v>
                </c:pt>
                <c:pt idx="7">
                  <c:v>1410</c:v>
                </c:pt>
                <c:pt idx="8">
                  <c:v>1411</c:v>
                </c:pt>
                <c:pt idx="9">
                  <c:v>1412</c:v>
                </c:pt>
                <c:pt idx="10">
                  <c:v>1413</c:v>
                </c:pt>
                <c:pt idx="11">
                  <c:v>1414</c:v>
                </c:pt>
                <c:pt idx="12">
                  <c:v>1415</c:v>
                </c:pt>
                <c:pt idx="13">
                  <c:v>1416</c:v>
                </c:pt>
                <c:pt idx="14">
                  <c:v>1417</c:v>
                </c:pt>
                <c:pt idx="15">
                  <c:v>1418</c:v>
                </c:pt>
                <c:pt idx="16">
                  <c:v>1419</c:v>
                </c:pt>
                <c:pt idx="17">
                  <c:v>1420</c:v>
                </c:pt>
                <c:pt idx="18">
                  <c:v>1421</c:v>
                </c:pt>
                <c:pt idx="19">
                  <c:v>1422</c:v>
                </c:pt>
                <c:pt idx="20">
                  <c:v>1423</c:v>
                </c:pt>
                <c:pt idx="21">
                  <c:v>1424</c:v>
                </c:pt>
                <c:pt idx="22">
                  <c:v>1425</c:v>
                </c:pt>
                <c:pt idx="23">
                  <c:v>1426</c:v>
                </c:pt>
                <c:pt idx="24">
                  <c:v>1427</c:v>
                </c:pt>
                <c:pt idx="25">
                  <c:v>1428</c:v>
                </c:pt>
                <c:pt idx="26">
                  <c:v>1429</c:v>
                </c:pt>
                <c:pt idx="27">
                  <c:v>1430</c:v>
                </c:pt>
                <c:pt idx="28">
                  <c:v>1431</c:v>
                </c:pt>
                <c:pt idx="29">
                  <c:v>1432</c:v>
                </c:pt>
                <c:pt idx="30">
                  <c:v>1433</c:v>
                </c:pt>
                <c:pt idx="31">
                  <c:v>1434</c:v>
                </c:pt>
                <c:pt idx="32">
                  <c:v>1435</c:v>
                </c:pt>
                <c:pt idx="33">
                  <c:v>1436</c:v>
                </c:pt>
                <c:pt idx="34">
                  <c:v>1437</c:v>
                </c:pt>
                <c:pt idx="35">
                  <c:v>1438</c:v>
                </c:pt>
                <c:pt idx="36">
                  <c:v>1439</c:v>
                </c:pt>
                <c:pt idx="37">
                  <c:v>1440</c:v>
                </c:pt>
                <c:pt idx="38">
                  <c:v>1441</c:v>
                </c:pt>
                <c:pt idx="39">
                  <c:v>1442</c:v>
                </c:pt>
                <c:pt idx="40">
                  <c:v>1443</c:v>
                </c:pt>
                <c:pt idx="41">
                  <c:v>1444</c:v>
                </c:pt>
                <c:pt idx="42">
                  <c:v>1445</c:v>
                </c:pt>
                <c:pt idx="43">
                  <c:v>1446</c:v>
                </c:pt>
                <c:pt idx="44">
                  <c:v>1447</c:v>
                </c:pt>
                <c:pt idx="45">
                  <c:v>1448</c:v>
                </c:pt>
                <c:pt idx="46">
                  <c:v>1449</c:v>
                </c:pt>
                <c:pt idx="47">
                  <c:v>1450</c:v>
                </c:pt>
                <c:pt idx="48">
                  <c:v>1451</c:v>
                </c:pt>
                <c:pt idx="49">
                  <c:v>1452</c:v>
                </c:pt>
                <c:pt idx="50">
                  <c:v>1453</c:v>
                </c:pt>
                <c:pt idx="51">
                  <c:v>1454</c:v>
                </c:pt>
                <c:pt idx="52">
                  <c:v>1455</c:v>
                </c:pt>
                <c:pt idx="53">
                  <c:v>1456</c:v>
                </c:pt>
                <c:pt idx="54">
                  <c:v>1457</c:v>
                </c:pt>
                <c:pt idx="55">
                  <c:v>1458</c:v>
                </c:pt>
                <c:pt idx="56">
                  <c:v>1459</c:v>
                </c:pt>
                <c:pt idx="57">
                  <c:v>1460</c:v>
                </c:pt>
                <c:pt idx="58">
                  <c:v>1461</c:v>
                </c:pt>
                <c:pt idx="59">
                  <c:v>1462</c:v>
                </c:pt>
                <c:pt idx="60">
                  <c:v>1463</c:v>
                </c:pt>
                <c:pt idx="61">
                  <c:v>1464</c:v>
                </c:pt>
                <c:pt idx="62">
                  <c:v>1465</c:v>
                </c:pt>
                <c:pt idx="63">
                  <c:v>1466</c:v>
                </c:pt>
                <c:pt idx="64">
                  <c:v>1467</c:v>
                </c:pt>
                <c:pt idx="65">
                  <c:v>1468</c:v>
                </c:pt>
                <c:pt idx="66">
                  <c:v>1469</c:v>
                </c:pt>
                <c:pt idx="67">
                  <c:v>1470</c:v>
                </c:pt>
                <c:pt idx="68">
                  <c:v>1471</c:v>
                </c:pt>
                <c:pt idx="69">
                  <c:v>1472</c:v>
                </c:pt>
                <c:pt idx="70">
                  <c:v>1473</c:v>
                </c:pt>
                <c:pt idx="71">
                  <c:v>1474</c:v>
                </c:pt>
                <c:pt idx="72">
                  <c:v>1475</c:v>
                </c:pt>
                <c:pt idx="73">
                  <c:v>1476</c:v>
                </c:pt>
                <c:pt idx="74">
                  <c:v>1477</c:v>
                </c:pt>
                <c:pt idx="75">
                  <c:v>1478</c:v>
                </c:pt>
                <c:pt idx="76">
                  <c:v>1479</c:v>
                </c:pt>
                <c:pt idx="77">
                  <c:v>1480</c:v>
                </c:pt>
                <c:pt idx="78">
                  <c:v>1481</c:v>
                </c:pt>
                <c:pt idx="79">
                  <c:v>1482</c:v>
                </c:pt>
                <c:pt idx="80">
                  <c:v>1483</c:v>
                </c:pt>
                <c:pt idx="81">
                  <c:v>1484</c:v>
                </c:pt>
                <c:pt idx="82">
                  <c:v>1485</c:v>
                </c:pt>
                <c:pt idx="83">
                  <c:v>1486</c:v>
                </c:pt>
                <c:pt idx="84">
                  <c:v>1487</c:v>
                </c:pt>
                <c:pt idx="85">
                  <c:v>1488</c:v>
                </c:pt>
                <c:pt idx="86">
                  <c:v>1489</c:v>
                </c:pt>
                <c:pt idx="87">
                  <c:v>1490</c:v>
                </c:pt>
                <c:pt idx="88">
                  <c:v>1491</c:v>
                </c:pt>
                <c:pt idx="89">
                  <c:v>1492</c:v>
                </c:pt>
                <c:pt idx="90">
                  <c:v>1493</c:v>
                </c:pt>
                <c:pt idx="91">
                  <c:v>1494</c:v>
                </c:pt>
                <c:pt idx="92">
                  <c:v>1495</c:v>
                </c:pt>
                <c:pt idx="93">
                  <c:v>1496</c:v>
                </c:pt>
                <c:pt idx="94">
                  <c:v>1497</c:v>
                </c:pt>
                <c:pt idx="95">
                  <c:v>1498</c:v>
                </c:pt>
                <c:pt idx="96">
                  <c:v>1499</c:v>
                </c:pt>
                <c:pt idx="97">
                  <c:v>1500</c:v>
                </c:pt>
                <c:pt idx="98">
                  <c:v>1501</c:v>
                </c:pt>
                <c:pt idx="99">
                  <c:v>1502</c:v>
                </c:pt>
                <c:pt idx="100">
                  <c:v>1503</c:v>
                </c:pt>
                <c:pt idx="101">
                  <c:v>1504</c:v>
                </c:pt>
                <c:pt idx="102">
                  <c:v>1505</c:v>
                </c:pt>
                <c:pt idx="103">
                  <c:v>1506</c:v>
                </c:pt>
                <c:pt idx="104">
                  <c:v>1507</c:v>
                </c:pt>
                <c:pt idx="105">
                  <c:v>1508</c:v>
                </c:pt>
                <c:pt idx="106">
                  <c:v>1509</c:v>
                </c:pt>
                <c:pt idx="107">
                  <c:v>1510</c:v>
                </c:pt>
                <c:pt idx="108">
                  <c:v>1511</c:v>
                </c:pt>
                <c:pt idx="109">
                  <c:v>1512</c:v>
                </c:pt>
                <c:pt idx="110">
                  <c:v>1513</c:v>
                </c:pt>
                <c:pt idx="111">
                  <c:v>1514</c:v>
                </c:pt>
                <c:pt idx="112">
                  <c:v>1515</c:v>
                </c:pt>
                <c:pt idx="113">
                  <c:v>1516</c:v>
                </c:pt>
                <c:pt idx="114">
                  <c:v>1517</c:v>
                </c:pt>
                <c:pt idx="115">
                  <c:v>1518</c:v>
                </c:pt>
                <c:pt idx="116">
                  <c:v>1519</c:v>
                </c:pt>
                <c:pt idx="117">
                  <c:v>1520</c:v>
                </c:pt>
                <c:pt idx="118">
                  <c:v>1521</c:v>
                </c:pt>
                <c:pt idx="119">
                  <c:v>1522</c:v>
                </c:pt>
                <c:pt idx="120">
                  <c:v>1523</c:v>
                </c:pt>
                <c:pt idx="121">
                  <c:v>1524</c:v>
                </c:pt>
                <c:pt idx="122">
                  <c:v>1525</c:v>
                </c:pt>
                <c:pt idx="123">
                  <c:v>1526</c:v>
                </c:pt>
                <c:pt idx="124">
                  <c:v>1527</c:v>
                </c:pt>
                <c:pt idx="125">
                  <c:v>1528</c:v>
                </c:pt>
                <c:pt idx="126">
                  <c:v>1529</c:v>
                </c:pt>
                <c:pt idx="127">
                  <c:v>1530</c:v>
                </c:pt>
                <c:pt idx="128">
                  <c:v>1531</c:v>
                </c:pt>
                <c:pt idx="129">
                  <c:v>1532</c:v>
                </c:pt>
                <c:pt idx="130">
                  <c:v>1533</c:v>
                </c:pt>
                <c:pt idx="131">
                  <c:v>1534</c:v>
                </c:pt>
                <c:pt idx="132">
                  <c:v>1535</c:v>
                </c:pt>
                <c:pt idx="133">
                  <c:v>1536</c:v>
                </c:pt>
                <c:pt idx="134">
                  <c:v>1537</c:v>
                </c:pt>
                <c:pt idx="135">
                  <c:v>1538</c:v>
                </c:pt>
                <c:pt idx="136">
                  <c:v>1539</c:v>
                </c:pt>
                <c:pt idx="137">
                  <c:v>1540</c:v>
                </c:pt>
                <c:pt idx="138">
                  <c:v>1541</c:v>
                </c:pt>
                <c:pt idx="139">
                  <c:v>1542</c:v>
                </c:pt>
                <c:pt idx="140">
                  <c:v>1543</c:v>
                </c:pt>
                <c:pt idx="141">
                  <c:v>1544</c:v>
                </c:pt>
                <c:pt idx="142">
                  <c:v>1545</c:v>
                </c:pt>
                <c:pt idx="143">
                  <c:v>1546</c:v>
                </c:pt>
                <c:pt idx="144">
                  <c:v>1547</c:v>
                </c:pt>
                <c:pt idx="145">
                  <c:v>1548</c:v>
                </c:pt>
                <c:pt idx="146">
                  <c:v>1549</c:v>
                </c:pt>
                <c:pt idx="147">
                  <c:v>1550</c:v>
                </c:pt>
                <c:pt idx="148">
                  <c:v>1551</c:v>
                </c:pt>
                <c:pt idx="149">
                  <c:v>1552</c:v>
                </c:pt>
                <c:pt idx="150">
                  <c:v>1553</c:v>
                </c:pt>
                <c:pt idx="151">
                  <c:v>1554</c:v>
                </c:pt>
                <c:pt idx="152">
                  <c:v>1555</c:v>
                </c:pt>
                <c:pt idx="153">
                  <c:v>1556</c:v>
                </c:pt>
                <c:pt idx="154">
                  <c:v>1557</c:v>
                </c:pt>
                <c:pt idx="155">
                  <c:v>1558</c:v>
                </c:pt>
                <c:pt idx="156">
                  <c:v>1559</c:v>
                </c:pt>
                <c:pt idx="157">
                  <c:v>1560</c:v>
                </c:pt>
                <c:pt idx="158">
                  <c:v>1561</c:v>
                </c:pt>
                <c:pt idx="159">
                  <c:v>1562</c:v>
                </c:pt>
                <c:pt idx="160">
                  <c:v>1563</c:v>
                </c:pt>
                <c:pt idx="161">
                  <c:v>1564</c:v>
                </c:pt>
                <c:pt idx="162">
                  <c:v>1565</c:v>
                </c:pt>
                <c:pt idx="163">
                  <c:v>1566</c:v>
                </c:pt>
                <c:pt idx="164">
                  <c:v>1567</c:v>
                </c:pt>
                <c:pt idx="165">
                  <c:v>1568</c:v>
                </c:pt>
                <c:pt idx="166">
                  <c:v>1569</c:v>
                </c:pt>
                <c:pt idx="167">
                  <c:v>1570</c:v>
                </c:pt>
                <c:pt idx="168">
                  <c:v>1571</c:v>
                </c:pt>
                <c:pt idx="169">
                  <c:v>1572</c:v>
                </c:pt>
                <c:pt idx="170">
                  <c:v>1573</c:v>
                </c:pt>
                <c:pt idx="171">
                  <c:v>1574</c:v>
                </c:pt>
                <c:pt idx="172">
                  <c:v>1575</c:v>
                </c:pt>
                <c:pt idx="173">
                  <c:v>1576</c:v>
                </c:pt>
                <c:pt idx="174">
                  <c:v>1577</c:v>
                </c:pt>
                <c:pt idx="175">
                  <c:v>1578</c:v>
                </c:pt>
                <c:pt idx="176">
                  <c:v>1579</c:v>
                </c:pt>
                <c:pt idx="177">
                  <c:v>1580</c:v>
                </c:pt>
                <c:pt idx="178">
                  <c:v>1581</c:v>
                </c:pt>
                <c:pt idx="179">
                  <c:v>1582</c:v>
                </c:pt>
                <c:pt idx="180">
                  <c:v>1583</c:v>
                </c:pt>
                <c:pt idx="181">
                  <c:v>1584</c:v>
                </c:pt>
                <c:pt idx="182">
                  <c:v>1585</c:v>
                </c:pt>
                <c:pt idx="183">
                  <c:v>1586</c:v>
                </c:pt>
                <c:pt idx="184">
                  <c:v>1587</c:v>
                </c:pt>
                <c:pt idx="185">
                  <c:v>1588</c:v>
                </c:pt>
                <c:pt idx="186">
                  <c:v>1589</c:v>
                </c:pt>
                <c:pt idx="187">
                  <c:v>1590</c:v>
                </c:pt>
                <c:pt idx="188">
                  <c:v>1591</c:v>
                </c:pt>
                <c:pt idx="189">
                  <c:v>1592</c:v>
                </c:pt>
                <c:pt idx="190">
                  <c:v>1593</c:v>
                </c:pt>
                <c:pt idx="191">
                  <c:v>1594</c:v>
                </c:pt>
                <c:pt idx="192">
                  <c:v>1595</c:v>
                </c:pt>
                <c:pt idx="193">
                  <c:v>1596</c:v>
                </c:pt>
                <c:pt idx="194">
                  <c:v>1597</c:v>
                </c:pt>
                <c:pt idx="195">
                  <c:v>1598</c:v>
                </c:pt>
                <c:pt idx="196">
                  <c:v>1599</c:v>
                </c:pt>
                <c:pt idx="197">
                  <c:v>1600</c:v>
                </c:pt>
                <c:pt idx="198">
                  <c:v>1601</c:v>
                </c:pt>
                <c:pt idx="199">
                  <c:v>1602</c:v>
                </c:pt>
                <c:pt idx="200">
                  <c:v>1603</c:v>
                </c:pt>
                <c:pt idx="201">
                  <c:v>1604</c:v>
                </c:pt>
                <c:pt idx="202">
                  <c:v>1605</c:v>
                </c:pt>
                <c:pt idx="203">
                  <c:v>1606</c:v>
                </c:pt>
                <c:pt idx="204">
                  <c:v>1607</c:v>
                </c:pt>
                <c:pt idx="205">
                  <c:v>1608</c:v>
                </c:pt>
                <c:pt idx="206">
                  <c:v>1609</c:v>
                </c:pt>
                <c:pt idx="207">
                  <c:v>1610</c:v>
                </c:pt>
                <c:pt idx="208">
                  <c:v>1611</c:v>
                </c:pt>
                <c:pt idx="209">
                  <c:v>1612</c:v>
                </c:pt>
                <c:pt idx="210">
                  <c:v>1613</c:v>
                </c:pt>
                <c:pt idx="211">
                  <c:v>1614</c:v>
                </c:pt>
                <c:pt idx="212">
                  <c:v>1615</c:v>
                </c:pt>
                <c:pt idx="213">
                  <c:v>1616</c:v>
                </c:pt>
                <c:pt idx="214">
                  <c:v>1617</c:v>
                </c:pt>
                <c:pt idx="215">
                  <c:v>1618</c:v>
                </c:pt>
                <c:pt idx="216">
                  <c:v>1619</c:v>
                </c:pt>
                <c:pt idx="217">
                  <c:v>1620</c:v>
                </c:pt>
                <c:pt idx="218">
                  <c:v>1621</c:v>
                </c:pt>
                <c:pt idx="219">
                  <c:v>1622</c:v>
                </c:pt>
                <c:pt idx="220">
                  <c:v>1623</c:v>
                </c:pt>
                <c:pt idx="221">
                  <c:v>1624</c:v>
                </c:pt>
                <c:pt idx="222">
                  <c:v>1625</c:v>
                </c:pt>
                <c:pt idx="223">
                  <c:v>1626</c:v>
                </c:pt>
                <c:pt idx="224">
                  <c:v>1627</c:v>
                </c:pt>
                <c:pt idx="225">
                  <c:v>1628</c:v>
                </c:pt>
                <c:pt idx="226">
                  <c:v>1629</c:v>
                </c:pt>
                <c:pt idx="227">
                  <c:v>1630</c:v>
                </c:pt>
                <c:pt idx="228">
                  <c:v>1631</c:v>
                </c:pt>
                <c:pt idx="229">
                  <c:v>1632</c:v>
                </c:pt>
                <c:pt idx="230">
                  <c:v>1633</c:v>
                </c:pt>
                <c:pt idx="231">
                  <c:v>1634</c:v>
                </c:pt>
                <c:pt idx="232">
                  <c:v>1635</c:v>
                </c:pt>
                <c:pt idx="233">
                  <c:v>1636</c:v>
                </c:pt>
                <c:pt idx="234">
                  <c:v>1637</c:v>
                </c:pt>
                <c:pt idx="235">
                  <c:v>1638</c:v>
                </c:pt>
                <c:pt idx="236">
                  <c:v>1639</c:v>
                </c:pt>
                <c:pt idx="237">
                  <c:v>1640</c:v>
                </c:pt>
                <c:pt idx="238">
                  <c:v>1641</c:v>
                </c:pt>
                <c:pt idx="239">
                  <c:v>1642</c:v>
                </c:pt>
                <c:pt idx="240">
                  <c:v>1643</c:v>
                </c:pt>
                <c:pt idx="241">
                  <c:v>1644</c:v>
                </c:pt>
                <c:pt idx="242">
                  <c:v>1645</c:v>
                </c:pt>
                <c:pt idx="243">
                  <c:v>1646</c:v>
                </c:pt>
                <c:pt idx="244">
                  <c:v>1647</c:v>
                </c:pt>
                <c:pt idx="245">
                  <c:v>1648</c:v>
                </c:pt>
                <c:pt idx="246">
                  <c:v>1649</c:v>
                </c:pt>
                <c:pt idx="247">
                  <c:v>1650</c:v>
                </c:pt>
                <c:pt idx="248">
                  <c:v>1651</c:v>
                </c:pt>
                <c:pt idx="249">
                  <c:v>1652</c:v>
                </c:pt>
                <c:pt idx="250">
                  <c:v>1653</c:v>
                </c:pt>
                <c:pt idx="251">
                  <c:v>1654</c:v>
                </c:pt>
                <c:pt idx="252">
                  <c:v>1655</c:v>
                </c:pt>
                <c:pt idx="253">
                  <c:v>1656</c:v>
                </c:pt>
                <c:pt idx="254">
                  <c:v>1657</c:v>
                </c:pt>
                <c:pt idx="255">
                  <c:v>1658</c:v>
                </c:pt>
                <c:pt idx="256">
                  <c:v>1659</c:v>
                </c:pt>
                <c:pt idx="257">
                  <c:v>1660</c:v>
                </c:pt>
                <c:pt idx="258">
                  <c:v>1661</c:v>
                </c:pt>
                <c:pt idx="259">
                  <c:v>1662</c:v>
                </c:pt>
                <c:pt idx="260">
                  <c:v>1663</c:v>
                </c:pt>
                <c:pt idx="261">
                  <c:v>1664</c:v>
                </c:pt>
                <c:pt idx="262">
                  <c:v>1665</c:v>
                </c:pt>
                <c:pt idx="263">
                  <c:v>1666</c:v>
                </c:pt>
                <c:pt idx="264">
                  <c:v>1667</c:v>
                </c:pt>
                <c:pt idx="265">
                  <c:v>1668</c:v>
                </c:pt>
                <c:pt idx="266">
                  <c:v>1669</c:v>
                </c:pt>
                <c:pt idx="267">
                  <c:v>1670</c:v>
                </c:pt>
                <c:pt idx="268">
                  <c:v>1671</c:v>
                </c:pt>
                <c:pt idx="269">
                  <c:v>1672</c:v>
                </c:pt>
                <c:pt idx="270">
                  <c:v>1673</c:v>
                </c:pt>
                <c:pt idx="271">
                  <c:v>1674</c:v>
                </c:pt>
                <c:pt idx="272">
                  <c:v>1675</c:v>
                </c:pt>
                <c:pt idx="273">
                  <c:v>1676</c:v>
                </c:pt>
                <c:pt idx="274">
                  <c:v>1677</c:v>
                </c:pt>
                <c:pt idx="275">
                  <c:v>1678</c:v>
                </c:pt>
                <c:pt idx="276">
                  <c:v>1679</c:v>
                </c:pt>
                <c:pt idx="277">
                  <c:v>1680</c:v>
                </c:pt>
                <c:pt idx="278">
                  <c:v>1681</c:v>
                </c:pt>
                <c:pt idx="279">
                  <c:v>1682</c:v>
                </c:pt>
                <c:pt idx="280">
                  <c:v>1683</c:v>
                </c:pt>
                <c:pt idx="281">
                  <c:v>1684</c:v>
                </c:pt>
                <c:pt idx="282">
                  <c:v>1685</c:v>
                </c:pt>
                <c:pt idx="283">
                  <c:v>1686</c:v>
                </c:pt>
                <c:pt idx="284">
                  <c:v>1687</c:v>
                </c:pt>
                <c:pt idx="285">
                  <c:v>1688</c:v>
                </c:pt>
                <c:pt idx="286">
                  <c:v>1689</c:v>
                </c:pt>
                <c:pt idx="287">
                  <c:v>1690</c:v>
                </c:pt>
                <c:pt idx="288">
                  <c:v>1691</c:v>
                </c:pt>
                <c:pt idx="289">
                  <c:v>1692</c:v>
                </c:pt>
                <c:pt idx="290">
                  <c:v>1693</c:v>
                </c:pt>
                <c:pt idx="291">
                  <c:v>1694</c:v>
                </c:pt>
                <c:pt idx="292">
                  <c:v>1695</c:v>
                </c:pt>
                <c:pt idx="293">
                  <c:v>1696</c:v>
                </c:pt>
                <c:pt idx="294">
                  <c:v>1697</c:v>
                </c:pt>
                <c:pt idx="295">
                  <c:v>1698</c:v>
                </c:pt>
                <c:pt idx="296">
                  <c:v>1699</c:v>
                </c:pt>
                <c:pt idx="297">
                  <c:v>1700</c:v>
                </c:pt>
                <c:pt idx="298">
                  <c:v>1701</c:v>
                </c:pt>
                <c:pt idx="299">
                  <c:v>1702</c:v>
                </c:pt>
                <c:pt idx="300">
                  <c:v>1703</c:v>
                </c:pt>
                <c:pt idx="301">
                  <c:v>1704</c:v>
                </c:pt>
                <c:pt idx="302">
                  <c:v>1705</c:v>
                </c:pt>
                <c:pt idx="303">
                  <c:v>1706</c:v>
                </c:pt>
                <c:pt idx="304">
                  <c:v>1707</c:v>
                </c:pt>
                <c:pt idx="305">
                  <c:v>1708</c:v>
                </c:pt>
                <c:pt idx="306">
                  <c:v>1709</c:v>
                </c:pt>
                <c:pt idx="307">
                  <c:v>1710</c:v>
                </c:pt>
                <c:pt idx="308">
                  <c:v>1711</c:v>
                </c:pt>
                <c:pt idx="309">
                  <c:v>1712</c:v>
                </c:pt>
                <c:pt idx="310">
                  <c:v>1713</c:v>
                </c:pt>
                <c:pt idx="311">
                  <c:v>1714</c:v>
                </c:pt>
                <c:pt idx="312">
                  <c:v>1715</c:v>
                </c:pt>
                <c:pt idx="313">
                  <c:v>1716</c:v>
                </c:pt>
                <c:pt idx="314">
                  <c:v>1717</c:v>
                </c:pt>
                <c:pt idx="315">
                  <c:v>1718</c:v>
                </c:pt>
                <c:pt idx="316">
                  <c:v>1719</c:v>
                </c:pt>
                <c:pt idx="317">
                  <c:v>1720</c:v>
                </c:pt>
                <c:pt idx="318">
                  <c:v>1721</c:v>
                </c:pt>
                <c:pt idx="319">
                  <c:v>1722</c:v>
                </c:pt>
                <c:pt idx="320">
                  <c:v>1723</c:v>
                </c:pt>
                <c:pt idx="321">
                  <c:v>1724</c:v>
                </c:pt>
                <c:pt idx="322">
                  <c:v>1725</c:v>
                </c:pt>
                <c:pt idx="323">
                  <c:v>1726</c:v>
                </c:pt>
                <c:pt idx="324">
                  <c:v>1727</c:v>
                </c:pt>
                <c:pt idx="325">
                  <c:v>1728</c:v>
                </c:pt>
                <c:pt idx="326">
                  <c:v>1729</c:v>
                </c:pt>
                <c:pt idx="327">
                  <c:v>1730</c:v>
                </c:pt>
                <c:pt idx="328">
                  <c:v>1731</c:v>
                </c:pt>
                <c:pt idx="329">
                  <c:v>1732</c:v>
                </c:pt>
                <c:pt idx="330">
                  <c:v>1733</c:v>
                </c:pt>
                <c:pt idx="331">
                  <c:v>1734</c:v>
                </c:pt>
                <c:pt idx="332">
                  <c:v>1735</c:v>
                </c:pt>
                <c:pt idx="333">
                  <c:v>1736</c:v>
                </c:pt>
                <c:pt idx="334">
                  <c:v>1737</c:v>
                </c:pt>
                <c:pt idx="335">
                  <c:v>1738</c:v>
                </c:pt>
                <c:pt idx="336">
                  <c:v>1739</c:v>
                </c:pt>
                <c:pt idx="337">
                  <c:v>1740</c:v>
                </c:pt>
                <c:pt idx="338">
                  <c:v>1741</c:v>
                </c:pt>
                <c:pt idx="339">
                  <c:v>1742</c:v>
                </c:pt>
                <c:pt idx="340">
                  <c:v>1743</c:v>
                </c:pt>
                <c:pt idx="341">
                  <c:v>1744</c:v>
                </c:pt>
                <c:pt idx="342">
                  <c:v>1745</c:v>
                </c:pt>
                <c:pt idx="343">
                  <c:v>1746</c:v>
                </c:pt>
              </c:numCache>
            </c:numRef>
          </c:xVal>
          <c:yVal>
            <c:numRef>
              <c:f>Graph!$G$1284:$G$1625</c:f>
              <c:numCache>
                <c:formatCode>General</c:formatCode>
                <c:ptCount val="3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FA-4D32-AE61-84DFB7C4368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Graph!$A$1283:$A$1626</c:f>
              <c:numCache>
                <c:formatCode>General</c:formatCode>
                <c:ptCount val="344"/>
                <c:pt idx="0">
                  <c:v>1403</c:v>
                </c:pt>
                <c:pt idx="1">
                  <c:v>1404</c:v>
                </c:pt>
                <c:pt idx="2">
                  <c:v>1405</c:v>
                </c:pt>
                <c:pt idx="3">
                  <c:v>1406</c:v>
                </c:pt>
                <c:pt idx="4">
                  <c:v>1407</c:v>
                </c:pt>
                <c:pt idx="5">
                  <c:v>1408</c:v>
                </c:pt>
                <c:pt idx="6">
                  <c:v>1409</c:v>
                </c:pt>
                <c:pt idx="7">
                  <c:v>1410</c:v>
                </c:pt>
                <c:pt idx="8">
                  <c:v>1411</c:v>
                </c:pt>
                <c:pt idx="9">
                  <c:v>1412</c:v>
                </c:pt>
                <c:pt idx="10">
                  <c:v>1413</c:v>
                </c:pt>
                <c:pt idx="11">
                  <c:v>1414</c:v>
                </c:pt>
                <c:pt idx="12">
                  <c:v>1415</c:v>
                </c:pt>
                <c:pt idx="13">
                  <c:v>1416</c:v>
                </c:pt>
                <c:pt idx="14">
                  <c:v>1417</c:v>
                </c:pt>
                <c:pt idx="15">
                  <c:v>1418</c:v>
                </c:pt>
                <c:pt idx="16">
                  <c:v>1419</c:v>
                </c:pt>
                <c:pt idx="17">
                  <c:v>1420</c:v>
                </c:pt>
                <c:pt idx="18">
                  <c:v>1421</c:v>
                </c:pt>
                <c:pt idx="19">
                  <c:v>1422</c:v>
                </c:pt>
                <c:pt idx="20">
                  <c:v>1423</c:v>
                </c:pt>
                <c:pt idx="21">
                  <c:v>1424</c:v>
                </c:pt>
                <c:pt idx="22">
                  <c:v>1425</c:v>
                </c:pt>
                <c:pt idx="23">
                  <c:v>1426</c:v>
                </c:pt>
                <c:pt idx="24">
                  <c:v>1427</c:v>
                </c:pt>
                <c:pt idx="25">
                  <c:v>1428</c:v>
                </c:pt>
                <c:pt idx="26">
                  <c:v>1429</c:v>
                </c:pt>
                <c:pt idx="27">
                  <c:v>1430</c:v>
                </c:pt>
                <c:pt idx="28">
                  <c:v>1431</c:v>
                </c:pt>
                <c:pt idx="29">
                  <c:v>1432</c:v>
                </c:pt>
                <c:pt idx="30">
                  <c:v>1433</c:v>
                </c:pt>
                <c:pt idx="31">
                  <c:v>1434</c:v>
                </c:pt>
                <c:pt idx="32">
                  <c:v>1435</c:v>
                </c:pt>
                <c:pt idx="33">
                  <c:v>1436</c:v>
                </c:pt>
                <c:pt idx="34">
                  <c:v>1437</c:v>
                </c:pt>
                <c:pt idx="35">
                  <c:v>1438</c:v>
                </c:pt>
                <c:pt idx="36">
                  <c:v>1439</c:v>
                </c:pt>
                <c:pt idx="37">
                  <c:v>1440</c:v>
                </c:pt>
                <c:pt idx="38">
                  <c:v>1441</c:v>
                </c:pt>
                <c:pt idx="39">
                  <c:v>1442</c:v>
                </c:pt>
                <c:pt idx="40">
                  <c:v>1443</c:v>
                </c:pt>
                <c:pt idx="41">
                  <c:v>1444</c:v>
                </c:pt>
                <c:pt idx="42">
                  <c:v>1445</c:v>
                </c:pt>
                <c:pt idx="43">
                  <c:v>1446</c:v>
                </c:pt>
                <c:pt idx="44">
                  <c:v>1447</c:v>
                </c:pt>
                <c:pt idx="45">
                  <c:v>1448</c:v>
                </c:pt>
                <c:pt idx="46">
                  <c:v>1449</c:v>
                </c:pt>
                <c:pt idx="47">
                  <c:v>1450</c:v>
                </c:pt>
                <c:pt idx="48">
                  <c:v>1451</c:v>
                </c:pt>
                <c:pt idx="49">
                  <c:v>1452</c:v>
                </c:pt>
                <c:pt idx="50">
                  <c:v>1453</c:v>
                </c:pt>
                <c:pt idx="51">
                  <c:v>1454</c:v>
                </c:pt>
                <c:pt idx="52">
                  <c:v>1455</c:v>
                </c:pt>
                <c:pt idx="53">
                  <c:v>1456</c:v>
                </c:pt>
                <c:pt idx="54">
                  <c:v>1457</c:v>
                </c:pt>
                <c:pt idx="55">
                  <c:v>1458</c:v>
                </c:pt>
                <c:pt idx="56">
                  <c:v>1459</c:v>
                </c:pt>
                <c:pt idx="57">
                  <c:v>1460</c:v>
                </c:pt>
                <c:pt idx="58">
                  <c:v>1461</c:v>
                </c:pt>
                <c:pt idx="59">
                  <c:v>1462</c:v>
                </c:pt>
                <c:pt idx="60">
                  <c:v>1463</c:v>
                </c:pt>
                <c:pt idx="61">
                  <c:v>1464</c:v>
                </c:pt>
                <c:pt idx="62">
                  <c:v>1465</c:v>
                </c:pt>
                <c:pt idx="63">
                  <c:v>1466</c:v>
                </c:pt>
                <c:pt idx="64">
                  <c:v>1467</c:v>
                </c:pt>
                <c:pt idx="65">
                  <c:v>1468</c:v>
                </c:pt>
                <c:pt idx="66">
                  <c:v>1469</c:v>
                </c:pt>
                <c:pt idx="67">
                  <c:v>1470</c:v>
                </c:pt>
                <c:pt idx="68">
                  <c:v>1471</c:v>
                </c:pt>
                <c:pt idx="69">
                  <c:v>1472</c:v>
                </c:pt>
                <c:pt idx="70">
                  <c:v>1473</c:v>
                </c:pt>
                <c:pt idx="71">
                  <c:v>1474</c:v>
                </c:pt>
                <c:pt idx="72">
                  <c:v>1475</c:v>
                </c:pt>
                <c:pt idx="73">
                  <c:v>1476</c:v>
                </c:pt>
                <c:pt idx="74">
                  <c:v>1477</c:v>
                </c:pt>
                <c:pt idx="75">
                  <c:v>1478</c:v>
                </c:pt>
                <c:pt idx="76">
                  <c:v>1479</c:v>
                </c:pt>
                <c:pt idx="77">
                  <c:v>1480</c:v>
                </c:pt>
                <c:pt idx="78">
                  <c:v>1481</c:v>
                </c:pt>
                <c:pt idx="79">
                  <c:v>1482</c:v>
                </c:pt>
                <c:pt idx="80">
                  <c:v>1483</c:v>
                </c:pt>
                <c:pt idx="81">
                  <c:v>1484</c:v>
                </c:pt>
                <c:pt idx="82">
                  <c:v>1485</c:v>
                </c:pt>
                <c:pt idx="83">
                  <c:v>1486</c:v>
                </c:pt>
                <c:pt idx="84">
                  <c:v>1487</c:v>
                </c:pt>
                <c:pt idx="85">
                  <c:v>1488</c:v>
                </c:pt>
                <c:pt idx="86">
                  <c:v>1489</c:v>
                </c:pt>
                <c:pt idx="87">
                  <c:v>1490</c:v>
                </c:pt>
                <c:pt idx="88">
                  <c:v>1491</c:v>
                </c:pt>
                <c:pt idx="89">
                  <c:v>1492</c:v>
                </c:pt>
                <c:pt idx="90">
                  <c:v>1493</c:v>
                </c:pt>
                <c:pt idx="91">
                  <c:v>1494</c:v>
                </c:pt>
                <c:pt idx="92">
                  <c:v>1495</c:v>
                </c:pt>
                <c:pt idx="93">
                  <c:v>1496</c:v>
                </c:pt>
                <c:pt idx="94">
                  <c:v>1497</c:v>
                </c:pt>
                <c:pt idx="95">
                  <c:v>1498</c:v>
                </c:pt>
                <c:pt idx="96">
                  <c:v>1499</c:v>
                </c:pt>
                <c:pt idx="97">
                  <c:v>1500</c:v>
                </c:pt>
                <c:pt idx="98">
                  <c:v>1501</c:v>
                </c:pt>
                <c:pt idx="99">
                  <c:v>1502</c:v>
                </c:pt>
                <c:pt idx="100">
                  <c:v>1503</c:v>
                </c:pt>
                <c:pt idx="101">
                  <c:v>1504</c:v>
                </c:pt>
                <c:pt idx="102">
                  <c:v>1505</c:v>
                </c:pt>
                <c:pt idx="103">
                  <c:v>1506</c:v>
                </c:pt>
                <c:pt idx="104">
                  <c:v>1507</c:v>
                </c:pt>
                <c:pt idx="105">
                  <c:v>1508</c:v>
                </c:pt>
                <c:pt idx="106">
                  <c:v>1509</c:v>
                </c:pt>
                <c:pt idx="107">
                  <c:v>1510</c:v>
                </c:pt>
                <c:pt idx="108">
                  <c:v>1511</c:v>
                </c:pt>
                <c:pt idx="109">
                  <c:v>1512</c:v>
                </c:pt>
                <c:pt idx="110">
                  <c:v>1513</c:v>
                </c:pt>
                <c:pt idx="111">
                  <c:v>1514</c:v>
                </c:pt>
                <c:pt idx="112">
                  <c:v>1515</c:v>
                </c:pt>
                <c:pt idx="113">
                  <c:v>1516</c:v>
                </c:pt>
                <c:pt idx="114">
                  <c:v>1517</c:v>
                </c:pt>
                <c:pt idx="115">
                  <c:v>1518</c:v>
                </c:pt>
                <c:pt idx="116">
                  <c:v>1519</c:v>
                </c:pt>
                <c:pt idx="117">
                  <c:v>1520</c:v>
                </c:pt>
                <c:pt idx="118">
                  <c:v>1521</c:v>
                </c:pt>
                <c:pt idx="119">
                  <c:v>1522</c:v>
                </c:pt>
                <c:pt idx="120">
                  <c:v>1523</c:v>
                </c:pt>
                <c:pt idx="121">
                  <c:v>1524</c:v>
                </c:pt>
                <c:pt idx="122">
                  <c:v>1525</c:v>
                </c:pt>
                <c:pt idx="123">
                  <c:v>1526</c:v>
                </c:pt>
                <c:pt idx="124">
                  <c:v>1527</c:v>
                </c:pt>
                <c:pt idx="125">
                  <c:v>1528</c:v>
                </c:pt>
                <c:pt idx="126">
                  <c:v>1529</c:v>
                </c:pt>
                <c:pt idx="127">
                  <c:v>1530</c:v>
                </c:pt>
                <c:pt idx="128">
                  <c:v>1531</c:v>
                </c:pt>
                <c:pt idx="129">
                  <c:v>1532</c:v>
                </c:pt>
                <c:pt idx="130">
                  <c:v>1533</c:v>
                </c:pt>
                <c:pt idx="131">
                  <c:v>1534</c:v>
                </c:pt>
                <c:pt idx="132">
                  <c:v>1535</c:v>
                </c:pt>
                <c:pt idx="133">
                  <c:v>1536</c:v>
                </c:pt>
                <c:pt idx="134">
                  <c:v>1537</c:v>
                </c:pt>
                <c:pt idx="135">
                  <c:v>1538</c:v>
                </c:pt>
                <c:pt idx="136">
                  <c:v>1539</c:v>
                </c:pt>
                <c:pt idx="137">
                  <c:v>1540</c:v>
                </c:pt>
                <c:pt idx="138">
                  <c:v>1541</c:v>
                </c:pt>
                <c:pt idx="139">
                  <c:v>1542</c:v>
                </c:pt>
                <c:pt idx="140">
                  <c:v>1543</c:v>
                </c:pt>
                <c:pt idx="141">
                  <c:v>1544</c:v>
                </c:pt>
                <c:pt idx="142">
                  <c:v>1545</c:v>
                </c:pt>
                <c:pt idx="143">
                  <c:v>1546</c:v>
                </c:pt>
                <c:pt idx="144">
                  <c:v>1547</c:v>
                </c:pt>
                <c:pt idx="145">
                  <c:v>1548</c:v>
                </c:pt>
                <c:pt idx="146">
                  <c:v>1549</c:v>
                </c:pt>
                <c:pt idx="147">
                  <c:v>1550</c:v>
                </c:pt>
                <c:pt idx="148">
                  <c:v>1551</c:v>
                </c:pt>
                <c:pt idx="149">
                  <c:v>1552</c:v>
                </c:pt>
                <c:pt idx="150">
                  <c:v>1553</c:v>
                </c:pt>
                <c:pt idx="151">
                  <c:v>1554</c:v>
                </c:pt>
                <c:pt idx="152">
                  <c:v>1555</c:v>
                </c:pt>
                <c:pt idx="153">
                  <c:v>1556</c:v>
                </c:pt>
                <c:pt idx="154">
                  <c:v>1557</c:v>
                </c:pt>
                <c:pt idx="155">
                  <c:v>1558</c:v>
                </c:pt>
                <c:pt idx="156">
                  <c:v>1559</c:v>
                </c:pt>
                <c:pt idx="157">
                  <c:v>1560</c:v>
                </c:pt>
                <c:pt idx="158">
                  <c:v>1561</c:v>
                </c:pt>
                <c:pt idx="159">
                  <c:v>1562</c:v>
                </c:pt>
                <c:pt idx="160">
                  <c:v>1563</c:v>
                </c:pt>
                <c:pt idx="161">
                  <c:v>1564</c:v>
                </c:pt>
                <c:pt idx="162">
                  <c:v>1565</c:v>
                </c:pt>
                <c:pt idx="163">
                  <c:v>1566</c:v>
                </c:pt>
                <c:pt idx="164">
                  <c:v>1567</c:v>
                </c:pt>
                <c:pt idx="165">
                  <c:v>1568</c:v>
                </c:pt>
                <c:pt idx="166">
                  <c:v>1569</c:v>
                </c:pt>
                <c:pt idx="167">
                  <c:v>1570</c:v>
                </c:pt>
                <c:pt idx="168">
                  <c:v>1571</c:v>
                </c:pt>
                <c:pt idx="169">
                  <c:v>1572</c:v>
                </c:pt>
                <c:pt idx="170">
                  <c:v>1573</c:v>
                </c:pt>
                <c:pt idx="171">
                  <c:v>1574</c:v>
                </c:pt>
                <c:pt idx="172">
                  <c:v>1575</c:v>
                </c:pt>
                <c:pt idx="173">
                  <c:v>1576</c:v>
                </c:pt>
                <c:pt idx="174">
                  <c:v>1577</c:v>
                </c:pt>
                <c:pt idx="175">
                  <c:v>1578</c:v>
                </c:pt>
                <c:pt idx="176">
                  <c:v>1579</c:v>
                </c:pt>
                <c:pt idx="177">
                  <c:v>1580</c:v>
                </c:pt>
                <c:pt idx="178">
                  <c:v>1581</c:v>
                </c:pt>
                <c:pt idx="179">
                  <c:v>1582</c:v>
                </c:pt>
                <c:pt idx="180">
                  <c:v>1583</c:v>
                </c:pt>
                <c:pt idx="181">
                  <c:v>1584</c:v>
                </c:pt>
                <c:pt idx="182">
                  <c:v>1585</c:v>
                </c:pt>
                <c:pt idx="183">
                  <c:v>1586</c:v>
                </c:pt>
                <c:pt idx="184">
                  <c:v>1587</c:v>
                </c:pt>
                <c:pt idx="185">
                  <c:v>1588</c:v>
                </c:pt>
                <c:pt idx="186">
                  <c:v>1589</c:v>
                </c:pt>
                <c:pt idx="187">
                  <c:v>1590</c:v>
                </c:pt>
                <c:pt idx="188">
                  <c:v>1591</c:v>
                </c:pt>
                <c:pt idx="189">
                  <c:v>1592</c:v>
                </c:pt>
                <c:pt idx="190">
                  <c:v>1593</c:v>
                </c:pt>
                <c:pt idx="191">
                  <c:v>1594</c:v>
                </c:pt>
                <c:pt idx="192">
                  <c:v>1595</c:v>
                </c:pt>
                <c:pt idx="193">
                  <c:v>1596</c:v>
                </c:pt>
                <c:pt idx="194">
                  <c:v>1597</c:v>
                </c:pt>
                <c:pt idx="195">
                  <c:v>1598</c:v>
                </c:pt>
                <c:pt idx="196">
                  <c:v>1599</c:v>
                </c:pt>
                <c:pt idx="197">
                  <c:v>1600</c:v>
                </c:pt>
                <c:pt idx="198">
                  <c:v>1601</c:v>
                </c:pt>
                <c:pt idx="199">
                  <c:v>1602</c:v>
                </c:pt>
                <c:pt idx="200">
                  <c:v>1603</c:v>
                </c:pt>
                <c:pt idx="201">
                  <c:v>1604</c:v>
                </c:pt>
                <c:pt idx="202">
                  <c:v>1605</c:v>
                </c:pt>
                <c:pt idx="203">
                  <c:v>1606</c:v>
                </c:pt>
                <c:pt idx="204">
                  <c:v>1607</c:v>
                </c:pt>
                <c:pt idx="205">
                  <c:v>1608</c:v>
                </c:pt>
                <c:pt idx="206">
                  <c:v>1609</c:v>
                </c:pt>
                <c:pt idx="207">
                  <c:v>1610</c:v>
                </c:pt>
                <c:pt idx="208">
                  <c:v>1611</c:v>
                </c:pt>
                <c:pt idx="209">
                  <c:v>1612</c:v>
                </c:pt>
                <c:pt idx="210">
                  <c:v>1613</c:v>
                </c:pt>
                <c:pt idx="211">
                  <c:v>1614</c:v>
                </c:pt>
                <c:pt idx="212">
                  <c:v>1615</c:v>
                </c:pt>
                <c:pt idx="213">
                  <c:v>1616</c:v>
                </c:pt>
                <c:pt idx="214">
                  <c:v>1617</c:v>
                </c:pt>
                <c:pt idx="215">
                  <c:v>1618</c:v>
                </c:pt>
                <c:pt idx="216">
                  <c:v>1619</c:v>
                </c:pt>
                <c:pt idx="217">
                  <c:v>1620</c:v>
                </c:pt>
                <c:pt idx="218">
                  <c:v>1621</c:v>
                </c:pt>
                <c:pt idx="219">
                  <c:v>1622</c:v>
                </c:pt>
                <c:pt idx="220">
                  <c:v>1623</c:v>
                </c:pt>
                <c:pt idx="221">
                  <c:v>1624</c:v>
                </c:pt>
                <c:pt idx="222">
                  <c:v>1625</c:v>
                </c:pt>
                <c:pt idx="223">
                  <c:v>1626</c:v>
                </c:pt>
                <c:pt idx="224">
                  <c:v>1627</c:v>
                </c:pt>
                <c:pt idx="225">
                  <c:v>1628</c:v>
                </c:pt>
                <c:pt idx="226">
                  <c:v>1629</c:v>
                </c:pt>
                <c:pt idx="227">
                  <c:v>1630</c:v>
                </c:pt>
                <c:pt idx="228">
                  <c:v>1631</c:v>
                </c:pt>
                <c:pt idx="229">
                  <c:v>1632</c:v>
                </c:pt>
                <c:pt idx="230">
                  <c:v>1633</c:v>
                </c:pt>
                <c:pt idx="231">
                  <c:v>1634</c:v>
                </c:pt>
                <c:pt idx="232">
                  <c:v>1635</c:v>
                </c:pt>
                <c:pt idx="233">
                  <c:v>1636</c:v>
                </c:pt>
                <c:pt idx="234">
                  <c:v>1637</c:v>
                </c:pt>
                <c:pt idx="235">
                  <c:v>1638</c:v>
                </c:pt>
                <c:pt idx="236">
                  <c:v>1639</c:v>
                </c:pt>
                <c:pt idx="237">
                  <c:v>1640</c:v>
                </c:pt>
                <c:pt idx="238">
                  <c:v>1641</c:v>
                </c:pt>
                <c:pt idx="239">
                  <c:v>1642</c:v>
                </c:pt>
                <c:pt idx="240">
                  <c:v>1643</c:v>
                </c:pt>
                <c:pt idx="241">
                  <c:v>1644</c:v>
                </c:pt>
                <c:pt idx="242">
                  <c:v>1645</c:v>
                </c:pt>
                <c:pt idx="243">
                  <c:v>1646</c:v>
                </c:pt>
                <c:pt idx="244">
                  <c:v>1647</c:v>
                </c:pt>
                <c:pt idx="245">
                  <c:v>1648</c:v>
                </c:pt>
                <c:pt idx="246">
                  <c:v>1649</c:v>
                </c:pt>
                <c:pt idx="247">
                  <c:v>1650</c:v>
                </c:pt>
                <c:pt idx="248">
                  <c:v>1651</c:v>
                </c:pt>
                <c:pt idx="249">
                  <c:v>1652</c:v>
                </c:pt>
                <c:pt idx="250">
                  <c:v>1653</c:v>
                </c:pt>
                <c:pt idx="251">
                  <c:v>1654</c:v>
                </c:pt>
                <c:pt idx="252">
                  <c:v>1655</c:v>
                </c:pt>
                <c:pt idx="253">
                  <c:v>1656</c:v>
                </c:pt>
                <c:pt idx="254">
                  <c:v>1657</c:v>
                </c:pt>
                <c:pt idx="255">
                  <c:v>1658</c:v>
                </c:pt>
                <c:pt idx="256">
                  <c:v>1659</c:v>
                </c:pt>
                <c:pt idx="257">
                  <c:v>1660</c:v>
                </c:pt>
                <c:pt idx="258">
                  <c:v>1661</c:v>
                </c:pt>
                <c:pt idx="259">
                  <c:v>1662</c:v>
                </c:pt>
                <c:pt idx="260">
                  <c:v>1663</c:v>
                </c:pt>
                <c:pt idx="261">
                  <c:v>1664</c:v>
                </c:pt>
                <c:pt idx="262">
                  <c:v>1665</c:v>
                </c:pt>
                <c:pt idx="263">
                  <c:v>1666</c:v>
                </c:pt>
                <c:pt idx="264">
                  <c:v>1667</c:v>
                </c:pt>
                <c:pt idx="265">
                  <c:v>1668</c:v>
                </c:pt>
                <c:pt idx="266">
                  <c:v>1669</c:v>
                </c:pt>
                <c:pt idx="267">
                  <c:v>1670</c:v>
                </c:pt>
                <c:pt idx="268">
                  <c:v>1671</c:v>
                </c:pt>
                <c:pt idx="269">
                  <c:v>1672</c:v>
                </c:pt>
                <c:pt idx="270">
                  <c:v>1673</c:v>
                </c:pt>
                <c:pt idx="271">
                  <c:v>1674</c:v>
                </c:pt>
                <c:pt idx="272">
                  <c:v>1675</c:v>
                </c:pt>
                <c:pt idx="273">
                  <c:v>1676</c:v>
                </c:pt>
                <c:pt idx="274">
                  <c:v>1677</c:v>
                </c:pt>
                <c:pt idx="275">
                  <c:v>1678</c:v>
                </c:pt>
                <c:pt idx="276">
                  <c:v>1679</c:v>
                </c:pt>
                <c:pt idx="277">
                  <c:v>1680</c:v>
                </c:pt>
                <c:pt idx="278">
                  <c:v>1681</c:v>
                </c:pt>
                <c:pt idx="279">
                  <c:v>1682</c:v>
                </c:pt>
                <c:pt idx="280">
                  <c:v>1683</c:v>
                </c:pt>
                <c:pt idx="281">
                  <c:v>1684</c:v>
                </c:pt>
                <c:pt idx="282">
                  <c:v>1685</c:v>
                </c:pt>
                <c:pt idx="283">
                  <c:v>1686</c:v>
                </c:pt>
                <c:pt idx="284">
                  <c:v>1687</c:v>
                </c:pt>
                <c:pt idx="285">
                  <c:v>1688</c:v>
                </c:pt>
                <c:pt idx="286">
                  <c:v>1689</c:v>
                </c:pt>
                <c:pt idx="287">
                  <c:v>1690</c:v>
                </c:pt>
                <c:pt idx="288">
                  <c:v>1691</c:v>
                </c:pt>
                <c:pt idx="289">
                  <c:v>1692</c:v>
                </c:pt>
                <c:pt idx="290">
                  <c:v>1693</c:v>
                </c:pt>
                <c:pt idx="291">
                  <c:v>1694</c:v>
                </c:pt>
                <c:pt idx="292">
                  <c:v>1695</c:v>
                </c:pt>
                <c:pt idx="293">
                  <c:v>1696</c:v>
                </c:pt>
                <c:pt idx="294">
                  <c:v>1697</c:v>
                </c:pt>
                <c:pt idx="295">
                  <c:v>1698</c:v>
                </c:pt>
                <c:pt idx="296">
                  <c:v>1699</c:v>
                </c:pt>
                <c:pt idx="297">
                  <c:v>1700</c:v>
                </c:pt>
                <c:pt idx="298">
                  <c:v>1701</c:v>
                </c:pt>
                <c:pt idx="299">
                  <c:v>1702</c:v>
                </c:pt>
                <c:pt idx="300">
                  <c:v>1703</c:v>
                </c:pt>
                <c:pt idx="301">
                  <c:v>1704</c:v>
                </c:pt>
                <c:pt idx="302">
                  <c:v>1705</c:v>
                </c:pt>
                <c:pt idx="303">
                  <c:v>1706</c:v>
                </c:pt>
                <c:pt idx="304">
                  <c:v>1707</c:v>
                </c:pt>
                <c:pt idx="305">
                  <c:v>1708</c:v>
                </c:pt>
                <c:pt idx="306">
                  <c:v>1709</c:v>
                </c:pt>
                <c:pt idx="307">
                  <c:v>1710</c:v>
                </c:pt>
                <c:pt idx="308">
                  <c:v>1711</c:v>
                </c:pt>
                <c:pt idx="309">
                  <c:v>1712</c:v>
                </c:pt>
                <c:pt idx="310">
                  <c:v>1713</c:v>
                </c:pt>
                <c:pt idx="311">
                  <c:v>1714</c:v>
                </c:pt>
                <c:pt idx="312">
                  <c:v>1715</c:v>
                </c:pt>
                <c:pt idx="313">
                  <c:v>1716</c:v>
                </c:pt>
                <c:pt idx="314">
                  <c:v>1717</c:v>
                </c:pt>
                <c:pt idx="315">
                  <c:v>1718</c:v>
                </c:pt>
                <c:pt idx="316">
                  <c:v>1719</c:v>
                </c:pt>
                <c:pt idx="317">
                  <c:v>1720</c:v>
                </c:pt>
                <c:pt idx="318">
                  <c:v>1721</c:v>
                </c:pt>
                <c:pt idx="319">
                  <c:v>1722</c:v>
                </c:pt>
                <c:pt idx="320">
                  <c:v>1723</c:v>
                </c:pt>
                <c:pt idx="321">
                  <c:v>1724</c:v>
                </c:pt>
                <c:pt idx="322">
                  <c:v>1725</c:v>
                </c:pt>
                <c:pt idx="323">
                  <c:v>1726</c:v>
                </c:pt>
                <c:pt idx="324">
                  <c:v>1727</c:v>
                </c:pt>
                <c:pt idx="325">
                  <c:v>1728</c:v>
                </c:pt>
                <c:pt idx="326">
                  <c:v>1729</c:v>
                </c:pt>
                <c:pt idx="327">
                  <c:v>1730</c:v>
                </c:pt>
                <c:pt idx="328">
                  <c:v>1731</c:v>
                </c:pt>
                <c:pt idx="329">
                  <c:v>1732</c:v>
                </c:pt>
                <c:pt idx="330">
                  <c:v>1733</c:v>
                </c:pt>
                <c:pt idx="331">
                  <c:v>1734</c:v>
                </c:pt>
                <c:pt idx="332">
                  <c:v>1735</c:v>
                </c:pt>
                <c:pt idx="333">
                  <c:v>1736</c:v>
                </c:pt>
                <c:pt idx="334">
                  <c:v>1737</c:v>
                </c:pt>
                <c:pt idx="335">
                  <c:v>1738</c:v>
                </c:pt>
                <c:pt idx="336">
                  <c:v>1739</c:v>
                </c:pt>
                <c:pt idx="337">
                  <c:v>1740</c:v>
                </c:pt>
                <c:pt idx="338">
                  <c:v>1741</c:v>
                </c:pt>
                <c:pt idx="339">
                  <c:v>1742</c:v>
                </c:pt>
                <c:pt idx="340">
                  <c:v>1743</c:v>
                </c:pt>
                <c:pt idx="341">
                  <c:v>1744</c:v>
                </c:pt>
                <c:pt idx="342">
                  <c:v>1745</c:v>
                </c:pt>
                <c:pt idx="343">
                  <c:v>1746</c:v>
                </c:pt>
              </c:numCache>
            </c:numRef>
          </c:xVal>
          <c:yVal>
            <c:numRef>
              <c:f>Graph!$H$1284:$H$1625</c:f>
              <c:numCache>
                <c:formatCode>General</c:formatCode>
                <c:ptCount val="34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FA-4D32-AE61-84DFB7C4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597407"/>
        <c:axId val="1234599327"/>
      </c:scatterChart>
      <c:valAx>
        <c:axId val="1234597407"/>
        <c:scaling>
          <c:orientation val="minMax"/>
          <c:max val="1746"/>
          <c:min val="1403"/>
        </c:scaling>
        <c:delete val="0"/>
        <c:axPos val="b"/>
        <c:numFmt formatCode="General" sourceLinked="1"/>
        <c:majorTickMark val="out"/>
        <c:minorTickMark val="none"/>
        <c:tickLblPos val="nextTo"/>
        <c:crossAx val="1234599327"/>
        <c:crosses val="autoZero"/>
        <c:crossBetween val="midCat"/>
      </c:valAx>
      <c:valAx>
        <c:axId val="1234599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4597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Graph!$A$1629:$A$1910</c:f>
              <c:numCache>
                <c:formatCode>General</c:formatCode>
                <c:ptCount val="282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  <c:pt idx="235">
                  <c:v>2014</c:v>
                </c:pt>
                <c:pt idx="236">
                  <c:v>2015</c:v>
                </c:pt>
                <c:pt idx="237">
                  <c:v>2016</c:v>
                </c:pt>
                <c:pt idx="238">
                  <c:v>2017</c:v>
                </c:pt>
                <c:pt idx="239">
                  <c:v>2018</c:v>
                </c:pt>
                <c:pt idx="240">
                  <c:v>2019</c:v>
                </c:pt>
                <c:pt idx="241">
                  <c:v>2020</c:v>
                </c:pt>
                <c:pt idx="242">
                  <c:v>2021</c:v>
                </c:pt>
                <c:pt idx="243">
                  <c:v>2022</c:v>
                </c:pt>
                <c:pt idx="244">
                  <c:v>2023</c:v>
                </c:pt>
                <c:pt idx="245">
                  <c:v>2024</c:v>
                </c:pt>
                <c:pt idx="246">
                  <c:v>2025</c:v>
                </c:pt>
                <c:pt idx="247">
                  <c:v>2026</c:v>
                </c:pt>
                <c:pt idx="248">
                  <c:v>2027</c:v>
                </c:pt>
                <c:pt idx="249">
                  <c:v>2028</c:v>
                </c:pt>
                <c:pt idx="250">
                  <c:v>2029</c:v>
                </c:pt>
                <c:pt idx="251">
                  <c:v>2030</c:v>
                </c:pt>
                <c:pt idx="252">
                  <c:v>2031</c:v>
                </c:pt>
                <c:pt idx="253">
                  <c:v>2032</c:v>
                </c:pt>
                <c:pt idx="254">
                  <c:v>2033</c:v>
                </c:pt>
                <c:pt idx="255">
                  <c:v>2034</c:v>
                </c:pt>
                <c:pt idx="256">
                  <c:v>2035</c:v>
                </c:pt>
                <c:pt idx="257">
                  <c:v>2036</c:v>
                </c:pt>
                <c:pt idx="258">
                  <c:v>2037</c:v>
                </c:pt>
                <c:pt idx="259">
                  <c:v>2038</c:v>
                </c:pt>
                <c:pt idx="260">
                  <c:v>2039</c:v>
                </c:pt>
                <c:pt idx="261">
                  <c:v>2040</c:v>
                </c:pt>
                <c:pt idx="262">
                  <c:v>2041</c:v>
                </c:pt>
                <c:pt idx="263">
                  <c:v>2042</c:v>
                </c:pt>
                <c:pt idx="264">
                  <c:v>2043</c:v>
                </c:pt>
                <c:pt idx="265">
                  <c:v>2044</c:v>
                </c:pt>
                <c:pt idx="266">
                  <c:v>2045</c:v>
                </c:pt>
                <c:pt idx="267">
                  <c:v>2046</c:v>
                </c:pt>
                <c:pt idx="268">
                  <c:v>2047</c:v>
                </c:pt>
                <c:pt idx="269">
                  <c:v>2048</c:v>
                </c:pt>
                <c:pt idx="270">
                  <c:v>2049</c:v>
                </c:pt>
                <c:pt idx="271">
                  <c:v>2050</c:v>
                </c:pt>
                <c:pt idx="272">
                  <c:v>2051</c:v>
                </c:pt>
                <c:pt idx="273">
                  <c:v>2052</c:v>
                </c:pt>
                <c:pt idx="274">
                  <c:v>2053</c:v>
                </c:pt>
                <c:pt idx="275">
                  <c:v>2054</c:v>
                </c:pt>
                <c:pt idx="276">
                  <c:v>2055</c:v>
                </c:pt>
                <c:pt idx="277">
                  <c:v>2056</c:v>
                </c:pt>
                <c:pt idx="278">
                  <c:v>2057</c:v>
                </c:pt>
                <c:pt idx="279">
                  <c:v>2058</c:v>
                </c:pt>
                <c:pt idx="280">
                  <c:v>2059</c:v>
                </c:pt>
                <c:pt idx="281">
                  <c:v>2060</c:v>
                </c:pt>
              </c:numCache>
            </c:numRef>
          </c:xVal>
          <c:yVal>
            <c:numRef>
              <c:f>Graph!$D$1630:$D$1909</c:f>
              <c:numCache>
                <c:formatCode>General</c:formatCode>
                <c:ptCount val="280"/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88-4F77-8AC5-78D0B98C1F36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Graph!$A$1629:$A$1910</c:f>
              <c:numCache>
                <c:formatCode>General</c:formatCode>
                <c:ptCount val="282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  <c:pt idx="235">
                  <c:v>2014</c:v>
                </c:pt>
                <c:pt idx="236">
                  <c:v>2015</c:v>
                </c:pt>
                <c:pt idx="237">
                  <c:v>2016</c:v>
                </c:pt>
                <c:pt idx="238">
                  <c:v>2017</c:v>
                </c:pt>
                <c:pt idx="239">
                  <c:v>2018</c:v>
                </c:pt>
                <c:pt idx="240">
                  <c:v>2019</c:v>
                </c:pt>
                <c:pt idx="241">
                  <c:v>2020</c:v>
                </c:pt>
                <c:pt idx="242">
                  <c:v>2021</c:v>
                </c:pt>
                <c:pt idx="243">
                  <c:v>2022</c:v>
                </c:pt>
                <c:pt idx="244">
                  <c:v>2023</c:v>
                </c:pt>
                <c:pt idx="245">
                  <c:v>2024</c:v>
                </c:pt>
                <c:pt idx="246">
                  <c:v>2025</c:v>
                </c:pt>
                <c:pt idx="247">
                  <c:v>2026</c:v>
                </c:pt>
                <c:pt idx="248">
                  <c:v>2027</c:v>
                </c:pt>
                <c:pt idx="249">
                  <c:v>2028</c:v>
                </c:pt>
                <c:pt idx="250">
                  <c:v>2029</c:v>
                </c:pt>
                <c:pt idx="251">
                  <c:v>2030</c:v>
                </c:pt>
                <c:pt idx="252">
                  <c:v>2031</c:v>
                </c:pt>
                <c:pt idx="253">
                  <c:v>2032</c:v>
                </c:pt>
                <c:pt idx="254">
                  <c:v>2033</c:v>
                </c:pt>
                <c:pt idx="255">
                  <c:v>2034</c:v>
                </c:pt>
                <c:pt idx="256">
                  <c:v>2035</c:v>
                </c:pt>
                <c:pt idx="257">
                  <c:v>2036</c:v>
                </c:pt>
                <c:pt idx="258">
                  <c:v>2037</c:v>
                </c:pt>
                <c:pt idx="259">
                  <c:v>2038</c:v>
                </c:pt>
                <c:pt idx="260">
                  <c:v>2039</c:v>
                </c:pt>
                <c:pt idx="261">
                  <c:v>2040</c:v>
                </c:pt>
                <c:pt idx="262">
                  <c:v>2041</c:v>
                </c:pt>
                <c:pt idx="263">
                  <c:v>2042</c:v>
                </c:pt>
                <c:pt idx="264">
                  <c:v>2043</c:v>
                </c:pt>
                <c:pt idx="265">
                  <c:v>2044</c:v>
                </c:pt>
                <c:pt idx="266">
                  <c:v>2045</c:v>
                </c:pt>
                <c:pt idx="267">
                  <c:v>2046</c:v>
                </c:pt>
                <c:pt idx="268">
                  <c:v>2047</c:v>
                </c:pt>
                <c:pt idx="269">
                  <c:v>2048</c:v>
                </c:pt>
                <c:pt idx="270">
                  <c:v>2049</c:v>
                </c:pt>
                <c:pt idx="271">
                  <c:v>2050</c:v>
                </c:pt>
                <c:pt idx="272">
                  <c:v>2051</c:v>
                </c:pt>
                <c:pt idx="273">
                  <c:v>2052</c:v>
                </c:pt>
                <c:pt idx="274">
                  <c:v>2053</c:v>
                </c:pt>
                <c:pt idx="275">
                  <c:v>2054</c:v>
                </c:pt>
                <c:pt idx="276">
                  <c:v>2055</c:v>
                </c:pt>
                <c:pt idx="277">
                  <c:v>2056</c:v>
                </c:pt>
                <c:pt idx="278">
                  <c:v>2057</c:v>
                </c:pt>
                <c:pt idx="279">
                  <c:v>2058</c:v>
                </c:pt>
                <c:pt idx="280">
                  <c:v>2059</c:v>
                </c:pt>
                <c:pt idx="281">
                  <c:v>2060</c:v>
                </c:pt>
              </c:numCache>
            </c:numRef>
          </c:xVal>
          <c:yVal>
            <c:numRef>
              <c:f>Graph!$B$1630:$B$1909</c:f>
              <c:numCache>
                <c:formatCode>General</c:formatCode>
                <c:ptCount val="2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88-4F77-8AC5-78D0B98C1F36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Graph!$A$1629:$A$1910</c:f>
              <c:numCache>
                <c:formatCode>General</c:formatCode>
                <c:ptCount val="282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  <c:pt idx="235">
                  <c:v>2014</c:v>
                </c:pt>
                <c:pt idx="236">
                  <c:v>2015</c:v>
                </c:pt>
                <c:pt idx="237">
                  <c:v>2016</c:v>
                </c:pt>
                <c:pt idx="238">
                  <c:v>2017</c:v>
                </c:pt>
                <c:pt idx="239">
                  <c:v>2018</c:v>
                </c:pt>
                <c:pt idx="240">
                  <c:v>2019</c:v>
                </c:pt>
                <c:pt idx="241">
                  <c:v>2020</c:v>
                </c:pt>
                <c:pt idx="242">
                  <c:v>2021</c:v>
                </c:pt>
                <c:pt idx="243">
                  <c:v>2022</c:v>
                </c:pt>
                <c:pt idx="244">
                  <c:v>2023</c:v>
                </c:pt>
                <c:pt idx="245">
                  <c:v>2024</c:v>
                </c:pt>
                <c:pt idx="246">
                  <c:v>2025</c:v>
                </c:pt>
                <c:pt idx="247">
                  <c:v>2026</c:v>
                </c:pt>
                <c:pt idx="248">
                  <c:v>2027</c:v>
                </c:pt>
                <c:pt idx="249">
                  <c:v>2028</c:v>
                </c:pt>
                <c:pt idx="250">
                  <c:v>2029</c:v>
                </c:pt>
                <c:pt idx="251">
                  <c:v>2030</c:v>
                </c:pt>
                <c:pt idx="252">
                  <c:v>2031</c:v>
                </c:pt>
                <c:pt idx="253">
                  <c:v>2032</c:v>
                </c:pt>
                <c:pt idx="254">
                  <c:v>2033</c:v>
                </c:pt>
                <c:pt idx="255">
                  <c:v>2034</c:v>
                </c:pt>
                <c:pt idx="256">
                  <c:v>2035</c:v>
                </c:pt>
                <c:pt idx="257">
                  <c:v>2036</c:v>
                </c:pt>
                <c:pt idx="258">
                  <c:v>2037</c:v>
                </c:pt>
                <c:pt idx="259">
                  <c:v>2038</c:v>
                </c:pt>
                <c:pt idx="260">
                  <c:v>2039</c:v>
                </c:pt>
                <c:pt idx="261">
                  <c:v>2040</c:v>
                </c:pt>
                <c:pt idx="262">
                  <c:v>2041</c:v>
                </c:pt>
                <c:pt idx="263">
                  <c:v>2042</c:v>
                </c:pt>
                <c:pt idx="264">
                  <c:v>2043</c:v>
                </c:pt>
                <c:pt idx="265">
                  <c:v>2044</c:v>
                </c:pt>
                <c:pt idx="266">
                  <c:v>2045</c:v>
                </c:pt>
                <c:pt idx="267">
                  <c:v>2046</c:v>
                </c:pt>
                <c:pt idx="268">
                  <c:v>2047</c:v>
                </c:pt>
                <c:pt idx="269">
                  <c:v>2048</c:v>
                </c:pt>
                <c:pt idx="270">
                  <c:v>2049</c:v>
                </c:pt>
                <c:pt idx="271">
                  <c:v>2050</c:v>
                </c:pt>
                <c:pt idx="272">
                  <c:v>2051</c:v>
                </c:pt>
                <c:pt idx="273">
                  <c:v>2052</c:v>
                </c:pt>
                <c:pt idx="274">
                  <c:v>2053</c:v>
                </c:pt>
                <c:pt idx="275">
                  <c:v>2054</c:v>
                </c:pt>
                <c:pt idx="276">
                  <c:v>2055</c:v>
                </c:pt>
                <c:pt idx="277">
                  <c:v>2056</c:v>
                </c:pt>
                <c:pt idx="278">
                  <c:v>2057</c:v>
                </c:pt>
                <c:pt idx="279">
                  <c:v>2058</c:v>
                </c:pt>
                <c:pt idx="280">
                  <c:v>2059</c:v>
                </c:pt>
                <c:pt idx="281">
                  <c:v>2060</c:v>
                </c:pt>
              </c:numCache>
            </c:numRef>
          </c:xVal>
          <c:yVal>
            <c:numRef>
              <c:f>Graph!$C$1630:$C$1909</c:f>
              <c:numCache>
                <c:formatCode>General</c:formatCode>
                <c:ptCount val="280"/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88-4F77-8AC5-78D0B98C1F36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Graph!$A$1629:$A$1910</c:f>
              <c:numCache>
                <c:formatCode>General</c:formatCode>
                <c:ptCount val="282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  <c:pt idx="235">
                  <c:v>2014</c:v>
                </c:pt>
                <c:pt idx="236">
                  <c:v>2015</c:v>
                </c:pt>
                <c:pt idx="237">
                  <c:v>2016</c:v>
                </c:pt>
                <c:pt idx="238">
                  <c:v>2017</c:v>
                </c:pt>
                <c:pt idx="239">
                  <c:v>2018</c:v>
                </c:pt>
                <c:pt idx="240">
                  <c:v>2019</c:v>
                </c:pt>
                <c:pt idx="241">
                  <c:v>2020</c:v>
                </c:pt>
                <c:pt idx="242">
                  <c:v>2021</c:v>
                </c:pt>
                <c:pt idx="243">
                  <c:v>2022</c:v>
                </c:pt>
                <c:pt idx="244">
                  <c:v>2023</c:v>
                </c:pt>
                <c:pt idx="245">
                  <c:v>2024</c:v>
                </c:pt>
                <c:pt idx="246">
                  <c:v>2025</c:v>
                </c:pt>
                <c:pt idx="247">
                  <c:v>2026</c:v>
                </c:pt>
                <c:pt idx="248">
                  <c:v>2027</c:v>
                </c:pt>
                <c:pt idx="249">
                  <c:v>2028</c:v>
                </c:pt>
                <c:pt idx="250">
                  <c:v>2029</c:v>
                </c:pt>
                <c:pt idx="251">
                  <c:v>2030</c:v>
                </c:pt>
                <c:pt idx="252">
                  <c:v>2031</c:v>
                </c:pt>
                <c:pt idx="253">
                  <c:v>2032</c:v>
                </c:pt>
                <c:pt idx="254">
                  <c:v>2033</c:v>
                </c:pt>
                <c:pt idx="255">
                  <c:v>2034</c:v>
                </c:pt>
                <c:pt idx="256">
                  <c:v>2035</c:v>
                </c:pt>
                <c:pt idx="257">
                  <c:v>2036</c:v>
                </c:pt>
                <c:pt idx="258">
                  <c:v>2037</c:v>
                </c:pt>
                <c:pt idx="259">
                  <c:v>2038</c:v>
                </c:pt>
                <c:pt idx="260">
                  <c:v>2039</c:v>
                </c:pt>
                <c:pt idx="261">
                  <c:v>2040</c:v>
                </c:pt>
                <c:pt idx="262">
                  <c:v>2041</c:v>
                </c:pt>
                <c:pt idx="263">
                  <c:v>2042</c:v>
                </c:pt>
                <c:pt idx="264">
                  <c:v>2043</c:v>
                </c:pt>
                <c:pt idx="265">
                  <c:v>2044</c:v>
                </c:pt>
                <c:pt idx="266">
                  <c:v>2045</c:v>
                </c:pt>
                <c:pt idx="267">
                  <c:v>2046</c:v>
                </c:pt>
                <c:pt idx="268">
                  <c:v>2047</c:v>
                </c:pt>
                <c:pt idx="269">
                  <c:v>2048</c:v>
                </c:pt>
                <c:pt idx="270">
                  <c:v>2049</c:v>
                </c:pt>
                <c:pt idx="271">
                  <c:v>2050</c:v>
                </c:pt>
                <c:pt idx="272">
                  <c:v>2051</c:v>
                </c:pt>
                <c:pt idx="273">
                  <c:v>2052</c:v>
                </c:pt>
                <c:pt idx="274">
                  <c:v>2053</c:v>
                </c:pt>
                <c:pt idx="275">
                  <c:v>2054</c:v>
                </c:pt>
                <c:pt idx="276">
                  <c:v>2055</c:v>
                </c:pt>
                <c:pt idx="277">
                  <c:v>2056</c:v>
                </c:pt>
                <c:pt idx="278">
                  <c:v>2057</c:v>
                </c:pt>
                <c:pt idx="279">
                  <c:v>2058</c:v>
                </c:pt>
                <c:pt idx="280">
                  <c:v>2059</c:v>
                </c:pt>
                <c:pt idx="281">
                  <c:v>2060</c:v>
                </c:pt>
              </c:numCache>
            </c:numRef>
          </c:xVal>
          <c:yVal>
            <c:numRef>
              <c:f>Graph!$E$1630:$E$1909</c:f>
              <c:numCache>
                <c:formatCode>General</c:formatCode>
                <c:ptCount val="280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88-4F77-8AC5-78D0B98C1F36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Graph!$A$1629:$A$1910</c:f>
              <c:numCache>
                <c:formatCode>General</c:formatCode>
                <c:ptCount val="282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  <c:pt idx="235">
                  <c:v>2014</c:v>
                </c:pt>
                <c:pt idx="236">
                  <c:v>2015</c:v>
                </c:pt>
                <c:pt idx="237">
                  <c:v>2016</c:v>
                </c:pt>
                <c:pt idx="238">
                  <c:v>2017</c:v>
                </c:pt>
                <c:pt idx="239">
                  <c:v>2018</c:v>
                </c:pt>
                <c:pt idx="240">
                  <c:v>2019</c:v>
                </c:pt>
                <c:pt idx="241">
                  <c:v>2020</c:v>
                </c:pt>
                <c:pt idx="242">
                  <c:v>2021</c:v>
                </c:pt>
                <c:pt idx="243">
                  <c:v>2022</c:v>
                </c:pt>
                <c:pt idx="244">
                  <c:v>2023</c:v>
                </c:pt>
                <c:pt idx="245">
                  <c:v>2024</c:v>
                </c:pt>
                <c:pt idx="246">
                  <c:v>2025</c:v>
                </c:pt>
                <c:pt idx="247">
                  <c:v>2026</c:v>
                </c:pt>
                <c:pt idx="248">
                  <c:v>2027</c:v>
                </c:pt>
                <c:pt idx="249">
                  <c:v>2028</c:v>
                </c:pt>
                <c:pt idx="250">
                  <c:v>2029</c:v>
                </c:pt>
                <c:pt idx="251">
                  <c:v>2030</c:v>
                </c:pt>
                <c:pt idx="252">
                  <c:v>2031</c:v>
                </c:pt>
                <c:pt idx="253">
                  <c:v>2032</c:v>
                </c:pt>
                <c:pt idx="254">
                  <c:v>2033</c:v>
                </c:pt>
                <c:pt idx="255">
                  <c:v>2034</c:v>
                </c:pt>
                <c:pt idx="256">
                  <c:v>2035</c:v>
                </c:pt>
                <c:pt idx="257">
                  <c:v>2036</c:v>
                </c:pt>
                <c:pt idx="258">
                  <c:v>2037</c:v>
                </c:pt>
                <c:pt idx="259">
                  <c:v>2038</c:v>
                </c:pt>
                <c:pt idx="260">
                  <c:v>2039</c:v>
                </c:pt>
                <c:pt idx="261">
                  <c:v>2040</c:v>
                </c:pt>
                <c:pt idx="262">
                  <c:v>2041</c:v>
                </c:pt>
                <c:pt idx="263">
                  <c:v>2042</c:v>
                </c:pt>
                <c:pt idx="264">
                  <c:v>2043</c:v>
                </c:pt>
                <c:pt idx="265">
                  <c:v>2044</c:v>
                </c:pt>
                <c:pt idx="266">
                  <c:v>2045</c:v>
                </c:pt>
                <c:pt idx="267">
                  <c:v>2046</c:v>
                </c:pt>
                <c:pt idx="268">
                  <c:v>2047</c:v>
                </c:pt>
                <c:pt idx="269">
                  <c:v>2048</c:v>
                </c:pt>
                <c:pt idx="270">
                  <c:v>2049</c:v>
                </c:pt>
                <c:pt idx="271">
                  <c:v>2050</c:v>
                </c:pt>
                <c:pt idx="272">
                  <c:v>2051</c:v>
                </c:pt>
                <c:pt idx="273">
                  <c:v>2052</c:v>
                </c:pt>
                <c:pt idx="274">
                  <c:v>2053</c:v>
                </c:pt>
                <c:pt idx="275">
                  <c:v>2054</c:v>
                </c:pt>
                <c:pt idx="276">
                  <c:v>2055</c:v>
                </c:pt>
                <c:pt idx="277">
                  <c:v>2056</c:v>
                </c:pt>
                <c:pt idx="278">
                  <c:v>2057</c:v>
                </c:pt>
                <c:pt idx="279">
                  <c:v>2058</c:v>
                </c:pt>
                <c:pt idx="280">
                  <c:v>2059</c:v>
                </c:pt>
                <c:pt idx="281">
                  <c:v>2060</c:v>
                </c:pt>
              </c:numCache>
            </c:numRef>
          </c:xVal>
          <c:yVal>
            <c:numRef>
              <c:f>Graph!$G$1630:$G$1909</c:f>
              <c:numCache>
                <c:formatCode>General</c:formatCode>
                <c:ptCount val="28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88-4F77-8AC5-78D0B98C1F36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Graph!$A$1629:$A$1910</c:f>
              <c:numCache>
                <c:formatCode>General</c:formatCode>
                <c:ptCount val="282"/>
                <c:pt idx="0">
                  <c:v>1779</c:v>
                </c:pt>
                <c:pt idx="1">
                  <c:v>1780</c:v>
                </c:pt>
                <c:pt idx="2">
                  <c:v>1781</c:v>
                </c:pt>
                <c:pt idx="3">
                  <c:v>1782</c:v>
                </c:pt>
                <c:pt idx="4">
                  <c:v>1783</c:v>
                </c:pt>
                <c:pt idx="5">
                  <c:v>1784</c:v>
                </c:pt>
                <c:pt idx="6">
                  <c:v>1785</c:v>
                </c:pt>
                <c:pt idx="7">
                  <c:v>1786</c:v>
                </c:pt>
                <c:pt idx="8">
                  <c:v>1787</c:v>
                </c:pt>
                <c:pt idx="9">
                  <c:v>1788</c:v>
                </c:pt>
                <c:pt idx="10">
                  <c:v>1789</c:v>
                </c:pt>
                <c:pt idx="11">
                  <c:v>1790</c:v>
                </c:pt>
                <c:pt idx="12">
                  <c:v>1791</c:v>
                </c:pt>
                <c:pt idx="13">
                  <c:v>1792</c:v>
                </c:pt>
                <c:pt idx="14">
                  <c:v>1793</c:v>
                </c:pt>
                <c:pt idx="15">
                  <c:v>1794</c:v>
                </c:pt>
                <c:pt idx="16">
                  <c:v>1795</c:v>
                </c:pt>
                <c:pt idx="17">
                  <c:v>1796</c:v>
                </c:pt>
                <c:pt idx="18">
                  <c:v>1797</c:v>
                </c:pt>
                <c:pt idx="19">
                  <c:v>1798</c:v>
                </c:pt>
                <c:pt idx="20">
                  <c:v>1799</c:v>
                </c:pt>
                <c:pt idx="21">
                  <c:v>1800</c:v>
                </c:pt>
                <c:pt idx="22">
                  <c:v>1801</c:v>
                </c:pt>
                <c:pt idx="23">
                  <c:v>1802</c:v>
                </c:pt>
                <c:pt idx="24">
                  <c:v>1803</c:v>
                </c:pt>
                <c:pt idx="25">
                  <c:v>1804</c:v>
                </c:pt>
                <c:pt idx="26">
                  <c:v>1805</c:v>
                </c:pt>
                <c:pt idx="27">
                  <c:v>1806</c:v>
                </c:pt>
                <c:pt idx="28">
                  <c:v>1807</c:v>
                </c:pt>
                <c:pt idx="29">
                  <c:v>1808</c:v>
                </c:pt>
                <c:pt idx="30">
                  <c:v>1809</c:v>
                </c:pt>
                <c:pt idx="31">
                  <c:v>1810</c:v>
                </c:pt>
                <c:pt idx="32">
                  <c:v>1811</c:v>
                </c:pt>
                <c:pt idx="33">
                  <c:v>1812</c:v>
                </c:pt>
                <c:pt idx="34">
                  <c:v>1813</c:v>
                </c:pt>
                <c:pt idx="35">
                  <c:v>1814</c:v>
                </c:pt>
                <c:pt idx="36">
                  <c:v>1815</c:v>
                </c:pt>
                <c:pt idx="37">
                  <c:v>1816</c:v>
                </c:pt>
                <c:pt idx="38">
                  <c:v>1817</c:v>
                </c:pt>
                <c:pt idx="39">
                  <c:v>1818</c:v>
                </c:pt>
                <c:pt idx="40">
                  <c:v>1819</c:v>
                </c:pt>
                <c:pt idx="41">
                  <c:v>1820</c:v>
                </c:pt>
                <c:pt idx="42">
                  <c:v>1821</c:v>
                </c:pt>
                <c:pt idx="43">
                  <c:v>1822</c:v>
                </c:pt>
                <c:pt idx="44">
                  <c:v>1823</c:v>
                </c:pt>
                <c:pt idx="45">
                  <c:v>1824</c:v>
                </c:pt>
                <c:pt idx="46">
                  <c:v>1825</c:v>
                </c:pt>
                <c:pt idx="47">
                  <c:v>1826</c:v>
                </c:pt>
                <c:pt idx="48">
                  <c:v>1827</c:v>
                </c:pt>
                <c:pt idx="49">
                  <c:v>1828</c:v>
                </c:pt>
                <c:pt idx="50">
                  <c:v>1829</c:v>
                </c:pt>
                <c:pt idx="51">
                  <c:v>1830</c:v>
                </c:pt>
                <c:pt idx="52">
                  <c:v>1831</c:v>
                </c:pt>
                <c:pt idx="53">
                  <c:v>1832</c:v>
                </c:pt>
                <c:pt idx="54">
                  <c:v>1833</c:v>
                </c:pt>
                <c:pt idx="55">
                  <c:v>1834</c:v>
                </c:pt>
                <c:pt idx="56">
                  <c:v>1835</c:v>
                </c:pt>
                <c:pt idx="57">
                  <c:v>1836</c:v>
                </c:pt>
                <c:pt idx="58">
                  <c:v>1837</c:v>
                </c:pt>
                <c:pt idx="59">
                  <c:v>1838</c:v>
                </c:pt>
                <c:pt idx="60">
                  <c:v>1839</c:v>
                </c:pt>
                <c:pt idx="61">
                  <c:v>1840</c:v>
                </c:pt>
                <c:pt idx="62">
                  <c:v>1841</c:v>
                </c:pt>
                <c:pt idx="63">
                  <c:v>1842</c:v>
                </c:pt>
                <c:pt idx="64">
                  <c:v>1843</c:v>
                </c:pt>
                <c:pt idx="65">
                  <c:v>1844</c:v>
                </c:pt>
                <c:pt idx="66">
                  <c:v>1845</c:v>
                </c:pt>
                <c:pt idx="67">
                  <c:v>1846</c:v>
                </c:pt>
                <c:pt idx="68">
                  <c:v>1847</c:v>
                </c:pt>
                <c:pt idx="69">
                  <c:v>1848</c:v>
                </c:pt>
                <c:pt idx="70">
                  <c:v>1849</c:v>
                </c:pt>
                <c:pt idx="71">
                  <c:v>1850</c:v>
                </c:pt>
                <c:pt idx="72">
                  <c:v>1851</c:v>
                </c:pt>
                <c:pt idx="73">
                  <c:v>1852</c:v>
                </c:pt>
                <c:pt idx="74">
                  <c:v>1853</c:v>
                </c:pt>
                <c:pt idx="75">
                  <c:v>1854</c:v>
                </c:pt>
                <c:pt idx="76">
                  <c:v>1855</c:v>
                </c:pt>
                <c:pt idx="77">
                  <c:v>1856</c:v>
                </c:pt>
                <c:pt idx="78">
                  <c:v>1857</c:v>
                </c:pt>
                <c:pt idx="79">
                  <c:v>1858</c:v>
                </c:pt>
                <c:pt idx="80">
                  <c:v>1859</c:v>
                </c:pt>
                <c:pt idx="81">
                  <c:v>1860</c:v>
                </c:pt>
                <c:pt idx="82">
                  <c:v>1861</c:v>
                </c:pt>
                <c:pt idx="83">
                  <c:v>1862</c:v>
                </c:pt>
                <c:pt idx="84">
                  <c:v>1863</c:v>
                </c:pt>
                <c:pt idx="85">
                  <c:v>1864</c:v>
                </c:pt>
                <c:pt idx="86">
                  <c:v>1865</c:v>
                </c:pt>
                <c:pt idx="87">
                  <c:v>1866</c:v>
                </c:pt>
                <c:pt idx="88">
                  <c:v>1867</c:v>
                </c:pt>
                <c:pt idx="89">
                  <c:v>1868</c:v>
                </c:pt>
                <c:pt idx="90">
                  <c:v>1869</c:v>
                </c:pt>
                <c:pt idx="91">
                  <c:v>1870</c:v>
                </c:pt>
                <c:pt idx="92">
                  <c:v>1871</c:v>
                </c:pt>
                <c:pt idx="93">
                  <c:v>1872</c:v>
                </c:pt>
                <c:pt idx="94">
                  <c:v>1873</c:v>
                </c:pt>
                <c:pt idx="95">
                  <c:v>1874</c:v>
                </c:pt>
                <c:pt idx="96">
                  <c:v>1875</c:v>
                </c:pt>
                <c:pt idx="97">
                  <c:v>1876</c:v>
                </c:pt>
                <c:pt idx="98">
                  <c:v>1877</c:v>
                </c:pt>
                <c:pt idx="99">
                  <c:v>1878</c:v>
                </c:pt>
                <c:pt idx="100">
                  <c:v>1879</c:v>
                </c:pt>
                <c:pt idx="101">
                  <c:v>1880</c:v>
                </c:pt>
                <c:pt idx="102">
                  <c:v>1881</c:v>
                </c:pt>
                <c:pt idx="103">
                  <c:v>1882</c:v>
                </c:pt>
                <c:pt idx="104">
                  <c:v>1883</c:v>
                </c:pt>
                <c:pt idx="105">
                  <c:v>1884</c:v>
                </c:pt>
                <c:pt idx="106">
                  <c:v>1885</c:v>
                </c:pt>
                <c:pt idx="107">
                  <c:v>1886</c:v>
                </c:pt>
                <c:pt idx="108">
                  <c:v>1887</c:v>
                </c:pt>
                <c:pt idx="109">
                  <c:v>1888</c:v>
                </c:pt>
                <c:pt idx="110">
                  <c:v>1889</c:v>
                </c:pt>
                <c:pt idx="111">
                  <c:v>1890</c:v>
                </c:pt>
                <c:pt idx="112">
                  <c:v>1891</c:v>
                </c:pt>
                <c:pt idx="113">
                  <c:v>1892</c:v>
                </c:pt>
                <c:pt idx="114">
                  <c:v>1893</c:v>
                </c:pt>
                <c:pt idx="115">
                  <c:v>1894</c:v>
                </c:pt>
                <c:pt idx="116">
                  <c:v>1895</c:v>
                </c:pt>
                <c:pt idx="117">
                  <c:v>1896</c:v>
                </c:pt>
                <c:pt idx="118">
                  <c:v>1897</c:v>
                </c:pt>
                <c:pt idx="119">
                  <c:v>1898</c:v>
                </c:pt>
                <c:pt idx="120">
                  <c:v>1899</c:v>
                </c:pt>
                <c:pt idx="121">
                  <c:v>1900</c:v>
                </c:pt>
                <c:pt idx="122">
                  <c:v>1901</c:v>
                </c:pt>
                <c:pt idx="123">
                  <c:v>1902</c:v>
                </c:pt>
                <c:pt idx="124">
                  <c:v>1903</c:v>
                </c:pt>
                <c:pt idx="125">
                  <c:v>1904</c:v>
                </c:pt>
                <c:pt idx="126">
                  <c:v>1905</c:v>
                </c:pt>
                <c:pt idx="127">
                  <c:v>1906</c:v>
                </c:pt>
                <c:pt idx="128">
                  <c:v>1907</c:v>
                </c:pt>
                <c:pt idx="129">
                  <c:v>1908</c:v>
                </c:pt>
                <c:pt idx="130">
                  <c:v>1909</c:v>
                </c:pt>
                <c:pt idx="131">
                  <c:v>1910</c:v>
                </c:pt>
                <c:pt idx="132">
                  <c:v>1911</c:v>
                </c:pt>
                <c:pt idx="133">
                  <c:v>1912</c:v>
                </c:pt>
                <c:pt idx="134">
                  <c:v>1913</c:v>
                </c:pt>
                <c:pt idx="135">
                  <c:v>1914</c:v>
                </c:pt>
                <c:pt idx="136">
                  <c:v>1915</c:v>
                </c:pt>
                <c:pt idx="137">
                  <c:v>1916</c:v>
                </c:pt>
                <c:pt idx="138">
                  <c:v>1917</c:v>
                </c:pt>
                <c:pt idx="139">
                  <c:v>1918</c:v>
                </c:pt>
                <c:pt idx="140">
                  <c:v>1919</c:v>
                </c:pt>
                <c:pt idx="141">
                  <c:v>1920</c:v>
                </c:pt>
                <c:pt idx="142">
                  <c:v>1921</c:v>
                </c:pt>
                <c:pt idx="143">
                  <c:v>1922</c:v>
                </c:pt>
                <c:pt idx="144">
                  <c:v>1923</c:v>
                </c:pt>
                <c:pt idx="145">
                  <c:v>1924</c:v>
                </c:pt>
                <c:pt idx="146">
                  <c:v>1925</c:v>
                </c:pt>
                <c:pt idx="147">
                  <c:v>1926</c:v>
                </c:pt>
                <c:pt idx="148">
                  <c:v>1927</c:v>
                </c:pt>
                <c:pt idx="149">
                  <c:v>1928</c:v>
                </c:pt>
                <c:pt idx="150">
                  <c:v>1929</c:v>
                </c:pt>
                <c:pt idx="151">
                  <c:v>1930</c:v>
                </c:pt>
                <c:pt idx="152">
                  <c:v>1931</c:v>
                </c:pt>
                <c:pt idx="153">
                  <c:v>1932</c:v>
                </c:pt>
                <c:pt idx="154">
                  <c:v>1933</c:v>
                </c:pt>
                <c:pt idx="155">
                  <c:v>1934</c:v>
                </c:pt>
                <c:pt idx="156">
                  <c:v>1935</c:v>
                </c:pt>
                <c:pt idx="157">
                  <c:v>1936</c:v>
                </c:pt>
                <c:pt idx="158">
                  <c:v>1937</c:v>
                </c:pt>
                <c:pt idx="159">
                  <c:v>1938</c:v>
                </c:pt>
                <c:pt idx="160">
                  <c:v>1939</c:v>
                </c:pt>
                <c:pt idx="161">
                  <c:v>1940</c:v>
                </c:pt>
                <c:pt idx="162">
                  <c:v>1941</c:v>
                </c:pt>
                <c:pt idx="163">
                  <c:v>1942</c:v>
                </c:pt>
                <c:pt idx="164">
                  <c:v>1943</c:v>
                </c:pt>
                <c:pt idx="165">
                  <c:v>1944</c:v>
                </c:pt>
                <c:pt idx="166">
                  <c:v>1945</c:v>
                </c:pt>
                <c:pt idx="167">
                  <c:v>1946</c:v>
                </c:pt>
                <c:pt idx="168">
                  <c:v>1947</c:v>
                </c:pt>
                <c:pt idx="169">
                  <c:v>1948</c:v>
                </c:pt>
                <c:pt idx="170">
                  <c:v>1949</c:v>
                </c:pt>
                <c:pt idx="171">
                  <c:v>1950</c:v>
                </c:pt>
                <c:pt idx="172">
                  <c:v>1951</c:v>
                </c:pt>
                <c:pt idx="173">
                  <c:v>1952</c:v>
                </c:pt>
                <c:pt idx="174">
                  <c:v>1953</c:v>
                </c:pt>
                <c:pt idx="175">
                  <c:v>1954</c:v>
                </c:pt>
                <c:pt idx="176">
                  <c:v>1955</c:v>
                </c:pt>
                <c:pt idx="177">
                  <c:v>1956</c:v>
                </c:pt>
                <c:pt idx="178">
                  <c:v>1957</c:v>
                </c:pt>
                <c:pt idx="179">
                  <c:v>1958</c:v>
                </c:pt>
                <c:pt idx="180">
                  <c:v>1959</c:v>
                </c:pt>
                <c:pt idx="181">
                  <c:v>1960</c:v>
                </c:pt>
                <c:pt idx="182">
                  <c:v>1961</c:v>
                </c:pt>
                <c:pt idx="183">
                  <c:v>1962</c:v>
                </c:pt>
                <c:pt idx="184">
                  <c:v>1963</c:v>
                </c:pt>
                <c:pt idx="185">
                  <c:v>1964</c:v>
                </c:pt>
                <c:pt idx="186">
                  <c:v>1965</c:v>
                </c:pt>
                <c:pt idx="187">
                  <c:v>1966</c:v>
                </c:pt>
                <c:pt idx="188">
                  <c:v>1967</c:v>
                </c:pt>
                <c:pt idx="189">
                  <c:v>1968</c:v>
                </c:pt>
                <c:pt idx="190">
                  <c:v>1969</c:v>
                </c:pt>
                <c:pt idx="191">
                  <c:v>1970</c:v>
                </c:pt>
                <c:pt idx="192">
                  <c:v>1971</c:v>
                </c:pt>
                <c:pt idx="193">
                  <c:v>1972</c:v>
                </c:pt>
                <c:pt idx="194">
                  <c:v>1973</c:v>
                </c:pt>
                <c:pt idx="195">
                  <c:v>1974</c:v>
                </c:pt>
                <c:pt idx="196">
                  <c:v>1975</c:v>
                </c:pt>
                <c:pt idx="197">
                  <c:v>1976</c:v>
                </c:pt>
                <c:pt idx="198">
                  <c:v>1977</c:v>
                </c:pt>
                <c:pt idx="199">
                  <c:v>1978</c:v>
                </c:pt>
                <c:pt idx="200">
                  <c:v>1979</c:v>
                </c:pt>
                <c:pt idx="201">
                  <c:v>1980</c:v>
                </c:pt>
                <c:pt idx="202">
                  <c:v>1981</c:v>
                </c:pt>
                <c:pt idx="203">
                  <c:v>1982</c:v>
                </c:pt>
                <c:pt idx="204">
                  <c:v>1983</c:v>
                </c:pt>
                <c:pt idx="205">
                  <c:v>1984</c:v>
                </c:pt>
                <c:pt idx="206">
                  <c:v>1985</c:v>
                </c:pt>
                <c:pt idx="207">
                  <c:v>1986</c:v>
                </c:pt>
                <c:pt idx="208">
                  <c:v>1987</c:v>
                </c:pt>
                <c:pt idx="209">
                  <c:v>1988</c:v>
                </c:pt>
                <c:pt idx="210">
                  <c:v>1989</c:v>
                </c:pt>
                <c:pt idx="211">
                  <c:v>1990</c:v>
                </c:pt>
                <c:pt idx="212">
                  <c:v>1991</c:v>
                </c:pt>
                <c:pt idx="213">
                  <c:v>1992</c:v>
                </c:pt>
                <c:pt idx="214">
                  <c:v>1993</c:v>
                </c:pt>
                <c:pt idx="215">
                  <c:v>1994</c:v>
                </c:pt>
                <c:pt idx="216">
                  <c:v>1995</c:v>
                </c:pt>
                <c:pt idx="217">
                  <c:v>1996</c:v>
                </c:pt>
                <c:pt idx="218">
                  <c:v>1997</c:v>
                </c:pt>
                <c:pt idx="219">
                  <c:v>1998</c:v>
                </c:pt>
                <c:pt idx="220">
                  <c:v>1999</c:v>
                </c:pt>
                <c:pt idx="221">
                  <c:v>2000</c:v>
                </c:pt>
                <c:pt idx="222">
                  <c:v>2001</c:v>
                </c:pt>
                <c:pt idx="223">
                  <c:v>2002</c:v>
                </c:pt>
                <c:pt idx="224">
                  <c:v>2003</c:v>
                </c:pt>
                <c:pt idx="225">
                  <c:v>2004</c:v>
                </c:pt>
                <c:pt idx="226">
                  <c:v>2005</c:v>
                </c:pt>
                <c:pt idx="227">
                  <c:v>2006</c:v>
                </c:pt>
                <c:pt idx="228">
                  <c:v>2007</c:v>
                </c:pt>
                <c:pt idx="229">
                  <c:v>2008</c:v>
                </c:pt>
                <c:pt idx="230">
                  <c:v>2009</c:v>
                </c:pt>
                <c:pt idx="231">
                  <c:v>2010</c:v>
                </c:pt>
                <c:pt idx="232">
                  <c:v>2011</c:v>
                </c:pt>
                <c:pt idx="233">
                  <c:v>2012</c:v>
                </c:pt>
                <c:pt idx="234">
                  <c:v>2013</c:v>
                </c:pt>
                <c:pt idx="235">
                  <c:v>2014</c:v>
                </c:pt>
                <c:pt idx="236">
                  <c:v>2015</c:v>
                </c:pt>
                <c:pt idx="237">
                  <c:v>2016</c:v>
                </c:pt>
                <c:pt idx="238">
                  <c:v>2017</c:v>
                </c:pt>
                <c:pt idx="239">
                  <c:v>2018</c:v>
                </c:pt>
                <c:pt idx="240">
                  <c:v>2019</c:v>
                </c:pt>
                <c:pt idx="241">
                  <c:v>2020</c:v>
                </c:pt>
                <c:pt idx="242">
                  <c:v>2021</c:v>
                </c:pt>
                <c:pt idx="243">
                  <c:v>2022</c:v>
                </c:pt>
                <c:pt idx="244">
                  <c:v>2023</c:v>
                </c:pt>
                <c:pt idx="245">
                  <c:v>2024</c:v>
                </c:pt>
                <c:pt idx="246">
                  <c:v>2025</c:v>
                </c:pt>
                <c:pt idx="247">
                  <c:v>2026</c:v>
                </c:pt>
                <c:pt idx="248">
                  <c:v>2027</c:v>
                </c:pt>
                <c:pt idx="249">
                  <c:v>2028</c:v>
                </c:pt>
                <c:pt idx="250">
                  <c:v>2029</c:v>
                </c:pt>
                <c:pt idx="251">
                  <c:v>2030</c:v>
                </c:pt>
                <c:pt idx="252">
                  <c:v>2031</c:v>
                </c:pt>
                <c:pt idx="253">
                  <c:v>2032</c:v>
                </c:pt>
                <c:pt idx="254">
                  <c:v>2033</c:v>
                </c:pt>
                <c:pt idx="255">
                  <c:v>2034</c:v>
                </c:pt>
                <c:pt idx="256">
                  <c:v>2035</c:v>
                </c:pt>
                <c:pt idx="257">
                  <c:v>2036</c:v>
                </c:pt>
                <c:pt idx="258">
                  <c:v>2037</c:v>
                </c:pt>
                <c:pt idx="259">
                  <c:v>2038</c:v>
                </c:pt>
                <c:pt idx="260">
                  <c:v>2039</c:v>
                </c:pt>
                <c:pt idx="261">
                  <c:v>2040</c:v>
                </c:pt>
                <c:pt idx="262">
                  <c:v>2041</c:v>
                </c:pt>
                <c:pt idx="263">
                  <c:v>2042</c:v>
                </c:pt>
                <c:pt idx="264">
                  <c:v>2043</c:v>
                </c:pt>
                <c:pt idx="265">
                  <c:v>2044</c:v>
                </c:pt>
                <c:pt idx="266">
                  <c:v>2045</c:v>
                </c:pt>
                <c:pt idx="267">
                  <c:v>2046</c:v>
                </c:pt>
                <c:pt idx="268">
                  <c:v>2047</c:v>
                </c:pt>
                <c:pt idx="269">
                  <c:v>2048</c:v>
                </c:pt>
                <c:pt idx="270">
                  <c:v>2049</c:v>
                </c:pt>
                <c:pt idx="271">
                  <c:v>2050</c:v>
                </c:pt>
                <c:pt idx="272">
                  <c:v>2051</c:v>
                </c:pt>
                <c:pt idx="273">
                  <c:v>2052</c:v>
                </c:pt>
                <c:pt idx="274">
                  <c:v>2053</c:v>
                </c:pt>
                <c:pt idx="275">
                  <c:v>2054</c:v>
                </c:pt>
                <c:pt idx="276">
                  <c:v>2055</c:v>
                </c:pt>
                <c:pt idx="277">
                  <c:v>2056</c:v>
                </c:pt>
                <c:pt idx="278">
                  <c:v>2057</c:v>
                </c:pt>
                <c:pt idx="279">
                  <c:v>2058</c:v>
                </c:pt>
                <c:pt idx="280">
                  <c:v>2059</c:v>
                </c:pt>
                <c:pt idx="281">
                  <c:v>2060</c:v>
                </c:pt>
              </c:numCache>
            </c:numRef>
          </c:xVal>
          <c:yVal>
            <c:numRef>
              <c:f>Graph!$H$1630:$H$1909</c:f>
              <c:numCache>
                <c:formatCode>General</c:formatCode>
                <c:ptCount val="28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88-4F77-8AC5-78D0B98C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611327"/>
        <c:axId val="1234615167"/>
      </c:scatterChart>
      <c:valAx>
        <c:axId val="1234611327"/>
        <c:scaling>
          <c:orientation val="minMax"/>
          <c:max val="2060"/>
          <c:min val="1779"/>
        </c:scaling>
        <c:delete val="0"/>
        <c:axPos val="b"/>
        <c:numFmt formatCode="General" sourceLinked="1"/>
        <c:majorTickMark val="out"/>
        <c:minorTickMark val="none"/>
        <c:tickLblPos val="nextTo"/>
        <c:crossAx val="1234615167"/>
        <c:crosses val="autoZero"/>
        <c:crossBetween val="midCat"/>
      </c:valAx>
      <c:valAx>
        <c:axId val="12346151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4611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Graph!$A$1913:$A$2189</c:f>
              <c:numCache>
                <c:formatCode>General</c:formatCode>
                <c:ptCount val="277"/>
                <c:pt idx="0">
                  <c:v>2093</c:v>
                </c:pt>
                <c:pt idx="1">
                  <c:v>2094</c:v>
                </c:pt>
                <c:pt idx="2">
                  <c:v>2095</c:v>
                </c:pt>
                <c:pt idx="3">
                  <c:v>2096</c:v>
                </c:pt>
                <c:pt idx="4">
                  <c:v>2097</c:v>
                </c:pt>
                <c:pt idx="5">
                  <c:v>2098</c:v>
                </c:pt>
                <c:pt idx="6">
                  <c:v>2099</c:v>
                </c:pt>
                <c:pt idx="7">
                  <c:v>2100</c:v>
                </c:pt>
                <c:pt idx="8">
                  <c:v>2101</c:v>
                </c:pt>
                <c:pt idx="9">
                  <c:v>2102</c:v>
                </c:pt>
                <c:pt idx="10">
                  <c:v>2103</c:v>
                </c:pt>
                <c:pt idx="11">
                  <c:v>2104</c:v>
                </c:pt>
                <c:pt idx="12">
                  <c:v>2105</c:v>
                </c:pt>
                <c:pt idx="13">
                  <c:v>2106</c:v>
                </c:pt>
                <c:pt idx="14">
                  <c:v>2107</c:v>
                </c:pt>
                <c:pt idx="15">
                  <c:v>2108</c:v>
                </c:pt>
                <c:pt idx="16">
                  <c:v>2109</c:v>
                </c:pt>
                <c:pt idx="17">
                  <c:v>2110</c:v>
                </c:pt>
                <c:pt idx="18">
                  <c:v>2111</c:v>
                </c:pt>
                <c:pt idx="19">
                  <c:v>2112</c:v>
                </c:pt>
                <c:pt idx="20">
                  <c:v>2113</c:v>
                </c:pt>
                <c:pt idx="21">
                  <c:v>2114</c:v>
                </c:pt>
                <c:pt idx="22">
                  <c:v>2115</c:v>
                </c:pt>
                <c:pt idx="23">
                  <c:v>2116</c:v>
                </c:pt>
                <c:pt idx="24">
                  <c:v>2117</c:v>
                </c:pt>
                <c:pt idx="25">
                  <c:v>2118</c:v>
                </c:pt>
                <c:pt idx="26">
                  <c:v>2119</c:v>
                </c:pt>
                <c:pt idx="27">
                  <c:v>2120</c:v>
                </c:pt>
                <c:pt idx="28">
                  <c:v>2121</c:v>
                </c:pt>
                <c:pt idx="29">
                  <c:v>2122</c:v>
                </c:pt>
                <c:pt idx="30">
                  <c:v>2123</c:v>
                </c:pt>
                <c:pt idx="31">
                  <c:v>2124</c:v>
                </c:pt>
                <c:pt idx="32">
                  <c:v>2125</c:v>
                </c:pt>
                <c:pt idx="33">
                  <c:v>2126</c:v>
                </c:pt>
                <c:pt idx="34">
                  <c:v>2127</c:v>
                </c:pt>
                <c:pt idx="35">
                  <c:v>2128</c:v>
                </c:pt>
                <c:pt idx="36">
                  <c:v>2129</c:v>
                </c:pt>
                <c:pt idx="37">
                  <c:v>2130</c:v>
                </c:pt>
                <c:pt idx="38">
                  <c:v>2131</c:v>
                </c:pt>
                <c:pt idx="39">
                  <c:v>2132</c:v>
                </c:pt>
                <c:pt idx="40">
                  <c:v>2133</c:v>
                </c:pt>
                <c:pt idx="41">
                  <c:v>2134</c:v>
                </c:pt>
                <c:pt idx="42">
                  <c:v>2135</c:v>
                </c:pt>
                <c:pt idx="43">
                  <c:v>2136</c:v>
                </c:pt>
                <c:pt idx="44">
                  <c:v>2137</c:v>
                </c:pt>
                <c:pt idx="45">
                  <c:v>2138</c:v>
                </c:pt>
                <c:pt idx="46">
                  <c:v>2139</c:v>
                </c:pt>
                <c:pt idx="47">
                  <c:v>2140</c:v>
                </c:pt>
                <c:pt idx="48">
                  <c:v>2141</c:v>
                </c:pt>
                <c:pt idx="49">
                  <c:v>2142</c:v>
                </c:pt>
                <c:pt idx="50">
                  <c:v>2143</c:v>
                </c:pt>
                <c:pt idx="51">
                  <c:v>2144</c:v>
                </c:pt>
                <c:pt idx="52">
                  <c:v>2145</c:v>
                </c:pt>
                <c:pt idx="53">
                  <c:v>2146</c:v>
                </c:pt>
                <c:pt idx="54">
                  <c:v>2147</c:v>
                </c:pt>
                <c:pt idx="55">
                  <c:v>2148</c:v>
                </c:pt>
                <c:pt idx="56">
                  <c:v>2149</c:v>
                </c:pt>
                <c:pt idx="57">
                  <c:v>2150</c:v>
                </c:pt>
                <c:pt idx="58">
                  <c:v>2151</c:v>
                </c:pt>
                <c:pt idx="59">
                  <c:v>2152</c:v>
                </c:pt>
                <c:pt idx="60">
                  <c:v>2153</c:v>
                </c:pt>
                <c:pt idx="61">
                  <c:v>2154</c:v>
                </c:pt>
                <c:pt idx="62">
                  <c:v>2155</c:v>
                </c:pt>
                <c:pt idx="63">
                  <c:v>2156</c:v>
                </c:pt>
                <c:pt idx="64">
                  <c:v>2157</c:v>
                </c:pt>
                <c:pt idx="65">
                  <c:v>2158</c:v>
                </c:pt>
                <c:pt idx="66">
                  <c:v>2159</c:v>
                </c:pt>
                <c:pt idx="67">
                  <c:v>2160</c:v>
                </c:pt>
                <c:pt idx="68">
                  <c:v>2161</c:v>
                </c:pt>
                <c:pt idx="69">
                  <c:v>2162</c:v>
                </c:pt>
                <c:pt idx="70">
                  <c:v>2163</c:v>
                </c:pt>
                <c:pt idx="71">
                  <c:v>2164</c:v>
                </c:pt>
                <c:pt idx="72">
                  <c:v>2165</c:v>
                </c:pt>
                <c:pt idx="73">
                  <c:v>2166</c:v>
                </c:pt>
                <c:pt idx="74">
                  <c:v>2167</c:v>
                </c:pt>
                <c:pt idx="75">
                  <c:v>2168</c:v>
                </c:pt>
                <c:pt idx="76">
                  <c:v>2169</c:v>
                </c:pt>
                <c:pt idx="77">
                  <c:v>2170</c:v>
                </c:pt>
                <c:pt idx="78">
                  <c:v>2171</c:v>
                </c:pt>
                <c:pt idx="79">
                  <c:v>2172</c:v>
                </c:pt>
                <c:pt idx="80">
                  <c:v>2173</c:v>
                </c:pt>
                <c:pt idx="81">
                  <c:v>2174</c:v>
                </c:pt>
                <c:pt idx="82">
                  <c:v>2175</c:v>
                </c:pt>
                <c:pt idx="83">
                  <c:v>2176</c:v>
                </c:pt>
                <c:pt idx="84">
                  <c:v>2177</c:v>
                </c:pt>
                <c:pt idx="85">
                  <c:v>2178</c:v>
                </c:pt>
                <c:pt idx="86">
                  <c:v>2179</c:v>
                </c:pt>
                <c:pt idx="87">
                  <c:v>2180</c:v>
                </c:pt>
                <c:pt idx="88">
                  <c:v>2181</c:v>
                </c:pt>
                <c:pt idx="89">
                  <c:v>2182</c:v>
                </c:pt>
                <c:pt idx="90">
                  <c:v>2183</c:v>
                </c:pt>
                <c:pt idx="91">
                  <c:v>2184</c:v>
                </c:pt>
                <c:pt idx="92">
                  <c:v>2185</c:v>
                </c:pt>
                <c:pt idx="93">
                  <c:v>2186</c:v>
                </c:pt>
                <c:pt idx="94">
                  <c:v>2187</c:v>
                </c:pt>
                <c:pt idx="95">
                  <c:v>2188</c:v>
                </c:pt>
                <c:pt idx="96">
                  <c:v>2189</c:v>
                </c:pt>
                <c:pt idx="97">
                  <c:v>2190</c:v>
                </c:pt>
                <c:pt idx="98">
                  <c:v>2191</c:v>
                </c:pt>
                <c:pt idx="99">
                  <c:v>2192</c:v>
                </c:pt>
                <c:pt idx="100">
                  <c:v>2193</c:v>
                </c:pt>
                <c:pt idx="101">
                  <c:v>2194</c:v>
                </c:pt>
                <c:pt idx="102">
                  <c:v>2195</c:v>
                </c:pt>
                <c:pt idx="103">
                  <c:v>2196</c:v>
                </c:pt>
                <c:pt idx="104">
                  <c:v>2197</c:v>
                </c:pt>
                <c:pt idx="105">
                  <c:v>2198</c:v>
                </c:pt>
                <c:pt idx="106">
                  <c:v>2199</c:v>
                </c:pt>
                <c:pt idx="107">
                  <c:v>2200</c:v>
                </c:pt>
                <c:pt idx="108">
                  <c:v>2201</c:v>
                </c:pt>
                <c:pt idx="109">
                  <c:v>2202</c:v>
                </c:pt>
                <c:pt idx="110">
                  <c:v>2203</c:v>
                </c:pt>
                <c:pt idx="111">
                  <c:v>2204</c:v>
                </c:pt>
                <c:pt idx="112">
                  <c:v>2205</c:v>
                </c:pt>
                <c:pt idx="113">
                  <c:v>2206</c:v>
                </c:pt>
                <c:pt idx="114">
                  <c:v>2207</c:v>
                </c:pt>
                <c:pt idx="115">
                  <c:v>2208</c:v>
                </c:pt>
                <c:pt idx="116">
                  <c:v>2209</c:v>
                </c:pt>
                <c:pt idx="117">
                  <c:v>2210</c:v>
                </c:pt>
                <c:pt idx="118">
                  <c:v>2211</c:v>
                </c:pt>
                <c:pt idx="119">
                  <c:v>2212</c:v>
                </c:pt>
                <c:pt idx="120">
                  <c:v>2213</c:v>
                </c:pt>
                <c:pt idx="121">
                  <c:v>2214</c:v>
                </c:pt>
                <c:pt idx="122">
                  <c:v>2215</c:v>
                </c:pt>
                <c:pt idx="123">
                  <c:v>2216</c:v>
                </c:pt>
                <c:pt idx="124">
                  <c:v>2217</c:v>
                </c:pt>
                <c:pt idx="125">
                  <c:v>2218</c:v>
                </c:pt>
                <c:pt idx="126">
                  <c:v>2219</c:v>
                </c:pt>
                <c:pt idx="127">
                  <c:v>2220</c:v>
                </c:pt>
                <c:pt idx="128">
                  <c:v>2221</c:v>
                </c:pt>
                <c:pt idx="129">
                  <c:v>2222</c:v>
                </c:pt>
                <c:pt idx="130">
                  <c:v>2223</c:v>
                </c:pt>
                <c:pt idx="131">
                  <c:v>2224</c:v>
                </c:pt>
                <c:pt idx="132">
                  <c:v>2225</c:v>
                </c:pt>
                <c:pt idx="133">
                  <c:v>2226</c:v>
                </c:pt>
                <c:pt idx="134">
                  <c:v>2227</c:v>
                </c:pt>
                <c:pt idx="135">
                  <c:v>2228</c:v>
                </c:pt>
                <c:pt idx="136">
                  <c:v>2229</c:v>
                </c:pt>
                <c:pt idx="137">
                  <c:v>2230</c:v>
                </c:pt>
                <c:pt idx="138">
                  <c:v>2231</c:v>
                </c:pt>
                <c:pt idx="139">
                  <c:v>2232</c:v>
                </c:pt>
                <c:pt idx="140">
                  <c:v>2233</c:v>
                </c:pt>
                <c:pt idx="141">
                  <c:v>2234</c:v>
                </c:pt>
                <c:pt idx="142">
                  <c:v>2235</c:v>
                </c:pt>
                <c:pt idx="143">
                  <c:v>2236</c:v>
                </c:pt>
                <c:pt idx="144">
                  <c:v>2237</c:v>
                </c:pt>
                <c:pt idx="145">
                  <c:v>2238</c:v>
                </c:pt>
                <c:pt idx="146">
                  <c:v>2239</c:v>
                </c:pt>
                <c:pt idx="147">
                  <c:v>2240</c:v>
                </c:pt>
                <c:pt idx="148">
                  <c:v>2241</c:v>
                </c:pt>
                <c:pt idx="149">
                  <c:v>2242</c:v>
                </c:pt>
                <c:pt idx="150">
                  <c:v>2243</c:v>
                </c:pt>
                <c:pt idx="151">
                  <c:v>2244</c:v>
                </c:pt>
                <c:pt idx="152">
                  <c:v>2245</c:v>
                </c:pt>
                <c:pt idx="153">
                  <c:v>2246</c:v>
                </c:pt>
                <c:pt idx="154">
                  <c:v>2247</c:v>
                </c:pt>
                <c:pt idx="155">
                  <c:v>2248</c:v>
                </c:pt>
                <c:pt idx="156">
                  <c:v>2249</c:v>
                </c:pt>
                <c:pt idx="157">
                  <c:v>2250</c:v>
                </c:pt>
                <c:pt idx="158">
                  <c:v>2251</c:v>
                </c:pt>
                <c:pt idx="159">
                  <c:v>2252</c:v>
                </c:pt>
                <c:pt idx="160">
                  <c:v>2253</c:v>
                </c:pt>
                <c:pt idx="161">
                  <c:v>2254</c:v>
                </c:pt>
                <c:pt idx="162">
                  <c:v>2255</c:v>
                </c:pt>
                <c:pt idx="163">
                  <c:v>2256</c:v>
                </c:pt>
                <c:pt idx="164">
                  <c:v>2257</c:v>
                </c:pt>
                <c:pt idx="165">
                  <c:v>2258</c:v>
                </c:pt>
                <c:pt idx="166">
                  <c:v>2259</c:v>
                </c:pt>
                <c:pt idx="167">
                  <c:v>2260</c:v>
                </c:pt>
                <c:pt idx="168">
                  <c:v>2261</c:v>
                </c:pt>
                <c:pt idx="169">
                  <c:v>2262</c:v>
                </c:pt>
                <c:pt idx="170">
                  <c:v>2263</c:v>
                </c:pt>
                <c:pt idx="171">
                  <c:v>2264</c:v>
                </c:pt>
                <c:pt idx="172">
                  <c:v>2265</c:v>
                </c:pt>
                <c:pt idx="173">
                  <c:v>2266</c:v>
                </c:pt>
                <c:pt idx="174">
                  <c:v>2267</c:v>
                </c:pt>
                <c:pt idx="175">
                  <c:v>2268</c:v>
                </c:pt>
                <c:pt idx="176">
                  <c:v>2269</c:v>
                </c:pt>
                <c:pt idx="177">
                  <c:v>2270</c:v>
                </c:pt>
                <c:pt idx="178">
                  <c:v>2271</c:v>
                </c:pt>
                <c:pt idx="179">
                  <c:v>2272</c:v>
                </c:pt>
                <c:pt idx="180">
                  <c:v>2273</c:v>
                </c:pt>
                <c:pt idx="181">
                  <c:v>2274</c:v>
                </c:pt>
                <c:pt idx="182">
                  <c:v>2275</c:v>
                </c:pt>
                <c:pt idx="183">
                  <c:v>2276</c:v>
                </c:pt>
                <c:pt idx="184">
                  <c:v>2277</c:v>
                </c:pt>
                <c:pt idx="185">
                  <c:v>2278</c:v>
                </c:pt>
                <c:pt idx="186">
                  <c:v>2279</c:v>
                </c:pt>
                <c:pt idx="187">
                  <c:v>2280</c:v>
                </c:pt>
                <c:pt idx="188">
                  <c:v>2281</c:v>
                </c:pt>
                <c:pt idx="189">
                  <c:v>2282</c:v>
                </c:pt>
                <c:pt idx="190">
                  <c:v>2283</c:v>
                </c:pt>
                <c:pt idx="191">
                  <c:v>2284</c:v>
                </c:pt>
                <c:pt idx="192">
                  <c:v>2285</c:v>
                </c:pt>
                <c:pt idx="193">
                  <c:v>2286</c:v>
                </c:pt>
                <c:pt idx="194">
                  <c:v>2287</c:v>
                </c:pt>
                <c:pt idx="195">
                  <c:v>2288</c:v>
                </c:pt>
                <c:pt idx="196">
                  <c:v>2289</c:v>
                </c:pt>
                <c:pt idx="197">
                  <c:v>2290</c:v>
                </c:pt>
                <c:pt idx="198">
                  <c:v>2291</c:v>
                </c:pt>
                <c:pt idx="199">
                  <c:v>2292</c:v>
                </c:pt>
                <c:pt idx="200">
                  <c:v>2293</c:v>
                </c:pt>
                <c:pt idx="201">
                  <c:v>2294</c:v>
                </c:pt>
                <c:pt idx="202">
                  <c:v>2295</c:v>
                </c:pt>
                <c:pt idx="203">
                  <c:v>2296</c:v>
                </c:pt>
                <c:pt idx="204">
                  <c:v>2297</c:v>
                </c:pt>
                <c:pt idx="205">
                  <c:v>2298</c:v>
                </c:pt>
                <c:pt idx="206">
                  <c:v>2299</c:v>
                </c:pt>
                <c:pt idx="207">
                  <c:v>2300</c:v>
                </c:pt>
                <c:pt idx="208">
                  <c:v>2301</c:v>
                </c:pt>
                <c:pt idx="209">
                  <c:v>2302</c:v>
                </c:pt>
                <c:pt idx="210">
                  <c:v>2303</c:v>
                </c:pt>
                <c:pt idx="211">
                  <c:v>2304</c:v>
                </c:pt>
                <c:pt idx="212">
                  <c:v>2305</c:v>
                </c:pt>
                <c:pt idx="213">
                  <c:v>2306</c:v>
                </c:pt>
                <c:pt idx="214">
                  <c:v>2307</c:v>
                </c:pt>
                <c:pt idx="215">
                  <c:v>2308</c:v>
                </c:pt>
                <c:pt idx="216">
                  <c:v>2309</c:v>
                </c:pt>
                <c:pt idx="217">
                  <c:v>2310</c:v>
                </c:pt>
                <c:pt idx="218">
                  <c:v>2311</c:v>
                </c:pt>
                <c:pt idx="219">
                  <c:v>2312</c:v>
                </c:pt>
                <c:pt idx="220">
                  <c:v>2313</c:v>
                </c:pt>
                <c:pt idx="221">
                  <c:v>2314</c:v>
                </c:pt>
                <c:pt idx="222">
                  <c:v>2315</c:v>
                </c:pt>
                <c:pt idx="223">
                  <c:v>2316</c:v>
                </c:pt>
                <c:pt idx="224">
                  <c:v>2317</c:v>
                </c:pt>
                <c:pt idx="225">
                  <c:v>2318</c:v>
                </c:pt>
                <c:pt idx="226">
                  <c:v>2319</c:v>
                </c:pt>
                <c:pt idx="227">
                  <c:v>2320</c:v>
                </c:pt>
                <c:pt idx="228">
                  <c:v>2321</c:v>
                </c:pt>
                <c:pt idx="229">
                  <c:v>2322</c:v>
                </c:pt>
                <c:pt idx="230">
                  <c:v>2323</c:v>
                </c:pt>
                <c:pt idx="231">
                  <c:v>2324</c:v>
                </c:pt>
                <c:pt idx="232">
                  <c:v>2325</c:v>
                </c:pt>
                <c:pt idx="233">
                  <c:v>2326</c:v>
                </c:pt>
                <c:pt idx="234">
                  <c:v>2327</c:v>
                </c:pt>
                <c:pt idx="235">
                  <c:v>2328</c:v>
                </c:pt>
                <c:pt idx="236">
                  <c:v>2329</c:v>
                </c:pt>
                <c:pt idx="237">
                  <c:v>2330</c:v>
                </c:pt>
                <c:pt idx="238">
                  <c:v>2331</c:v>
                </c:pt>
                <c:pt idx="239">
                  <c:v>2332</c:v>
                </c:pt>
                <c:pt idx="240">
                  <c:v>2333</c:v>
                </c:pt>
                <c:pt idx="241">
                  <c:v>2334</c:v>
                </c:pt>
                <c:pt idx="242">
                  <c:v>2335</c:v>
                </c:pt>
                <c:pt idx="243">
                  <c:v>2336</c:v>
                </c:pt>
                <c:pt idx="244">
                  <c:v>2337</c:v>
                </c:pt>
                <c:pt idx="245">
                  <c:v>2338</c:v>
                </c:pt>
                <c:pt idx="246">
                  <c:v>2339</c:v>
                </c:pt>
                <c:pt idx="247">
                  <c:v>2340</c:v>
                </c:pt>
                <c:pt idx="248">
                  <c:v>2341</c:v>
                </c:pt>
                <c:pt idx="249">
                  <c:v>2342</c:v>
                </c:pt>
                <c:pt idx="250">
                  <c:v>2343</c:v>
                </c:pt>
                <c:pt idx="251">
                  <c:v>2344</c:v>
                </c:pt>
                <c:pt idx="252">
                  <c:v>2345</c:v>
                </c:pt>
                <c:pt idx="253">
                  <c:v>2346</c:v>
                </c:pt>
                <c:pt idx="254">
                  <c:v>2347</c:v>
                </c:pt>
                <c:pt idx="255">
                  <c:v>2348</c:v>
                </c:pt>
                <c:pt idx="256">
                  <c:v>2349</c:v>
                </c:pt>
                <c:pt idx="257">
                  <c:v>2350</c:v>
                </c:pt>
                <c:pt idx="258">
                  <c:v>2351</c:v>
                </c:pt>
                <c:pt idx="259">
                  <c:v>2352</c:v>
                </c:pt>
                <c:pt idx="260">
                  <c:v>2353</c:v>
                </c:pt>
                <c:pt idx="261">
                  <c:v>2354</c:v>
                </c:pt>
                <c:pt idx="262">
                  <c:v>2355</c:v>
                </c:pt>
                <c:pt idx="263">
                  <c:v>2356</c:v>
                </c:pt>
                <c:pt idx="264">
                  <c:v>2357</c:v>
                </c:pt>
                <c:pt idx="265">
                  <c:v>2358</c:v>
                </c:pt>
                <c:pt idx="266">
                  <c:v>2359</c:v>
                </c:pt>
                <c:pt idx="267">
                  <c:v>2360</c:v>
                </c:pt>
                <c:pt idx="268">
                  <c:v>2361</c:v>
                </c:pt>
                <c:pt idx="269">
                  <c:v>2362</c:v>
                </c:pt>
                <c:pt idx="270">
                  <c:v>2363</c:v>
                </c:pt>
                <c:pt idx="271">
                  <c:v>2364</c:v>
                </c:pt>
                <c:pt idx="272">
                  <c:v>2365</c:v>
                </c:pt>
                <c:pt idx="273">
                  <c:v>2366</c:v>
                </c:pt>
                <c:pt idx="274">
                  <c:v>2367</c:v>
                </c:pt>
                <c:pt idx="275">
                  <c:v>2368</c:v>
                </c:pt>
                <c:pt idx="276">
                  <c:v>2369</c:v>
                </c:pt>
              </c:numCache>
            </c:numRef>
          </c:xVal>
          <c:yVal>
            <c:numRef>
              <c:f>Graph!$D$1914:$D$2188</c:f>
              <c:numCache>
                <c:formatCode>General</c:formatCode>
                <c:ptCount val="275"/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0B-4194-886F-027219AACFB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Graph!$A$1913:$A$2189</c:f>
              <c:numCache>
                <c:formatCode>General</c:formatCode>
                <c:ptCount val="277"/>
                <c:pt idx="0">
                  <c:v>2093</c:v>
                </c:pt>
                <c:pt idx="1">
                  <c:v>2094</c:v>
                </c:pt>
                <c:pt idx="2">
                  <c:v>2095</c:v>
                </c:pt>
                <c:pt idx="3">
                  <c:v>2096</c:v>
                </c:pt>
                <c:pt idx="4">
                  <c:v>2097</c:v>
                </c:pt>
                <c:pt idx="5">
                  <c:v>2098</c:v>
                </c:pt>
                <c:pt idx="6">
                  <c:v>2099</c:v>
                </c:pt>
                <c:pt idx="7">
                  <c:v>2100</c:v>
                </c:pt>
                <c:pt idx="8">
                  <c:v>2101</c:v>
                </c:pt>
                <c:pt idx="9">
                  <c:v>2102</c:v>
                </c:pt>
                <c:pt idx="10">
                  <c:v>2103</c:v>
                </c:pt>
                <c:pt idx="11">
                  <c:v>2104</c:v>
                </c:pt>
                <c:pt idx="12">
                  <c:v>2105</c:v>
                </c:pt>
                <c:pt idx="13">
                  <c:v>2106</c:v>
                </c:pt>
                <c:pt idx="14">
                  <c:v>2107</c:v>
                </c:pt>
                <c:pt idx="15">
                  <c:v>2108</c:v>
                </c:pt>
                <c:pt idx="16">
                  <c:v>2109</c:v>
                </c:pt>
                <c:pt idx="17">
                  <c:v>2110</c:v>
                </c:pt>
                <c:pt idx="18">
                  <c:v>2111</c:v>
                </c:pt>
                <c:pt idx="19">
                  <c:v>2112</c:v>
                </c:pt>
                <c:pt idx="20">
                  <c:v>2113</c:v>
                </c:pt>
                <c:pt idx="21">
                  <c:v>2114</c:v>
                </c:pt>
                <c:pt idx="22">
                  <c:v>2115</c:v>
                </c:pt>
                <c:pt idx="23">
                  <c:v>2116</c:v>
                </c:pt>
                <c:pt idx="24">
                  <c:v>2117</c:v>
                </c:pt>
                <c:pt idx="25">
                  <c:v>2118</c:v>
                </c:pt>
                <c:pt idx="26">
                  <c:v>2119</c:v>
                </c:pt>
                <c:pt idx="27">
                  <c:v>2120</c:v>
                </c:pt>
                <c:pt idx="28">
                  <c:v>2121</c:v>
                </c:pt>
                <c:pt idx="29">
                  <c:v>2122</c:v>
                </c:pt>
                <c:pt idx="30">
                  <c:v>2123</c:v>
                </c:pt>
                <c:pt idx="31">
                  <c:v>2124</c:v>
                </c:pt>
                <c:pt idx="32">
                  <c:v>2125</c:v>
                </c:pt>
                <c:pt idx="33">
                  <c:v>2126</c:v>
                </c:pt>
                <c:pt idx="34">
                  <c:v>2127</c:v>
                </c:pt>
                <c:pt idx="35">
                  <c:v>2128</c:v>
                </c:pt>
                <c:pt idx="36">
                  <c:v>2129</c:v>
                </c:pt>
                <c:pt idx="37">
                  <c:v>2130</c:v>
                </c:pt>
                <c:pt idx="38">
                  <c:v>2131</c:v>
                </c:pt>
                <c:pt idx="39">
                  <c:v>2132</c:v>
                </c:pt>
                <c:pt idx="40">
                  <c:v>2133</c:v>
                </c:pt>
                <c:pt idx="41">
                  <c:v>2134</c:v>
                </c:pt>
                <c:pt idx="42">
                  <c:v>2135</c:v>
                </c:pt>
                <c:pt idx="43">
                  <c:v>2136</c:v>
                </c:pt>
                <c:pt idx="44">
                  <c:v>2137</c:v>
                </c:pt>
                <c:pt idx="45">
                  <c:v>2138</c:v>
                </c:pt>
                <c:pt idx="46">
                  <c:v>2139</c:v>
                </c:pt>
                <c:pt idx="47">
                  <c:v>2140</c:v>
                </c:pt>
                <c:pt idx="48">
                  <c:v>2141</c:v>
                </c:pt>
                <c:pt idx="49">
                  <c:v>2142</c:v>
                </c:pt>
                <c:pt idx="50">
                  <c:v>2143</c:v>
                </c:pt>
                <c:pt idx="51">
                  <c:v>2144</c:v>
                </c:pt>
                <c:pt idx="52">
                  <c:v>2145</c:v>
                </c:pt>
                <c:pt idx="53">
                  <c:v>2146</c:v>
                </c:pt>
                <c:pt idx="54">
                  <c:v>2147</c:v>
                </c:pt>
                <c:pt idx="55">
                  <c:v>2148</c:v>
                </c:pt>
                <c:pt idx="56">
                  <c:v>2149</c:v>
                </c:pt>
                <c:pt idx="57">
                  <c:v>2150</c:v>
                </c:pt>
                <c:pt idx="58">
                  <c:v>2151</c:v>
                </c:pt>
                <c:pt idx="59">
                  <c:v>2152</c:v>
                </c:pt>
                <c:pt idx="60">
                  <c:v>2153</c:v>
                </c:pt>
                <c:pt idx="61">
                  <c:v>2154</c:v>
                </c:pt>
                <c:pt idx="62">
                  <c:v>2155</c:v>
                </c:pt>
                <c:pt idx="63">
                  <c:v>2156</c:v>
                </c:pt>
                <c:pt idx="64">
                  <c:v>2157</c:v>
                </c:pt>
                <c:pt idx="65">
                  <c:v>2158</c:v>
                </c:pt>
                <c:pt idx="66">
                  <c:v>2159</c:v>
                </c:pt>
                <c:pt idx="67">
                  <c:v>2160</c:v>
                </c:pt>
                <c:pt idx="68">
                  <c:v>2161</c:v>
                </c:pt>
                <c:pt idx="69">
                  <c:v>2162</c:v>
                </c:pt>
                <c:pt idx="70">
                  <c:v>2163</c:v>
                </c:pt>
                <c:pt idx="71">
                  <c:v>2164</c:v>
                </c:pt>
                <c:pt idx="72">
                  <c:v>2165</c:v>
                </c:pt>
                <c:pt idx="73">
                  <c:v>2166</c:v>
                </c:pt>
                <c:pt idx="74">
                  <c:v>2167</c:v>
                </c:pt>
                <c:pt idx="75">
                  <c:v>2168</c:v>
                </c:pt>
                <c:pt idx="76">
                  <c:v>2169</c:v>
                </c:pt>
                <c:pt idx="77">
                  <c:v>2170</c:v>
                </c:pt>
                <c:pt idx="78">
                  <c:v>2171</c:v>
                </c:pt>
                <c:pt idx="79">
                  <c:v>2172</c:v>
                </c:pt>
                <c:pt idx="80">
                  <c:v>2173</c:v>
                </c:pt>
                <c:pt idx="81">
                  <c:v>2174</c:v>
                </c:pt>
                <c:pt idx="82">
                  <c:v>2175</c:v>
                </c:pt>
                <c:pt idx="83">
                  <c:v>2176</c:v>
                </c:pt>
                <c:pt idx="84">
                  <c:v>2177</c:v>
                </c:pt>
                <c:pt idx="85">
                  <c:v>2178</c:v>
                </c:pt>
                <c:pt idx="86">
                  <c:v>2179</c:v>
                </c:pt>
                <c:pt idx="87">
                  <c:v>2180</c:v>
                </c:pt>
                <c:pt idx="88">
                  <c:v>2181</c:v>
                </c:pt>
                <c:pt idx="89">
                  <c:v>2182</c:v>
                </c:pt>
                <c:pt idx="90">
                  <c:v>2183</c:v>
                </c:pt>
                <c:pt idx="91">
                  <c:v>2184</c:v>
                </c:pt>
                <c:pt idx="92">
                  <c:v>2185</c:v>
                </c:pt>
                <c:pt idx="93">
                  <c:v>2186</c:v>
                </c:pt>
                <c:pt idx="94">
                  <c:v>2187</c:v>
                </c:pt>
                <c:pt idx="95">
                  <c:v>2188</c:v>
                </c:pt>
                <c:pt idx="96">
                  <c:v>2189</c:v>
                </c:pt>
                <c:pt idx="97">
                  <c:v>2190</c:v>
                </c:pt>
                <c:pt idx="98">
                  <c:v>2191</c:v>
                </c:pt>
                <c:pt idx="99">
                  <c:v>2192</c:v>
                </c:pt>
                <c:pt idx="100">
                  <c:v>2193</c:v>
                </c:pt>
                <c:pt idx="101">
                  <c:v>2194</c:v>
                </c:pt>
                <c:pt idx="102">
                  <c:v>2195</c:v>
                </c:pt>
                <c:pt idx="103">
                  <c:v>2196</c:v>
                </c:pt>
                <c:pt idx="104">
                  <c:v>2197</c:v>
                </c:pt>
                <c:pt idx="105">
                  <c:v>2198</c:v>
                </c:pt>
                <c:pt idx="106">
                  <c:v>2199</c:v>
                </c:pt>
                <c:pt idx="107">
                  <c:v>2200</c:v>
                </c:pt>
                <c:pt idx="108">
                  <c:v>2201</c:v>
                </c:pt>
                <c:pt idx="109">
                  <c:v>2202</c:v>
                </c:pt>
                <c:pt idx="110">
                  <c:v>2203</c:v>
                </c:pt>
                <c:pt idx="111">
                  <c:v>2204</c:v>
                </c:pt>
                <c:pt idx="112">
                  <c:v>2205</c:v>
                </c:pt>
                <c:pt idx="113">
                  <c:v>2206</c:v>
                </c:pt>
                <c:pt idx="114">
                  <c:v>2207</c:v>
                </c:pt>
                <c:pt idx="115">
                  <c:v>2208</c:v>
                </c:pt>
                <c:pt idx="116">
                  <c:v>2209</c:v>
                </c:pt>
                <c:pt idx="117">
                  <c:v>2210</c:v>
                </c:pt>
                <c:pt idx="118">
                  <c:v>2211</c:v>
                </c:pt>
                <c:pt idx="119">
                  <c:v>2212</c:v>
                </c:pt>
                <c:pt idx="120">
                  <c:v>2213</c:v>
                </c:pt>
                <c:pt idx="121">
                  <c:v>2214</c:v>
                </c:pt>
                <c:pt idx="122">
                  <c:v>2215</c:v>
                </c:pt>
                <c:pt idx="123">
                  <c:v>2216</c:v>
                </c:pt>
                <c:pt idx="124">
                  <c:v>2217</c:v>
                </c:pt>
                <c:pt idx="125">
                  <c:v>2218</c:v>
                </c:pt>
                <c:pt idx="126">
                  <c:v>2219</c:v>
                </c:pt>
                <c:pt idx="127">
                  <c:v>2220</c:v>
                </c:pt>
                <c:pt idx="128">
                  <c:v>2221</c:v>
                </c:pt>
                <c:pt idx="129">
                  <c:v>2222</c:v>
                </c:pt>
                <c:pt idx="130">
                  <c:v>2223</c:v>
                </c:pt>
                <c:pt idx="131">
                  <c:v>2224</c:v>
                </c:pt>
                <c:pt idx="132">
                  <c:v>2225</c:v>
                </c:pt>
                <c:pt idx="133">
                  <c:v>2226</c:v>
                </c:pt>
                <c:pt idx="134">
                  <c:v>2227</c:v>
                </c:pt>
                <c:pt idx="135">
                  <c:v>2228</c:v>
                </c:pt>
                <c:pt idx="136">
                  <c:v>2229</c:v>
                </c:pt>
                <c:pt idx="137">
                  <c:v>2230</c:v>
                </c:pt>
                <c:pt idx="138">
                  <c:v>2231</c:v>
                </c:pt>
                <c:pt idx="139">
                  <c:v>2232</c:v>
                </c:pt>
                <c:pt idx="140">
                  <c:v>2233</c:v>
                </c:pt>
                <c:pt idx="141">
                  <c:v>2234</c:v>
                </c:pt>
                <c:pt idx="142">
                  <c:v>2235</c:v>
                </c:pt>
                <c:pt idx="143">
                  <c:v>2236</c:v>
                </c:pt>
                <c:pt idx="144">
                  <c:v>2237</c:v>
                </c:pt>
                <c:pt idx="145">
                  <c:v>2238</c:v>
                </c:pt>
                <c:pt idx="146">
                  <c:v>2239</c:v>
                </c:pt>
                <c:pt idx="147">
                  <c:v>2240</c:v>
                </c:pt>
                <c:pt idx="148">
                  <c:v>2241</c:v>
                </c:pt>
                <c:pt idx="149">
                  <c:v>2242</c:v>
                </c:pt>
                <c:pt idx="150">
                  <c:v>2243</c:v>
                </c:pt>
                <c:pt idx="151">
                  <c:v>2244</c:v>
                </c:pt>
                <c:pt idx="152">
                  <c:v>2245</c:v>
                </c:pt>
                <c:pt idx="153">
                  <c:v>2246</c:v>
                </c:pt>
                <c:pt idx="154">
                  <c:v>2247</c:v>
                </c:pt>
                <c:pt idx="155">
                  <c:v>2248</c:v>
                </c:pt>
                <c:pt idx="156">
                  <c:v>2249</c:v>
                </c:pt>
                <c:pt idx="157">
                  <c:v>2250</c:v>
                </c:pt>
                <c:pt idx="158">
                  <c:v>2251</c:v>
                </c:pt>
                <c:pt idx="159">
                  <c:v>2252</c:v>
                </c:pt>
                <c:pt idx="160">
                  <c:v>2253</c:v>
                </c:pt>
                <c:pt idx="161">
                  <c:v>2254</c:v>
                </c:pt>
                <c:pt idx="162">
                  <c:v>2255</c:v>
                </c:pt>
                <c:pt idx="163">
                  <c:v>2256</c:v>
                </c:pt>
                <c:pt idx="164">
                  <c:v>2257</c:v>
                </c:pt>
                <c:pt idx="165">
                  <c:v>2258</c:v>
                </c:pt>
                <c:pt idx="166">
                  <c:v>2259</c:v>
                </c:pt>
                <c:pt idx="167">
                  <c:v>2260</c:v>
                </c:pt>
                <c:pt idx="168">
                  <c:v>2261</c:v>
                </c:pt>
                <c:pt idx="169">
                  <c:v>2262</c:v>
                </c:pt>
                <c:pt idx="170">
                  <c:v>2263</c:v>
                </c:pt>
                <c:pt idx="171">
                  <c:v>2264</c:v>
                </c:pt>
                <c:pt idx="172">
                  <c:v>2265</c:v>
                </c:pt>
                <c:pt idx="173">
                  <c:v>2266</c:v>
                </c:pt>
                <c:pt idx="174">
                  <c:v>2267</c:v>
                </c:pt>
                <c:pt idx="175">
                  <c:v>2268</c:v>
                </c:pt>
                <c:pt idx="176">
                  <c:v>2269</c:v>
                </c:pt>
                <c:pt idx="177">
                  <c:v>2270</c:v>
                </c:pt>
                <c:pt idx="178">
                  <c:v>2271</c:v>
                </c:pt>
                <c:pt idx="179">
                  <c:v>2272</c:v>
                </c:pt>
                <c:pt idx="180">
                  <c:v>2273</c:v>
                </c:pt>
                <c:pt idx="181">
                  <c:v>2274</c:v>
                </c:pt>
                <c:pt idx="182">
                  <c:v>2275</c:v>
                </c:pt>
                <c:pt idx="183">
                  <c:v>2276</c:v>
                </c:pt>
                <c:pt idx="184">
                  <c:v>2277</c:v>
                </c:pt>
                <c:pt idx="185">
                  <c:v>2278</c:v>
                </c:pt>
                <c:pt idx="186">
                  <c:v>2279</c:v>
                </c:pt>
                <c:pt idx="187">
                  <c:v>2280</c:v>
                </c:pt>
                <c:pt idx="188">
                  <c:v>2281</c:v>
                </c:pt>
                <c:pt idx="189">
                  <c:v>2282</c:v>
                </c:pt>
                <c:pt idx="190">
                  <c:v>2283</c:v>
                </c:pt>
                <c:pt idx="191">
                  <c:v>2284</c:v>
                </c:pt>
                <c:pt idx="192">
                  <c:v>2285</c:v>
                </c:pt>
                <c:pt idx="193">
                  <c:v>2286</c:v>
                </c:pt>
                <c:pt idx="194">
                  <c:v>2287</c:v>
                </c:pt>
                <c:pt idx="195">
                  <c:v>2288</c:v>
                </c:pt>
                <c:pt idx="196">
                  <c:v>2289</c:v>
                </c:pt>
                <c:pt idx="197">
                  <c:v>2290</c:v>
                </c:pt>
                <c:pt idx="198">
                  <c:v>2291</c:v>
                </c:pt>
                <c:pt idx="199">
                  <c:v>2292</c:v>
                </c:pt>
                <c:pt idx="200">
                  <c:v>2293</c:v>
                </c:pt>
                <c:pt idx="201">
                  <c:v>2294</c:v>
                </c:pt>
                <c:pt idx="202">
                  <c:v>2295</c:v>
                </c:pt>
                <c:pt idx="203">
                  <c:v>2296</c:v>
                </c:pt>
                <c:pt idx="204">
                  <c:v>2297</c:v>
                </c:pt>
                <c:pt idx="205">
                  <c:v>2298</c:v>
                </c:pt>
                <c:pt idx="206">
                  <c:v>2299</c:v>
                </c:pt>
                <c:pt idx="207">
                  <c:v>2300</c:v>
                </c:pt>
                <c:pt idx="208">
                  <c:v>2301</c:v>
                </c:pt>
                <c:pt idx="209">
                  <c:v>2302</c:v>
                </c:pt>
                <c:pt idx="210">
                  <c:v>2303</c:v>
                </c:pt>
                <c:pt idx="211">
                  <c:v>2304</c:v>
                </c:pt>
                <c:pt idx="212">
                  <c:v>2305</c:v>
                </c:pt>
                <c:pt idx="213">
                  <c:v>2306</c:v>
                </c:pt>
                <c:pt idx="214">
                  <c:v>2307</c:v>
                </c:pt>
                <c:pt idx="215">
                  <c:v>2308</c:v>
                </c:pt>
                <c:pt idx="216">
                  <c:v>2309</c:v>
                </c:pt>
                <c:pt idx="217">
                  <c:v>2310</c:v>
                </c:pt>
                <c:pt idx="218">
                  <c:v>2311</c:v>
                </c:pt>
                <c:pt idx="219">
                  <c:v>2312</c:v>
                </c:pt>
                <c:pt idx="220">
                  <c:v>2313</c:v>
                </c:pt>
                <c:pt idx="221">
                  <c:v>2314</c:v>
                </c:pt>
                <c:pt idx="222">
                  <c:v>2315</c:v>
                </c:pt>
                <c:pt idx="223">
                  <c:v>2316</c:v>
                </c:pt>
                <c:pt idx="224">
                  <c:v>2317</c:v>
                </c:pt>
                <c:pt idx="225">
                  <c:v>2318</c:v>
                </c:pt>
                <c:pt idx="226">
                  <c:v>2319</c:v>
                </c:pt>
                <c:pt idx="227">
                  <c:v>2320</c:v>
                </c:pt>
                <c:pt idx="228">
                  <c:v>2321</c:v>
                </c:pt>
                <c:pt idx="229">
                  <c:v>2322</c:v>
                </c:pt>
                <c:pt idx="230">
                  <c:v>2323</c:v>
                </c:pt>
                <c:pt idx="231">
                  <c:v>2324</c:v>
                </c:pt>
                <c:pt idx="232">
                  <c:v>2325</c:v>
                </c:pt>
                <c:pt idx="233">
                  <c:v>2326</c:v>
                </c:pt>
                <c:pt idx="234">
                  <c:v>2327</c:v>
                </c:pt>
                <c:pt idx="235">
                  <c:v>2328</c:v>
                </c:pt>
                <c:pt idx="236">
                  <c:v>2329</c:v>
                </c:pt>
                <c:pt idx="237">
                  <c:v>2330</c:v>
                </c:pt>
                <c:pt idx="238">
                  <c:v>2331</c:v>
                </c:pt>
                <c:pt idx="239">
                  <c:v>2332</c:v>
                </c:pt>
                <c:pt idx="240">
                  <c:v>2333</c:v>
                </c:pt>
                <c:pt idx="241">
                  <c:v>2334</c:v>
                </c:pt>
                <c:pt idx="242">
                  <c:v>2335</c:v>
                </c:pt>
                <c:pt idx="243">
                  <c:v>2336</c:v>
                </c:pt>
                <c:pt idx="244">
                  <c:v>2337</c:v>
                </c:pt>
                <c:pt idx="245">
                  <c:v>2338</c:v>
                </c:pt>
                <c:pt idx="246">
                  <c:v>2339</c:v>
                </c:pt>
                <c:pt idx="247">
                  <c:v>2340</c:v>
                </c:pt>
                <c:pt idx="248">
                  <c:v>2341</c:v>
                </c:pt>
                <c:pt idx="249">
                  <c:v>2342</c:v>
                </c:pt>
                <c:pt idx="250">
                  <c:v>2343</c:v>
                </c:pt>
                <c:pt idx="251">
                  <c:v>2344</c:v>
                </c:pt>
                <c:pt idx="252">
                  <c:v>2345</c:v>
                </c:pt>
                <c:pt idx="253">
                  <c:v>2346</c:v>
                </c:pt>
                <c:pt idx="254">
                  <c:v>2347</c:v>
                </c:pt>
                <c:pt idx="255">
                  <c:v>2348</c:v>
                </c:pt>
                <c:pt idx="256">
                  <c:v>2349</c:v>
                </c:pt>
                <c:pt idx="257">
                  <c:v>2350</c:v>
                </c:pt>
                <c:pt idx="258">
                  <c:v>2351</c:v>
                </c:pt>
                <c:pt idx="259">
                  <c:v>2352</c:v>
                </c:pt>
                <c:pt idx="260">
                  <c:v>2353</c:v>
                </c:pt>
                <c:pt idx="261">
                  <c:v>2354</c:v>
                </c:pt>
                <c:pt idx="262">
                  <c:v>2355</c:v>
                </c:pt>
                <c:pt idx="263">
                  <c:v>2356</c:v>
                </c:pt>
                <c:pt idx="264">
                  <c:v>2357</c:v>
                </c:pt>
                <c:pt idx="265">
                  <c:v>2358</c:v>
                </c:pt>
                <c:pt idx="266">
                  <c:v>2359</c:v>
                </c:pt>
                <c:pt idx="267">
                  <c:v>2360</c:v>
                </c:pt>
                <c:pt idx="268">
                  <c:v>2361</c:v>
                </c:pt>
                <c:pt idx="269">
                  <c:v>2362</c:v>
                </c:pt>
                <c:pt idx="270">
                  <c:v>2363</c:v>
                </c:pt>
                <c:pt idx="271">
                  <c:v>2364</c:v>
                </c:pt>
                <c:pt idx="272">
                  <c:v>2365</c:v>
                </c:pt>
                <c:pt idx="273">
                  <c:v>2366</c:v>
                </c:pt>
                <c:pt idx="274">
                  <c:v>2367</c:v>
                </c:pt>
                <c:pt idx="275">
                  <c:v>2368</c:v>
                </c:pt>
                <c:pt idx="276">
                  <c:v>2369</c:v>
                </c:pt>
              </c:numCache>
            </c:numRef>
          </c:xVal>
          <c:yVal>
            <c:numRef>
              <c:f>Graph!$B$1914:$B$2188</c:f>
              <c:numCache>
                <c:formatCode>General</c:formatCode>
                <c:ptCount val="27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0B-4194-886F-027219AACFB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Graph!$A$1913:$A$2189</c:f>
              <c:numCache>
                <c:formatCode>General</c:formatCode>
                <c:ptCount val="277"/>
                <c:pt idx="0">
                  <c:v>2093</c:v>
                </c:pt>
                <c:pt idx="1">
                  <c:v>2094</c:v>
                </c:pt>
                <c:pt idx="2">
                  <c:v>2095</c:v>
                </c:pt>
                <c:pt idx="3">
                  <c:v>2096</c:v>
                </c:pt>
                <c:pt idx="4">
                  <c:v>2097</c:v>
                </c:pt>
                <c:pt idx="5">
                  <c:v>2098</c:v>
                </c:pt>
                <c:pt idx="6">
                  <c:v>2099</c:v>
                </c:pt>
                <c:pt idx="7">
                  <c:v>2100</c:v>
                </c:pt>
                <c:pt idx="8">
                  <c:v>2101</c:v>
                </c:pt>
                <c:pt idx="9">
                  <c:v>2102</c:v>
                </c:pt>
                <c:pt idx="10">
                  <c:v>2103</c:v>
                </c:pt>
                <c:pt idx="11">
                  <c:v>2104</c:v>
                </c:pt>
                <c:pt idx="12">
                  <c:v>2105</c:v>
                </c:pt>
                <c:pt idx="13">
                  <c:v>2106</c:v>
                </c:pt>
                <c:pt idx="14">
                  <c:v>2107</c:v>
                </c:pt>
                <c:pt idx="15">
                  <c:v>2108</c:v>
                </c:pt>
                <c:pt idx="16">
                  <c:v>2109</c:v>
                </c:pt>
                <c:pt idx="17">
                  <c:v>2110</c:v>
                </c:pt>
                <c:pt idx="18">
                  <c:v>2111</c:v>
                </c:pt>
                <c:pt idx="19">
                  <c:v>2112</c:v>
                </c:pt>
                <c:pt idx="20">
                  <c:v>2113</c:v>
                </c:pt>
                <c:pt idx="21">
                  <c:v>2114</c:v>
                </c:pt>
                <c:pt idx="22">
                  <c:v>2115</c:v>
                </c:pt>
                <c:pt idx="23">
                  <c:v>2116</c:v>
                </c:pt>
                <c:pt idx="24">
                  <c:v>2117</c:v>
                </c:pt>
                <c:pt idx="25">
                  <c:v>2118</c:v>
                </c:pt>
                <c:pt idx="26">
                  <c:v>2119</c:v>
                </c:pt>
                <c:pt idx="27">
                  <c:v>2120</c:v>
                </c:pt>
                <c:pt idx="28">
                  <c:v>2121</c:v>
                </c:pt>
                <c:pt idx="29">
                  <c:v>2122</c:v>
                </c:pt>
                <c:pt idx="30">
                  <c:v>2123</c:v>
                </c:pt>
                <c:pt idx="31">
                  <c:v>2124</c:v>
                </c:pt>
                <c:pt idx="32">
                  <c:v>2125</c:v>
                </c:pt>
                <c:pt idx="33">
                  <c:v>2126</c:v>
                </c:pt>
                <c:pt idx="34">
                  <c:v>2127</c:v>
                </c:pt>
                <c:pt idx="35">
                  <c:v>2128</c:v>
                </c:pt>
                <c:pt idx="36">
                  <c:v>2129</c:v>
                </c:pt>
                <c:pt idx="37">
                  <c:v>2130</c:v>
                </c:pt>
                <c:pt idx="38">
                  <c:v>2131</c:v>
                </c:pt>
                <c:pt idx="39">
                  <c:v>2132</c:v>
                </c:pt>
                <c:pt idx="40">
                  <c:v>2133</c:v>
                </c:pt>
                <c:pt idx="41">
                  <c:v>2134</c:v>
                </c:pt>
                <c:pt idx="42">
                  <c:v>2135</c:v>
                </c:pt>
                <c:pt idx="43">
                  <c:v>2136</c:v>
                </c:pt>
                <c:pt idx="44">
                  <c:v>2137</c:v>
                </c:pt>
                <c:pt idx="45">
                  <c:v>2138</c:v>
                </c:pt>
                <c:pt idx="46">
                  <c:v>2139</c:v>
                </c:pt>
                <c:pt idx="47">
                  <c:v>2140</c:v>
                </c:pt>
                <c:pt idx="48">
                  <c:v>2141</c:v>
                </c:pt>
                <c:pt idx="49">
                  <c:v>2142</c:v>
                </c:pt>
                <c:pt idx="50">
                  <c:v>2143</c:v>
                </c:pt>
                <c:pt idx="51">
                  <c:v>2144</c:v>
                </c:pt>
                <c:pt idx="52">
                  <c:v>2145</c:v>
                </c:pt>
                <c:pt idx="53">
                  <c:v>2146</c:v>
                </c:pt>
                <c:pt idx="54">
                  <c:v>2147</c:v>
                </c:pt>
                <c:pt idx="55">
                  <c:v>2148</c:v>
                </c:pt>
                <c:pt idx="56">
                  <c:v>2149</c:v>
                </c:pt>
                <c:pt idx="57">
                  <c:v>2150</c:v>
                </c:pt>
                <c:pt idx="58">
                  <c:v>2151</c:v>
                </c:pt>
                <c:pt idx="59">
                  <c:v>2152</c:v>
                </c:pt>
                <c:pt idx="60">
                  <c:v>2153</c:v>
                </c:pt>
                <c:pt idx="61">
                  <c:v>2154</c:v>
                </c:pt>
                <c:pt idx="62">
                  <c:v>2155</c:v>
                </c:pt>
                <c:pt idx="63">
                  <c:v>2156</c:v>
                </c:pt>
                <c:pt idx="64">
                  <c:v>2157</c:v>
                </c:pt>
                <c:pt idx="65">
                  <c:v>2158</c:v>
                </c:pt>
                <c:pt idx="66">
                  <c:v>2159</c:v>
                </c:pt>
                <c:pt idx="67">
                  <c:v>2160</c:v>
                </c:pt>
                <c:pt idx="68">
                  <c:v>2161</c:v>
                </c:pt>
                <c:pt idx="69">
                  <c:v>2162</c:v>
                </c:pt>
                <c:pt idx="70">
                  <c:v>2163</c:v>
                </c:pt>
                <c:pt idx="71">
                  <c:v>2164</c:v>
                </c:pt>
                <c:pt idx="72">
                  <c:v>2165</c:v>
                </c:pt>
                <c:pt idx="73">
                  <c:v>2166</c:v>
                </c:pt>
                <c:pt idx="74">
                  <c:v>2167</c:v>
                </c:pt>
                <c:pt idx="75">
                  <c:v>2168</c:v>
                </c:pt>
                <c:pt idx="76">
                  <c:v>2169</c:v>
                </c:pt>
                <c:pt idx="77">
                  <c:v>2170</c:v>
                </c:pt>
                <c:pt idx="78">
                  <c:v>2171</c:v>
                </c:pt>
                <c:pt idx="79">
                  <c:v>2172</c:v>
                </c:pt>
                <c:pt idx="80">
                  <c:v>2173</c:v>
                </c:pt>
                <c:pt idx="81">
                  <c:v>2174</c:v>
                </c:pt>
                <c:pt idx="82">
                  <c:v>2175</c:v>
                </c:pt>
                <c:pt idx="83">
                  <c:v>2176</c:v>
                </c:pt>
                <c:pt idx="84">
                  <c:v>2177</c:v>
                </c:pt>
                <c:pt idx="85">
                  <c:v>2178</c:v>
                </c:pt>
                <c:pt idx="86">
                  <c:v>2179</c:v>
                </c:pt>
                <c:pt idx="87">
                  <c:v>2180</c:v>
                </c:pt>
                <c:pt idx="88">
                  <c:v>2181</c:v>
                </c:pt>
                <c:pt idx="89">
                  <c:v>2182</c:v>
                </c:pt>
                <c:pt idx="90">
                  <c:v>2183</c:v>
                </c:pt>
                <c:pt idx="91">
                  <c:v>2184</c:v>
                </c:pt>
                <c:pt idx="92">
                  <c:v>2185</c:v>
                </c:pt>
                <c:pt idx="93">
                  <c:v>2186</c:v>
                </c:pt>
                <c:pt idx="94">
                  <c:v>2187</c:v>
                </c:pt>
                <c:pt idx="95">
                  <c:v>2188</c:v>
                </c:pt>
                <c:pt idx="96">
                  <c:v>2189</c:v>
                </c:pt>
                <c:pt idx="97">
                  <c:v>2190</c:v>
                </c:pt>
                <c:pt idx="98">
                  <c:v>2191</c:v>
                </c:pt>
                <c:pt idx="99">
                  <c:v>2192</c:v>
                </c:pt>
                <c:pt idx="100">
                  <c:v>2193</c:v>
                </c:pt>
                <c:pt idx="101">
                  <c:v>2194</c:v>
                </c:pt>
                <c:pt idx="102">
                  <c:v>2195</c:v>
                </c:pt>
                <c:pt idx="103">
                  <c:v>2196</c:v>
                </c:pt>
                <c:pt idx="104">
                  <c:v>2197</c:v>
                </c:pt>
                <c:pt idx="105">
                  <c:v>2198</c:v>
                </c:pt>
                <c:pt idx="106">
                  <c:v>2199</c:v>
                </c:pt>
                <c:pt idx="107">
                  <c:v>2200</c:v>
                </c:pt>
                <c:pt idx="108">
                  <c:v>2201</c:v>
                </c:pt>
                <c:pt idx="109">
                  <c:v>2202</c:v>
                </c:pt>
                <c:pt idx="110">
                  <c:v>2203</c:v>
                </c:pt>
                <c:pt idx="111">
                  <c:v>2204</c:v>
                </c:pt>
                <c:pt idx="112">
                  <c:v>2205</c:v>
                </c:pt>
                <c:pt idx="113">
                  <c:v>2206</c:v>
                </c:pt>
                <c:pt idx="114">
                  <c:v>2207</c:v>
                </c:pt>
                <c:pt idx="115">
                  <c:v>2208</c:v>
                </c:pt>
                <c:pt idx="116">
                  <c:v>2209</c:v>
                </c:pt>
                <c:pt idx="117">
                  <c:v>2210</c:v>
                </c:pt>
                <c:pt idx="118">
                  <c:v>2211</c:v>
                </c:pt>
                <c:pt idx="119">
                  <c:v>2212</c:v>
                </c:pt>
                <c:pt idx="120">
                  <c:v>2213</c:v>
                </c:pt>
                <c:pt idx="121">
                  <c:v>2214</c:v>
                </c:pt>
                <c:pt idx="122">
                  <c:v>2215</c:v>
                </c:pt>
                <c:pt idx="123">
                  <c:v>2216</c:v>
                </c:pt>
                <c:pt idx="124">
                  <c:v>2217</c:v>
                </c:pt>
                <c:pt idx="125">
                  <c:v>2218</c:v>
                </c:pt>
                <c:pt idx="126">
                  <c:v>2219</c:v>
                </c:pt>
                <c:pt idx="127">
                  <c:v>2220</c:v>
                </c:pt>
                <c:pt idx="128">
                  <c:v>2221</c:v>
                </c:pt>
                <c:pt idx="129">
                  <c:v>2222</c:v>
                </c:pt>
                <c:pt idx="130">
                  <c:v>2223</c:v>
                </c:pt>
                <c:pt idx="131">
                  <c:v>2224</c:v>
                </c:pt>
                <c:pt idx="132">
                  <c:v>2225</c:v>
                </c:pt>
                <c:pt idx="133">
                  <c:v>2226</c:v>
                </c:pt>
                <c:pt idx="134">
                  <c:v>2227</c:v>
                </c:pt>
                <c:pt idx="135">
                  <c:v>2228</c:v>
                </c:pt>
                <c:pt idx="136">
                  <c:v>2229</c:v>
                </c:pt>
                <c:pt idx="137">
                  <c:v>2230</c:v>
                </c:pt>
                <c:pt idx="138">
                  <c:v>2231</c:v>
                </c:pt>
                <c:pt idx="139">
                  <c:v>2232</c:v>
                </c:pt>
                <c:pt idx="140">
                  <c:v>2233</c:v>
                </c:pt>
                <c:pt idx="141">
                  <c:v>2234</c:v>
                </c:pt>
                <c:pt idx="142">
                  <c:v>2235</c:v>
                </c:pt>
                <c:pt idx="143">
                  <c:v>2236</c:v>
                </c:pt>
                <c:pt idx="144">
                  <c:v>2237</c:v>
                </c:pt>
                <c:pt idx="145">
                  <c:v>2238</c:v>
                </c:pt>
                <c:pt idx="146">
                  <c:v>2239</c:v>
                </c:pt>
                <c:pt idx="147">
                  <c:v>2240</c:v>
                </c:pt>
                <c:pt idx="148">
                  <c:v>2241</c:v>
                </c:pt>
                <c:pt idx="149">
                  <c:v>2242</c:v>
                </c:pt>
                <c:pt idx="150">
                  <c:v>2243</c:v>
                </c:pt>
                <c:pt idx="151">
                  <c:v>2244</c:v>
                </c:pt>
                <c:pt idx="152">
                  <c:v>2245</c:v>
                </c:pt>
                <c:pt idx="153">
                  <c:v>2246</c:v>
                </c:pt>
                <c:pt idx="154">
                  <c:v>2247</c:v>
                </c:pt>
                <c:pt idx="155">
                  <c:v>2248</c:v>
                </c:pt>
                <c:pt idx="156">
                  <c:v>2249</c:v>
                </c:pt>
                <c:pt idx="157">
                  <c:v>2250</c:v>
                </c:pt>
                <c:pt idx="158">
                  <c:v>2251</c:v>
                </c:pt>
                <c:pt idx="159">
                  <c:v>2252</c:v>
                </c:pt>
                <c:pt idx="160">
                  <c:v>2253</c:v>
                </c:pt>
                <c:pt idx="161">
                  <c:v>2254</c:v>
                </c:pt>
                <c:pt idx="162">
                  <c:v>2255</c:v>
                </c:pt>
                <c:pt idx="163">
                  <c:v>2256</c:v>
                </c:pt>
                <c:pt idx="164">
                  <c:v>2257</c:v>
                </c:pt>
                <c:pt idx="165">
                  <c:v>2258</c:v>
                </c:pt>
                <c:pt idx="166">
                  <c:v>2259</c:v>
                </c:pt>
                <c:pt idx="167">
                  <c:v>2260</c:v>
                </c:pt>
                <c:pt idx="168">
                  <c:v>2261</c:v>
                </c:pt>
                <c:pt idx="169">
                  <c:v>2262</c:v>
                </c:pt>
                <c:pt idx="170">
                  <c:v>2263</c:v>
                </c:pt>
                <c:pt idx="171">
                  <c:v>2264</c:v>
                </c:pt>
                <c:pt idx="172">
                  <c:v>2265</c:v>
                </c:pt>
                <c:pt idx="173">
                  <c:v>2266</c:v>
                </c:pt>
                <c:pt idx="174">
                  <c:v>2267</c:v>
                </c:pt>
                <c:pt idx="175">
                  <c:v>2268</c:v>
                </c:pt>
                <c:pt idx="176">
                  <c:v>2269</c:v>
                </c:pt>
                <c:pt idx="177">
                  <c:v>2270</c:v>
                </c:pt>
                <c:pt idx="178">
                  <c:v>2271</c:v>
                </c:pt>
                <c:pt idx="179">
                  <c:v>2272</c:v>
                </c:pt>
                <c:pt idx="180">
                  <c:v>2273</c:v>
                </c:pt>
                <c:pt idx="181">
                  <c:v>2274</c:v>
                </c:pt>
                <c:pt idx="182">
                  <c:v>2275</c:v>
                </c:pt>
                <c:pt idx="183">
                  <c:v>2276</c:v>
                </c:pt>
                <c:pt idx="184">
                  <c:v>2277</c:v>
                </c:pt>
                <c:pt idx="185">
                  <c:v>2278</c:v>
                </c:pt>
                <c:pt idx="186">
                  <c:v>2279</c:v>
                </c:pt>
                <c:pt idx="187">
                  <c:v>2280</c:v>
                </c:pt>
                <c:pt idx="188">
                  <c:v>2281</c:v>
                </c:pt>
                <c:pt idx="189">
                  <c:v>2282</c:v>
                </c:pt>
                <c:pt idx="190">
                  <c:v>2283</c:v>
                </c:pt>
                <c:pt idx="191">
                  <c:v>2284</c:v>
                </c:pt>
                <c:pt idx="192">
                  <c:v>2285</c:v>
                </c:pt>
                <c:pt idx="193">
                  <c:v>2286</c:v>
                </c:pt>
                <c:pt idx="194">
                  <c:v>2287</c:v>
                </c:pt>
                <c:pt idx="195">
                  <c:v>2288</c:v>
                </c:pt>
                <c:pt idx="196">
                  <c:v>2289</c:v>
                </c:pt>
                <c:pt idx="197">
                  <c:v>2290</c:v>
                </c:pt>
                <c:pt idx="198">
                  <c:v>2291</c:v>
                </c:pt>
                <c:pt idx="199">
                  <c:v>2292</c:v>
                </c:pt>
                <c:pt idx="200">
                  <c:v>2293</c:v>
                </c:pt>
                <c:pt idx="201">
                  <c:v>2294</c:v>
                </c:pt>
                <c:pt idx="202">
                  <c:v>2295</c:v>
                </c:pt>
                <c:pt idx="203">
                  <c:v>2296</c:v>
                </c:pt>
                <c:pt idx="204">
                  <c:v>2297</c:v>
                </c:pt>
                <c:pt idx="205">
                  <c:v>2298</c:v>
                </c:pt>
                <c:pt idx="206">
                  <c:v>2299</c:v>
                </c:pt>
                <c:pt idx="207">
                  <c:v>2300</c:v>
                </c:pt>
                <c:pt idx="208">
                  <c:v>2301</c:v>
                </c:pt>
                <c:pt idx="209">
                  <c:v>2302</c:v>
                </c:pt>
                <c:pt idx="210">
                  <c:v>2303</c:v>
                </c:pt>
                <c:pt idx="211">
                  <c:v>2304</c:v>
                </c:pt>
                <c:pt idx="212">
                  <c:v>2305</c:v>
                </c:pt>
                <c:pt idx="213">
                  <c:v>2306</c:v>
                </c:pt>
                <c:pt idx="214">
                  <c:v>2307</c:v>
                </c:pt>
                <c:pt idx="215">
                  <c:v>2308</c:v>
                </c:pt>
                <c:pt idx="216">
                  <c:v>2309</c:v>
                </c:pt>
                <c:pt idx="217">
                  <c:v>2310</c:v>
                </c:pt>
                <c:pt idx="218">
                  <c:v>2311</c:v>
                </c:pt>
                <c:pt idx="219">
                  <c:v>2312</c:v>
                </c:pt>
                <c:pt idx="220">
                  <c:v>2313</c:v>
                </c:pt>
                <c:pt idx="221">
                  <c:v>2314</c:v>
                </c:pt>
                <c:pt idx="222">
                  <c:v>2315</c:v>
                </c:pt>
                <c:pt idx="223">
                  <c:v>2316</c:v>
                </c:pt>
                <c:pt idx="224">
                  <c:v>2317</c:v>
                </c:pt>
                <c:pt idx="225">
                  <c:v>2318</c:v>
                </c:pt>
                <c:pt idx="226">
                  <c:v>2319</c:v>
                </c:pt>
                <c:pt idx="227">
                  <c:v>2320</c:v>
                </c:pt>
                <c:pt idx="228">
                  <c:v>2321</c:v>
                </c:pt>
                <c:pt idx="229">
                  <c:v>2322</c:v>
                </c:pt>
                <c:pt idx="230">
                  <c:v>2323</c:v>
                </c:pt>
                <c:pt idx="231">
                  <c:v>2324</c:v>
                </c:pt>
                <c:pt idx="232">
                  <c:v>2325</c:v>
                </c:pt>
                <c:pt idx="233">
                  <c:v>2326</c:v>
                </c:pt>
                <c:pt idx="234">
                  <c:v>2327</c:v>
                </c:pt>
                <c:pt idx="235">
                  <c:v>2328</c:v>
                </c:pt>
                <c:pt idx="236">
                  <c:v>2329</c:v>
                </c:pt>
                <c:pt idx="237">
                  <c:v>2330</c:v>
                </c:pt>
                <c:pt idx="238">
                  <c:v>2331</c:v>
                </c:pt>
                <c:pt idx="239">
                  <c:v>2332</c:v>
                </c:pt>
                <c:pt idx="240">
                  <c:v>2333</c:v>
                </c:pt>
                <c:pt idx="241">
                  <c:v>2334</c:v>
                </c:pt>
                <c:pt idx="242">
                  <c:v>2335</c:v>
                </c:pt>
                <c:pt idx="243">
                  <c:v>2336</c:v>
                </c:pt>
                <c:pt idx="244">
                  <c:v>2337</c:v>
                </c:pt>
                <c:pt idx="245">
                  <c:v>2338</c:v>
                </c:pt>
                <c:pt idx="246">
                  <c:v>2339</c:v>
                </c:pt>
                <c:pt idx="247">
                  <c:v>2340</c:v>
                </c:pt>
                <c:pt idx="248">
                  <c:v>2341</c:v>
                </c:pt>
                <c:pt idx="249">
                  <c:v>2342</c:v>
                </c:pt>
                <c:pt idx="250">
                  <c:v>2343</c:v>
                </c:pt>
                <c:pt idx="251">
                  <c:v>2344</c:v>
                </c:pt>
                <c:pt idx="252">
                  <c:v>2345</c:v>
                </c:pt>
                <c:pt idx="253">
                  <c:v>2346</c:v>
                </c:pt>
                <c:pt idx="254">
                  <c:v>2347</c:v>
                </c:pt>
                <c:pt idx="255">
                  <c:v>2348</c:v>
                </c:pt>
                <c:pt idx="256">
                  <c:v>2349</c:v>
                </c:pt>
                <c:pt idx="257">
                  <c:v>2350</c:v>
                </c:pt>
                <c:pt idx="258">
                  <c:v>2351</c:v>
                </c:pt>
                <c:pt idx="259">
                  <c:v>2352</c:v>
                </c:pt>
                <c:pt idx="260">
                  <c:v>2353</c:v>
                </c:pt>
                <c:pt idx="261">
                  <c:v>2354</c:v>
                </c:pt>
                <c:pt idx="262">
                  <c:v>2355</c:v>
                </c:pt>
                <c:pt idx="263">
                  <c:v>2356</c:v>
                </c:pt>
                <c:pt idx="264">
                  <c:v>2357</c:v>
                </c:pt>
                <c:pt idx="265">
                  <c:v>2358</c:v>
                </c:pt>
                <c:pt idx="266">
                  <c:v>2359</c:v>
                </c:pt>
                <c:pt idx="267">
                  <c:v>2360</c:v>
                </c:pt>
                <c:pt idx="268">
                  <c:v>2361</c:v>
                </c:pt>
                <c:pt idx="269">
                  <c:v>2362</c:v>
                </c:pt>
                <c:pt idx="270">
                  <c:v>2363</c:v>
                </c:pt>
                <c:pt idx="271">
                  <c:v>2364</c:v>
                </c:pt>
                <c:pt idx="272">
                  <c:v>2365</c:v>
                </c:pt>
                <c:pt idx="273">
                  <c:v>2366</c:v>
                </c:pt>
                <c:pt idx="274">
                  <c:v>2367</c:v>
                </c:pt>
                <c:pt idx="275">
                  <c:v>2368</c:v>
                </c:pt>
                <c:pt idx="276">
                  <c:v>2369</c:v>
                </c:pt>
              </c:numCache>
            </c:numRef>
          </c:xVal>
          <c:yVal>
            <c:numRef>
              <c:f>Graph!$C$1914:$C$2188</c:f>
              <c:numCache>
                <c:formatCode>General</c:formatCode>
                <c:ptCount val="275"/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0B-4194-886F-027219AACFB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Graph!$A$1913:$A$2189</c:f>
              <c:numCache>
                <c:formatCode>General</c:formatCode>
                <c:ptCount val="277"/>
                <c:pt idx="0">
                  <c:v>2093</c:v>
                </c:pt>
                <c:pt idx="1">
                  <c:v>2094</c:v>
                </c:pt>
                <c:pt idx="2">
                  <c:v>2095</c:v>
                </c:pt>
                <c:pt idx="3">
                  <c:v>2096</c:v>
                </c:pt>
                <c:pt idx="4">
                  <c:v>2097</c:v>
                </c:pt>
                <c:pt idx="5">
                  <c:v>2098</c:v>
                </c:pt>
                <c:pt idx="6">
                  <c:v>2099</c:v>
                </c:pt>
                <c:pt idx="7">
                  <c:v>2100</c:v>
                </c:pt>
                <c:pt idx="8">
                  <c:v>2101</c:v>
                </c:pt>
                <c:pt idx="9">
                  <c:v>2102</c:v>
                </c:pt>
                <c:pt idx="10">
                  <c:v>2103</c:v>
                </c:pt>
                <c:pt idx="11">
                  <c:v>2104</c:v>
                </c:pt>
                <c:pt idx="12">
                  <c:v>2105</c:v>
                </c:pt>
                <c:pt idx="13">
                  <c:v>2106</c:v>
                </c:pt>
                <c:pt idx="14">
                  <c:v>2107</c:v>
                </c:pt>
                <c:pt idx="15">
                  <c:v>2108</c:v>
                </c:pt>
                <c:pt idx="16">
                  <c:v>2109</c:v>
                </c:pt>
                <c:pt idx="17">
                  <c:v>2110</c:v>
                </c:pt>
                <c:pt idx="18">
                  <c:v>2111</c:v>
                </c:pt>
                <c:pt idx="19">
                  <c:v>2112</c:v>
                </c:pt>
                <c:pt idx="20">
                  <c:v>2113</c:v>
                </c:pt>
                <c:pt idx="21">
                  <c:v>2114</c:v>
                </c:pt>
                <c:pt idx="22">
                  <c:v>2115</c:v>
                </c:pt>
                <c:pt idx="23">
                  <c:v>2116</c:v>
                </c:pt>
                <c:pt idx="24">
                  <c:v>2117</c:v>
                </c:pt>
                <c:pt idx="25">
                  <c:v>2118</c:v>
                </c:pt>
                <c:pt idx="26">
                  <c:v>2119</c:v>
                </c:pt>
                <c:pt idx="27">
                  <c:v>2120</c:v>
                </c:pt>
                <c:pt idx="28">
                  <c:v>2121</c:v>
                </c:pt>
                <c:pt idx="29">
                  <c:v>2122</c:v>
                </c:pt>
                <c:pt idx="30">
                  <c:v>2123</c:v>
                </c:pt>
                <c:pt idx="31">
                  <c:v>2124</c:v>
                </c:pt>
                <c:pt idx="32">
                  <c:v>2125</c:v>
                </c:pt>
                <c:pt idx="33">
                  <c:v>2126</c:v>
                </c:pt>
                <c:pt idx="34">
                  <c:v>2127</c:v>
                </c:pt>
                <c:pt idx="35">
                  <c:v>2128</c:v>
                </c:pt>
                <c:pt idx="36">
                  <c:v>2129</c:v>
                </c:pt>
                <c:pt idx="37">
                  <c:v>2130</c:v>
                </c:pt>
                <c:pt idx="38">
                  <c:v>2131</c:v>
                </c:pt>
                <c:pt idx="39">
                  <c:v>2132</c:v>
                </c:pt>
                <c:pt idx="40">
                  <c:v>2133</c:v>
                </c:pt>
                <c:pt idx="41">
                  <c:v>2134</c:v>
                </c:pt>
                <c:pt idx="42">
                  <c:v>2135</c:v>
                </c:pt>
                <c:pt idx="43">
                  <c:v>2136</c:v>
                </c:pt>
                <c:pt idx="44">
                  <c:v>2137</c:v>
                </c:pt>
                <c:pt idx="45">
                  <c:v>2138</c:v>
                </c:pt>
                <c:pt idx="46">
                  <c:v>2139</c:v>
                </c:pt>
                <c:pt idx="47">
                  <c:v>2140</c:v>
                </c:pt>
                <c:pt idx="48">
                  <c:v>2141</c:v>
                </c:pt>
                <c:pt idx="49">
                  <c:v>2142</c:v>
                </c:pt>
                <c:pt idx="50">
                  <c:v>2143</c:v>
                </c:pt>
                <c:pt idx="51">
                  <c:v>2144</c:v>
                </c:pt>
                <c:pt idx="52">
                  <c:v>2145</c:v>
                </c:pt>
                <c:pt idx="53">
                  <c:v>2146</c:v>
                </c:pt>
                <c:pt idx="54">
                  <c:v>2147</c:v>
                </c:pt>
                <c:pt idx="55">
                  <c:v>2148</c:v>
                </c:pt>
                <c:pt idx="56">
                  <c:v>2149</c:v>
                </c:pt>
                <c:pt idx="57">
                  <c:v>2150</c:v>
                </c:pt>
                <c:pt idx="58">
                  <c:v>2151</c:v>
                </c:pt>
                <c:pt idx="59">
                  <c:v>2152</c:v>
                </c:pt>
                <c:pt idx="60">
                  <c:v>2153</c:v>
                </c:pt>
                <c:pt idx="61">
                  <c:v>2154</c:v>
                </c:pt>
                <c:pt idx="62">
                  <c:v>2155</c:v>
                </c:pt>
                <c:pt idx="63">
                  <c:v>2156</c:v>
                </c:pt>
                <c:pt idx="64">
                  <c:v>2157</c:v>
                </c:pt>
                <c:pt idx="65">
                  <c:v>2158</c:v>
                </c:pt>
                <c:pt idx="66">
                  <c:v>2159</c:v>
                </c:pt>
                <c:pt idx="67">
                  <c:v>2160</c:v>
                </c:pt>
                <c:pt idx="68">
                  <c:v>2161</c:v>
                </c:pt>
                <c:pt idx="69">
                  <c:v>2162</c:v>
                </c:pt>
                <c:pt idx="70">
                  <c:v>2163</c:v>
                </c:pt>
                <c:pt idx="71">
                  <c:v>2164</c:v>
                </c:pt>
                <c:pt idx="72">
                  <c:v>2165</c:v>
                </c:pt>
                <c:pt idx="73">
                  <c:v>2166</c:v>
                </c:pt>
                <c:pt idx="74">
                  <c:v>2167</c:v>
                </c:pt>
                <c:pt idx="75">
                  <c:v>2168</c:v>
                </c:pt>
                <c:pt idx="76">
                  <c:v>2169</c:v>
                </c:pt>
                <c:pt idx="77">
                  <c:v>2170</c:v>
                </c:pt>
                <c:pt idx="78">
                  <c:v>2171</c:v>
                </c:pt>
                <c:pt idx="79">
                  <c:v>2172</c:v>
                </c:pt>
                <c:pt idx="80">
                  <c:v>2173</c:v>
                </c:pt>
                <c:pt idx="81">
                  <c:v>2174</c:v>
                </c:pt>
                <c:pt idx="82">
                  <c:v>2175</c:v>
                </c:pt>
                <c:pt idx="83">
                  <c:v>2176</c:v>
                </c:pt>
                <c:pt idx="84">
                  <c:v>2177</c:v>
                </c:pt>
                <c:pt idx="85">
                  <c:v>2178</c:v>
                </c:pt>
                <c:pt idx="86">
                  <c:v>2179</c:v>
                </c:pt>
                <c:pt idx="87">
                  <c:v>2180</c:v>
                </c:pt>
                <c:pt idx="88">
                  <c:v>2181</c:v>
                </c:pt>
                <c:pt idx="89">
                  <c:v>2182</c:v>
                </c:pt>
                <c:pt idx="90">
                  <c:v>2183</c:v>
                </c:pt>
                <c:pt idx="91">
                  <c:v>2184</c:v>
                </c:pt>
                <c:pt idx="92">
                  <c:v>2185</c:v>
                </c:pt>
                <c:pt idx="93">
                  <c:v>2186</c:v>
                </c:pt>
                <c:pt idx="94">
                  <c:v>2187</c:v>
                </c:pt>
                <c:pt idx="95">
                  <c:v>2188</c:v>
                </c:pt>
                <c:pt idx="96">
                  <c:v>2189</c:v>
                </c:pt>
                <c:pt idx="97">
                  <c:v>2190</c:v>
                </c:pt>
                <c:pt idx="98">
                  <c:v>2191</c:v>
                </c:pt>
                <c:pt idx="99">
                  <c:v>2192</c:v>
                </c:pt>
                <c:pt idx="100">
                  <c:v>2193</c:v>
                </c:pt>
                <c:pt idx="101">
                  <c:v>2194</c:v>
                </c:pt>
                <c:pt idx="102">
                  <c:v>2195</c:v>
                </c:pt>
                <c:pt idx="103">
                  <c:v>2196</c:v>
                </c:pt>
                <c:pt idx="104">
                  <c:v>2197</c:v>
                </c:pt>
                <c:pt idx="105">
                  <c:v>2198</c:v>
                </c:pt>
                <c:pt idx="106">
                  <c:v>2199</c:v>
                </c:pt>
                <c:pt idx="107">
                  <c:v>2200</c:v>
                </c:pt>
                <c:pt idx="108">
                  <c:v>2201</c:v>
                </c:pt>
                <c:pt idx="109">
                  <c:v>2202</c:v>
                </c:pt>
                <c:pt idx="110">
                  <c:v>2203</c:v>
                </c:pt>
                <c:pt idx="111">
                  <c:v>2204</c:v>
                </c:pt>
                <c:pt idx="112">
                  <c:v>2205</c:v>
                </c:pt>
                <c:pt idx="113">
                  <c:v>2206</c:v>
                </c:pt>
                <c:pt idx="114">
                  <c:v>2207</c:v>
                </c:pt>
                <c:pt idx="115">
                  <c:v>2208</c:v>
                </c:pt>
                <c:pt idx="116">
                  <c:v>2209</c:v>
                </c:pt>
                <c:pt idx="117">
                  <c:v>2210</c:v>
                </c:pt>
                <c:pt idx="118">
                  <c:v>2211</c:v>
                </c:pt>
                <c:pt idx="119">
                  <c:v>2212</c:v>
                </c:pt>
                <c:pt idx="120">
                  <c:v>2213</c:v>
                </c:pt>
                <c:pt idx="121">
                  <c:v>2214</c:v>
                </c:pt>
                <c:pt idx="122">
                  <c:v>2215</c:v>
                </c:pt>
                <c:pt idx="123">
                  <c:v>2216</c:v>
                </c:pt>
                <c:pt idx="124">
                  <c:v>2217</c:v>
                </c:pt>
                <c:pt idx="125">
                  <c:v>2218</c:v>
                </c:pt>
                <c:pt idx="126">
                  <c:v>2219</c:v>
                </c:pt>
                <c:pt idx="127">
                  <c:v>2220</c:v>
                </c:pt>
                <c:pt idx="128">
                  <c:v>2221</c:v>
                </c:pt>
                <c:pt idx="129">
                  <c:v>2222</c:v>
                </c:pt>
                <c:pt idx="130">
                  <c:v>2223</c:v>
                </c:pt>
                <c:pt idx="131">
                  <c:v>2224</c:v>
                </c:pt>
                <c:pt idx="132">
                  <c:v>2225</c:v>
                </c:pt>
                <c:pt idx="133">
                  <c:v>2226</c:v>
                </c:pt>
                <c:pt idx="134">
                  <c:v>2227</c:v>
                </c:pt>
                <c:pt idx="135">
                  <c:v>2228</c:v>
                </c:pt>
                <c:pt idx="136">
                  <c:v>2229</c:v>
                </c:pt>
                <c:pt idx="137">
                  <c:v>2230</c:v>
                </c:pt>
                <c:pt idx="138">
                  <c:v>2231</c:v>
                </c:pt>
                <c:pt idx="139">
                  <c:v>2232</c:v>
                </c:pt>
                <c:pt idx="140">
                  <c:v>2233</c:v>
                </c:pt>
                <c:pt idx="141">
                  <c:v>2234</c:v>
                </c:pt>
                <c:pt idx="142">
                  <c:v>2235</c:v>
                </c:pt>
                <c:pt idx="143">
                  <c:v>2236</c:v>
                </c:pt>
                <c:pt idx="144">
                  <c:v>2237</c:v>
                </c:pt>
                <c:pt idx="145">
                  <c:v>2238</c:v>
                </c:pt>
                <c:pt idx="146">
                  <c:v>2239</c:v>
                </c:pt>
                <c:pt idx="147">
                  <c:v>2240</c:v>
                </c:pt>
                <c:pt idx="148">
                  <c:v>2241</c:v>
                </c:pt>
                <c:pt idx="149">
                  <c:v>2242</c:v>
                </c:pt>
                <c:pt idx="150">
                  <c:v>2243</c:v>
                </c:pt>
                <c:pt idx="151">
                  <c:v>2244</c:v>
                </c:pt>
                <c:pt idx="152">
                  <c:v>2245</c:v>
                </c:pt>
                <c:pt idx="153">
                  <c:v>2246</c:v>
                </c:pt>
                <c:pt idx="154">
                  <c:v>2247</c:v>
                </c:pt>
                <c:pt idx="155">
                  <c:v>2248</c:v>
                </c:pt>
                <c:pt idx="156">
                  <c:v>2249</c:v>
                </c:pt>
                <c:pt idx="157">
                  <c:v>2250</c:v>
                </c:pt>
                <c:pt idx="158">
                  <c:v>2251</c:v>
                </c:pt>
                <c:pt idx="159">
                  <c:v>2252</c:v>
                </c:pt>
                <c:pt idx="160">
                  <c:v>2253</c:v>
                </c:pt>
                <c:pt idx="161">
                  <c:v>2254</c:v>
                </c:pt>
                <c:pt idx="162">
                  <c:v>2255</c:v>
                </c:pt>
                <c:pt idx="163">
                  <c:v>2256</c:v>
                </c:pt>
                <c:pt idx="164">
                  <c:v>2257</c:v>
                </c:pt>
                <c:pt idx="165">
                  <c:v>2258</c:v>
                </c:pt>
                <c:pt idx="166">
                  <c:v>2259</c:v>
                </c:pt>
                <c:pt idx="167">
                  <c:v>2260</c:v>
                </c:pt>
                <c:pt idx="168">
                  <c:v>2261</c:v>
                </c:pt>
                <c:pt idx="169">
                  <c:v>2262</c:v>
                </c:pt>
                <c:pt idx="170">
                  <c:v>2263</c:v>
                </c:pt>
                <c:pt idx="171">
                  <c:v>2264</c:v>
                </c:pt>
                <c:pt idx="172">
                  <c:v>2265</c:v>
                </c:pt>
                <c:pt idx="173">
                  <c:v>2266</c:v>
                </c:pt>
                <c:pt idx="174">
                  <c:v>2267</c:v>
                </c:pt>
                <c:pt idx="175">
                  <c:v>2268</c:v>
                </c:pt>
                <c:pt idx="176">
                  <c:v>2269</c:v>
                </c:pt>
                <c:pt idx="177">
                  <c:v>2270</c:v>
                </c:pt>
                <c:pt idx="178">
                  <c:v>2271</c:v>
                </c:pt>
                <c:pt idx="179">
                  <c:v>2272</c:v>
                </c:pt>
                <c:pt idx="180">
                  <c:v>2273</c:v>
                </c:pt>
                <c:pt idx="181">
                  <c:v>2274</c:v>
                </c:pt>
                <c:pt idx="182">
                  <c:v>2275</c:v>
                </c:pt>
                <c:pt idx="183">
                  <c:v>2276</c:v>
                </c:pt>
                <c:pt idx="184">
                  <c:v>2277</c:v>
                </c:pt>
                <c:pt idx="185">
                  <c:v>2278</c:v>
                </c:pt>
                <c:pt idx="186">
                  <c:v>2279</c:v>
                </c:pt>
                <c:pt idx="187">
                  <c:v>2280</c:v>
                </c:pt>
                <c:pt idx="188">
                  <c:v>2281</c:v>
                </c:pt>
                <c:pt idx="189">
                  <c:v>2282</c:v>
                </c:pt>
                <c:pt idx="190">
                  <c:v>2283</c:v>
                </c:pt>
                <c:pt idx="191">
                  <c:v>2284</c:v>
                </c:pt>
                <c:pt idx="192">
                  <c:v>2285</c:v>
                </c:pt>
                <c:pt idx="193">
                  <c:v>2286</c:v>
                </c:pt>
                <c:pt idx="194">
                  <c:v>2287</c:v>
                </c:pt>
                <c:pt idx="195">
                  <c:v>2288</c:v>
                </c:pt>
                <c:pt idx="196">
                  <c:v>2289</c:v>
                </c:pt>
                <c:pt idx="197">
                  <c:v>2290</c:v>
                </c:pt>
                <c:pt idx="198">
                  <c:v>2291</c:v>
                </c:pt>
                <c:pt idx="199">
                  <c:v>2292</c:v>
                </c:pt>
                <c:pt idx="200">
                  <c:v>2293</c:v>
                </c:pt>
                <c:pt idx="201">
                  <c:v>2294</c:v>
                </c:pt>
                <c:pt idx="202">
                  <c:v>2295</c:v>
                </c:pt>
                <c:pt idx="203">
                  <c:v>2296</c:v>
                </c:pt>
                <c:pt idx="204">
                  <c:v>2297</c:v>
                </c:pt>
                <c:pt idx="205">
                  <c:v>2298</c:v>
                </c:pt>
                <c:pt idx="206">
                  <c:v>2299</c:v>
                </c:pt>
                <c:pt idx="207">
                  <c:v>2300</c:v>
                </c:pt>
                <c:pt idx="208">
                  <c:v>2301</c:v>
                </c:pt>
                <c:pt idx="209">
                  <c:v>2302</c:v>
                </c:pt>
                <c:pt idx="210">
                  <c:v>2303</c:v>
                </c:pt>
                <c:pt idx="211">
                  <c:v>2304</c:v>
                </c:pt>
                <c:pt idx="212">
                  <c:v>2305</c:v>
                </c:pt>
                <c:pt idx="213">
                  <c:v>2306</c:v>
                </c:pt>
                <c:pt idx="214">
                  <c:v>2307</c:v>
                </c:pt>
                <c:pt idx="215">
                  <c:v>2308</c:v>
                </c:pt>
                <c:pt idx="216">
                  <c:v>2309</c:v>
                </c:pt>
                <c:pt idx="217">
                  <c:v>2310</c:v>
                </c:pt>
                <c:pt idx="218">
                  <c:v>2311</c:v>
                </c:pt>
                <c:pt idx="219">
                  <c:v>2312</c:v>
                </c:pt>
                <c:pt idx="220">
                  <c:v>2313</c:v>
                </c:pt>
                <c:pt idx="221">
                  <c:v>2314</c:v>
                </c:pt>
                <c:pt idx="222">
                  <c:v>2315</c:v>
                </c:pt>
                <c:pt idx="223">
                  <c:v>2316</c:v>
                </c:pt>
                <c:pt idx="224">
                  <c:v>2317</c:v>
                </c:pt>
                <c:pt idx="225">
                  <c:v>2318</c:v>
                </c:pt>
                <c:pt idx="226">
                  <c:v>2319</c:v>
                </c:pt>
                <c:pt idx="227">
                  <c:v>2320</c:v>
                </c:pt>
                <c:pt idx="228">
                  <c:v>2321</c:v>
                </c:pt>
                <c:pt idx="229">
                  <c:v>2322</c:v>
                </c:pt>
                <c:pt idx="230">
                  <c:v>2323</c:v>
                </c:pt>
                <c:pt idx="231">
                  <c:v>2324</c:v>
                </c:pt>
                <c:pt idx="232">
                  <c:v>2325</c:v>
                </c:pt>
                <c:pt idx="233">
                  <c:v>2326</c:v>
                </c:pt>
                <c:pt idx="234">
                  <c:v>2327</c:v>
                </c:pt>
                <c:pt idx="235">
                  <c:v>2328</c:v>
                </c:pt>
                <c:pt idx="236">
                  <c:v>2329</c:v>
                </c:pt>
                <c:pt idx="237">
                  <c:v>2330</c:v>
                </c:pt>
                <c:pt idx="238">
                  <c:v>2331</c:v>
                </c:pt>
                <c:pt idx="239">
                  <c:v>2332</c:v>
                </c:pt>
                <c:pt idx="240">
                  <c:v>2333</c:v>
                </c:pt>
                <c:pt idx="241">
                  <c:v>2334</c:v>
                </c:pt>
                <c:pt idx="242">
                  <c:v>2335</c:v>
                </c:pt>
                <c:pt idx="243">
                  <c:v>2336</c:v>
                </c:pt>
                <c:pt idx="244">
                  <c:v>2337</c:v>
                </c:pt>
                <c:pt idx="245">
                  <c:v>2338</c:v>
                </c:pt>
                <c:pt idx="246">
                  <c:v>2339</c:v>
                </c:pt>
                <c:pt idx="247">
                  <c:v>2340</c:v>
                </c:pt>
                <c:pt idx="248">
                  <c:v>2341</c:v>
                </c:pt>
                <c:pt idx="249">
                  <c:v>2342</c:v>
                </c:pt>
                <c:pt idx="250">
                  <c:v>2343</c:v>
                </c:pt>
                <c:pt idx="251">
                  <c:v>2344</c:v>
                </c:pt>
                <c:pt idx="252">
                  <c:v>2345</c:v>
                </c:pt>
                <c:pt idx="253">
                  <c:v>2346</c:v>
                </c:pt>
                <c:pt idx="254">
                  <c:v>2347</c:v>
                </c:pt>
                <c:pt idx="255">
                  <c:v>2348</c:v>
                </c:pt>
                <c:pt idx="256">
                  <c:v>2349</c:v>
                </c:pt>
                <c:pt idx="257">
                  <c:v>2350</c:v>
                </c:pt>
                <c:pt idx="258">
                  <c:v>2351</c:v>
                </c:pt>
                <c:pt idx="259">
                  <c:v>2352</c:v>
                </c:pt>
                <c:pt idx="260">
                  <c:v>2353</c:v>
                </c:pt>
                <c:pt idx="261">
                  <c:v>2354</c:v>
                </c:pt>
                <c:pt idx="262">
                  <c:v>2355</c:v>
                </c:pt>
                <c:pt idx="263">
                  <c:v>2356</c:v>
                </c:pt>
                <c:pt idx="264">
                  <c:v>2357</c:v>
                </c:pt>
                <c:pt idx="265">
                  <c:v>2358</c:v>
                </c:pt>
                <c:pt idx="266">
                  <c:v>2359</c:v>
                </c:pt>
                <c:pt idx="267">
                  <c:v>2360</c:v>
                </c:pt>
                <c:pt idx="268">
                  <c:v>2361</c:v>
                </c:pt>
                <c:pt idx="269">
                  <c:v>2362</c:v>
                </c:pt>
                <c:pt idx="270">
                  <c:v>2363</c:v>
                </c:pt>
                <c:pt idx="271">
                  <c:v>2364</c:v>
                </c:pt>
                <c:pt idx="272">
                  <c:v>2365</c:v>
                </c:pt>
                <c:pt idx="273">
                  <c:v>2366</c:v>
                </c:pt>
                <c:pt idx="274">
                  <c:v>2367</c:v>
                </c:pt>
                <c:pt idx="275">
                  <c:v>2368</c:v>
                </c:pt>
                <c:pt idx="276">
                  <c:v>2369</c:v>
                </c:pt>
              </c:numCache>
            </c:numRef>
          </c:xVal>
          <c:yVal>
            <c:numRef>
              <c:f>Graph!$E$1914:$E$2188</c:f>
              <c:numCache>
                <c:formatCode>General</c:formatCode>
                <c:ptCount val="275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0B-4194-886F-027219AACFB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Graph!$A$1913:$A$2189</c:f>
              <c:numCache>
                <c:formatCode>General</c:formatCode>
                <c:ptCount val="277"/>
                <c:pt idx="0">
                  <c:v>2093</c:v>
                </c:pt>
                <c:pt idx="1">
                  <c:v>2094</c:v>
                </c:pt>
                <c:pt idx="2">
                  <c:v>2095</c:v>
                </c:pt>
                <c:pt idx="3">
                  <c:v>2096</c:v>
                </c:pt>
                <c:pt idx="4">
                  <c:v>2097</c:v>
                </c:pt>
                <c:pt idx="5">
                  <c:v>2098</c:v>
                </c:pt>
                <c:pt idx="6">
                  <c:v>2099</c:v>
                </c:pt>
                <c:pt idx="7">
                  <c:v>2100</c:v>
                </c:pt>
                <c:pt idx="8">
                  <c:v>2101</c:v>
                </c:pt>
                <c:pt idx="9">
                  <c:v>2102</c:v>
                </c:pt>
                <c:pt idx="10">
                  <c:v>2103</c:v>
                </c:pt>
                <c:pt idx="11">
                  <c:v>2104</c:v>
                </c:pt>
                <c:pt idx="12">
                  <c:v>2105</c:v>
                </c:pt>
                <c:pt idx="13">
                  <c:v>2106</c:v>
                </c:pt>
                <c:pt idx="14">
                  <c:v>2107</c:v>
                </c:pt>
                <c:pt idx="15">
                  <c:v>2108</c:v>
                </c:pt>
                <c:pt idx="16">
                  <c:v>2109</c:v>
                </c:pt>
                <c:pt idx="17">
                  <c:v>2110</c:v>
                </c:pt>
                <c:pt idx="18">
                  <c:v>2111</c:v>
                </c:pt>
                <c:pt idx="19">
                  <c:v>2112</c:v>
                </c:pt>
                <c:pt idx="20">
                  <c:v>2113</c:v>
                </c:pt>
                <c:pt idx="21">
                  <c:v>2114</c:v>
                </c:pt>
                <c:pt idx="22">
                  <c:v>2115</c:v>
                </c:pt>
                <c:pt idx="23">
                  <c:v>2116</c:v>
                </c:pt>
                <c:pt idx="24">
                  <c:v>2117</c:v>
                </c:pt>
                <c:pt idx="25">
                  <c:v>2118</c:v>
                </c:pt>
                <c:pt idx="26">
                  <c:v>2119</c:v>
                </c:pt>
                <c:pt idx="27">
                  <c:v>2120</c:v>
                </c:pt>
                <c:pt idx="28">
                  <c:v>2121</c:v>
                </c:pt>
                <c:pt idx="29">
                  <c:v>2122</c:v>
                </c:pt>
                <c:pt idx="30">
                  <c:v>2123</c:v>
                </c:pt>
                <c:pt idx="31">
                  <c:v>2124</c:v>
                </c:pt>
                <c:pt idx="32">
                  <c:v>2125</c:v>
                </c:pt>
                <c:pt idx="33">
                  <c:v>2126</c:v>
                </c:pt>
                <c:pt idx="34">
                  <c:v>2127</c:v>
                </c:pt>
                <c:pt idx="35">
                  <c:v>2128</c:v>
                </c:pt>
                <c:pt idx="36">
                  <c:v>2129</c:v>
                </c:pt>
                <c:pt idx="37">
                  <c:v>2130</c:v>
                </c:pt>
                <c:pt idx="38">
                  <c:v>2131</c:v>
                </c:pt>
                <c:pt idx="39">
                  <c:v>2132</c:v>
                </c:pt>
                <c:pt idx="40">
                  <c:v>2133</c:v>
                </c:pt>
                <c:pt idx="41">
                  <c:v>2134</c:v>
                </c:pt>
                <c:pt idx="42">
                  <c:v>2135</c:v>
                </c:pt>
                <c:pt idx="43">
                  <c:v>2136</c:v>
                </c:pt>
                <c:pt idx="44">
                  <c:v>2137</c:v>
                </c:pt>
                <c:pt idx="45">
                  <c:v>2138</c:v>
                </c:pt>
                <c:pt idx="46">
                  <c:v>2139</c:v>
                </c:pt>
                <c:pt idx="47">
                  <c:v>2140</c:v>
                </c:pt>
                <c:pt idx="48">
                  <c:v>2141</c:v>
                </c:pt>
                <c:pt idx="49">
                  <c:v>2142</c:v>
                </c:pt>
                <c:pt idx="50">
                  <c:v>2143</c:v>
                </c:pt>
                <c:pt idx="51">
                  <c:v>2144</c:v>
                </c:pt>
                <c:pt idx="52">
                  <c:v>2145</c:v>
                </c:pt>
                <c:pt idx="53">
                  <c:v>2146</c:v>
                </c:pt>
                <c:pt idx="54">
                  <c:v>2147</c:v>
                </c:pt>
                <c:pt idx="55">
                  <c:v>2148</c:v>
                </c:pt>
                <c:pt idx="56">
                  <c:v>2149</c:v>
                </c:pt>
                <c:pt idx="57">
                  <c:v>2150</c:v>
                </c:pt>
                <c:pt idx="58">
                  <c:v>2151</c:v>
                </c:pt>
                <c:pt idx="59">
                  <c:v>2152</c:v>
                </c:pt>
                <c:pt idx="60">
                  <c:v>2153</c:v>
                </c:pt>
                <c:pt idx="61">
                  <c:v>2154</c:v>
                </c:pt>
                <c:pt idx="62">
                  <c:v>2155</c:v>
                </c:pt>
                <c:pt idx="63">
                  <c:v>2156</c:v>
                </c:pt>
                <c:pt idx="64">
                  <c:v>2157</c:v>
                </c:pt>
                <c:pt idx="65">
                  <c:v>2158</c:v>
                </c:pt>
                <c:pt idx="66">
                  <c:v>2159</c:v>
                </c:pt>
                <c:pt idx="67">
                  <c:v>2160</c:v>
                </c:pt>
                <c:pt idx="68">
                  <c:v>2161</c:v>
                </c:pt>
                <c:pt idx="69">
                  <c:v>2162</c:v>
                </c:pt>
                <c:pt idx="70">
                  <c:v>2163</c:v>
                </c:pt>
                <c:pt idx="71">
                  <c:v>2164</c:v>
                </c:pt>
                <c:pt idx="72">
                  <c:v>2165</c:v>
                </c:pt>
                <c:pt idx="73">
                  <c:v>2166</c:v>
                </c:pt>
                <c:pt idx="74">
                  <c:v>2167</c:v>
                </c:pt>
                <c:pt idx="75">
                  <c:v>2168</c:v>
                </c:pt>
                <c:pt idx="76">
                  <c:v>2169</c:v>
                </c:pt>
                <c:pt idx="77">
                  <c:v>2170</c:v>
                </c:pt>
                <c:pt idx="78">
                  <c:v>2171</c:v>
                </c:pt>
                <c:pt idx="79">
                  <c:v>2172</c:v>
                </c:pt>
                <c:pt idx="80">
                  <c:v>2173</c:v>
                </c:pt>
                <c:pt idx="81">
                  <c:v>2174</c:v>
                </c:pt>
                <c:pt idx="82">
                  <c:v>2175</c:v>
                </c:pt>
                <c:pt idx="83">
                  <c:v>2176</c:v>
                </c:pt>
                <c:pt idx="84">
                  <c:v>2177</c:v>
                </c:pt>
                <c:pt idx="85">
                  <c:v>2178</c:v>
                </c:pt>
                <c:pt idx="86">
                  <c:v>2179</c:v>
                </c:pt>
                <c:pt idx="87">
                  <c:v>2180</c:v>
                </c:pt>
                <c:pt idx="88">
                  <c:v>2181</c:v>
                </c:pt>
                <c:pt idx="89">
                  <c:v>2182</c:v>
                </c:pt>
                <c:pt idx="90">
                  <c:v>2183</c:v>
                </c:pt>
                <c:pt idx="91">
                  <c:v>2184</c:v>
                </c:pt>
                <c:pt idx="92">
                  <c:v>2185</c:v>
                </c:pt>
                <c:pt idx="93">
                  <c:v>2186</c:v>
                </c:pt>
                <c:pt idx="94">
                  <c:v>2187</c:v>
                </c:pt>
                <c:pt idx="95">
                  <c:v>2188</c:v>
                </c:pt>
                <c:pt idx="96">
                  <c:v>2189</c:v>
                </c:pt>
                <c:pt idx="97">
                  <c:v>2190</c:v>
                </c:pt>
                <c:pt idx="98">
                  <c:v>2191</c:v>
                </c:pt>
                <c:pt idx="99">
                  <c:v>2192</c:v>
                </c:pt>
                <c:pt idx="100">
                  <c:v>2193</c:v>
                </c:pt>
                <c:pt idx="101">
                  <c:v>2194</c:v>
                </c:pt>
                <c:pt idx="102">
                  <c:v>2195</c:v>
                </c:pt>
                <c:pt idx="103">
                  <c:v>2196</c:v>
                </c:pt>
                <c:pt idx="104">
                  <c:v>2197</c:v>
                </c:pt>
                <c:pt idx="105">
                  <c:v>2198</c:v>
                </c:pt>
                <c:pt idx="106">
                  <c:v>2199</c:v>
                </c:pt>
                <c:pt idx="107">
                  <c:v>2200</c:v>
                </c:pt>
                <c:pt idx="108">
                  <c:v>2201</c:v>
                </c:pt>
                <c:pt idx="109">
                  <c:v>2202</c:v>
                </c:pt>
                <c:pt idx="110">
                  <c:v>2203</c:v>
                </c:pt>
                <c:pt idx="111">
                  <c:v>2204</c:v>
                </c:pt>
                <c:pt idx="112">
                  <c:v>2205</c:v>
                </c:pt>
                <c:pt idx="113">
                  <c:v>2206</c:v>
                </c:pt>
                <c:pt idx="114">
                  <c:v>2207</c:v>
                </c:pt>
                <c:pt idx="115">
                  <c:v>2208</c:v>
                </c:pt>
                <c:pt idx="116">
                  <c:v>2209</c:v>
                </c:pt>
                <c:pt idx="117">
                  <c:v>2210</c:v>
                </c:pt>
                <c:pt idx="118">
                  <c:v>2211</c:v>
                </c:pt>
                <c:pt idx="119">
                  <c:v>2212</c:v>
                </c:pt>
                <c:pt idx="120">
                  <c:v>2213</c:v>
                </c:pt>
                <c:pt idx="121">
                  <c:v>2214</c:v>
                </c:pt>
                <c:pt idx="122">
                  <c:v>2215</c:v>
                </c:pt>
                <c:pt idx="123">
                  <c:v>2216</c:v>
                </c:pt>
                <c:pt idx="124">
                  <c:v>2217</c:v>
                </c:pt>
                <c:pt idx="125">
                  <c:v>2218</c:v>
                </c:pt>
                <c:pt idx="126">
                  <c:v>2219</c:v>
                </c:pt>
                <c:pt idx="127">
                  <c:v>2220</c:v>
                </c:pt>
                <c:pt idx="128">
                  <c:v>2221</c:v>
                </c:pt>
                <c:pt idx="129">
                  <c:v>2222</c:v>
                </c:pt>
                <c:pt idx="130">
                  <c:v>2223</c:v>
                </c:pt>
                <c:pt idx="131">
                  <c:v>2224</c:v>
                </c:pt>
                <c:pt idx="132">
                  <c:v>2225</c:v>
                </c:pt>
                <c:pt idx="133">
                  <c:v>2226</c:v>
                </c:pt>
                <c:pt idx="134">
                  <c:v>2227</c:v>
                </c:pt>
                <c:pt idx="135">
                  <c:v>2228</c:v>
                </c:pt>
                <c:pt idx="136">
                  <c:v>2229</c:v>
                </c:pt>
                <c:pt idx="137">
                  <c:v>2230</c:v>
                </c:pt>
                <c:pt idx="138">
                  <c:v>2231</c:v>
                </c:pt>
                <c:pt idx="139">
                  <c:v>2232</c:v>
                </c:pt>
                <c:pt idx="140">
                  <c:v>2233</c:v>
                </c:pt>
                <c:pt idx="141">
                  <c:v>2234</c:v>
                </c:pt>
                <c:pt idx="142">
                  <c:v>2235</c:v>
                </c:pt>
                <c:pt idx="143">
                  <c:v>2236</c:v>
                </c:pt>
                <c:pt idx="144">
                  <c:v>2237</c:v>
                </c:pt>
                <c:pt idx="145">
                  <c:v>2238</c:v>
                </c:pt>
                <c:pt idx="146">
                  <c:v>2239</c:v>
                </c:pt>
                <c:pt idx="147">
                  <c:v>2240</c:v>
                </c:pt>
                <c:pt idx="148">
                  <c:v>2241</c:v>
                </c:pt>
                <c:pt idx="149">
                  <c:v>2242</c:v>
                </c:pt>
                <c:pt idx="150">
                  <c:v>2243</c:v>
                </c:pt>
                <c:pt idx="151">
                  <c:v>2244</c:v>
                </c:pt>
                <c:pt idx="152">
                  <c:v>2245</c:v>
                </c:pt>
                <c:pt idx="153">
                  <c:v>2246</c:v>
                </c:pt>
                <c:pt idx="154">
                  <c:v>2247</c:v>
                </c:pt>
                <c:pt idx="155">
                  <c:v>2248</c:v>
                </c:pt>
                <c:pt idx="156">
                  <c:v>2249</c:v>
                </c:pt>
                <c:pt idx="157">
                  <c:v>2250</c:v>
                </c:pt>
                <c:pt idx="158">
                  <c:v>2251</c:v>
                </c:pt>
                <c:pt idx="159">
                  <c:v>2252</c:v>
                </c:pt>
                <c:pt idx="160">
                  <c:v>2253</c:v>
                </c:pt>
                <c:pt idx="161">
                  <c:v>2254</c:v>
                </c:pt>
                <c:pt idx="162">
                  <c:v>2255</c:v>
                </c:pt>
                <c:pt idx="163">
                  <c:v>2256</c:v>
                </c:pt>
                <c:pt idx="164">
                  <c:v>2257</c:v>
                </c:pt>
                <c:pt idx="165">
                  <c:v>2258</c:v>
                </c:pt>
                <c:pt idx="166">
                  <c:v>2259</c:v>
                </c:pt>
                <c:pt idx="167">
                  <c:v>2260</c:v>
                </c:pt>
                <c:pt idx="168">
                  <c:v>2261</c:v>
                </c:pt>
                <c:pt idx="169">
                  <c:v>2262</c:v>
                </c:pt>
                <c:pt idx="170">
                  <c:v>2263</c:v>
                </c:pt>
                <c:pt idx="171">
                  <c:v>2264</c:v>
                </c:pt>
                <c:pt idx="172">
                  <c:v>2265</c:v>
                </c:pt>
                <c:pt idx="173">
                  <c:v>2266</c:v>
                </c:pt>
                <c:pt idx="174">
                  <c:v>2267</c:v>
                </c:pt>
                <c:pt idx="175">
                  <c:v>2268</c:v>
                </c:pt>
                <c:pt idx="176">
                  <c:v>2269</c:v>
                </c:pt>
                <c:pt idx="177">
                  <c:v>2270</c:v>
                </c:pt>
                <c:pt idx="178">
                  <c:v>2271</c:v>
                </c:pt>
                <c:pt idx="179">
                  <c:v>2272</c:v>
                </c:pt>
                <c:pt idx="180">
                  <c:v>2273</c:v>
                </c:pt>
                <c:pt idx="181">
                  <c:v>2274</c:v>
                </c:pt>
                <c:pt idx="182">
                  <c:v>2275</c:v>
                </c:pt>
                <c:pt idx="183">
                  <c:v>2276</c:v>
                </c:pt>
                <c:pt idx="184">
                  <c:v>2277</c:v>
                </c:pt>
                <c:pt idx="185">
                  <c:v>2278</c:v>
                </c:pt>
                <c:pt idx="186">
                  <c:v>2279</c:v>
                </c:pt>
                <c:pt idx="187">
                  <c:v>2280</c:v>
                </c:pt>
                <c:pt idx="188">
                  <c:v>2281</c:v>
                </c:pt>
                <c:pt idx="189">
                  <c:v>2282</c:v>
                </c:pt>
                <c:pt idx="190">
                  <c:v>2283</c:v>
                </c:pt>
                <c:pt idx="191">
                  <c:v>2284</c:v>
                </c:pt>
                <c:pt idx="192">
                  <c:v>2285</c:v>
                </c:pt>
                <c:pt idx="193">
                  <c:v>2286</c:v>
                </c:pt>
                <c:pt idx="194">
                  <c:v>2287</c:v>
                </c:pt>
                <c:pt idx="195">
                  <c:v>2288</c:v>
                </c:pt>
                <c:pt idx="196">
                  <c:v>2289</c:v>
                </c:pt>
                <c:pt idx="197">
                  <c:v>2290</c:v>
                </c:pt>
                <c:pt idx="198">
                  <c:v>2291</c:v>
                </c:pt>
                <c:pt idx="199">
                  <c:v>2292</c:v>
                </c:pt>
                <c:pt idx="200">
                  <c:v>2293</c:v>
                </c:pt>
                <c:pt idx="201">
                  <c:v>2294</c:v>
                </c:pt>
                <c:pt idx="202">
                  <c:v>2295</c:v>
                </c:pt>
                <c:pt idx="203">
                  <c:v>2296</c:v>
                </c:pt>
                <c:pt idx="204">
                  <c:v>2297</c:v>
                </c:pt>
                <c:pt idx="205">
                  <c:v>2298</c:v>
                </c:pt>
                <c:pt idx="206">
                  <c:v>2299</c:v>
                </c:pt>
                <c:pt idx="207">
                  <c:v>2300</c:v>
                </c:pt>
                <c:pt idx="208">
                  <c:v>2301</c:v>
                </c:pt>
                <c:pt idx="209">
                  <c:v>2302</c:v>
                </c:pt>
                <c:pt idx="210">
                  <c:v>2303</c:v>
                </c:pt>
                <c:pt idx="211">
                  <c:v>2304</c:v>
                </c:pt>
                <c:pt idx="212">
                  <c:v>2305</c:v>
                </c:pt>
                <c:pt idx="213">
                  <c:v>2306</c:v>
                </c:pt>
                <c:pt idx="214">
                  <c:v>2307</c:v>
                </c:pt>
                <c:pt idx="215">
                  <c:v>2308</c:v>
                </c:pt>
                <c:pt idx="216">
                  <c:v>2309</c:v>
                </c:pt>
                <c:pt idx="217">
                  <c:v>2310</c:v>
                </c:pt>
                <c:pt idx="218">
                  <c:v>2311</c:v>
                </c:pt>
                <c:pt idx="219">
                  <c:v>2312</c:v>
                </c:pt>
                <c:pt idx="220">
                  <c:v>2313</c:v>
                </c:pt>
                <c:pt idx="221">
                  <c:v>2314</c:v>
                </c:pt>
                <c:pt idx="222">
                  <c:v>2315</c:v>
                </c:pt>
                <c:pt idx="223">
                  <c:v>2316</c:v>
                </c:pt>
                <c:pt idx="224">
                  <c:v>2317</c:v>
                </c:pt>
                <c:pt idx="225">
                  <c:v>2318</c:v>
                </c:pt>
                <c:pt idx="226">
                  <c:v>2319</c:v>
                </c:pt>
                <c:pt idx="227">
                  <c:v>2320</c:v>
                </c:pt>
                <c:pt idx="228">
                  <c:v>2321</c:v>
                </c:pt>
                <c:pt idx="229">
                  <c:v>2322</c:v>
                </c:pt>
                <c:pt idx="230">
                  <c:v>2323</c:v>
                </c:pt>
                <c:pt idx="231">
                  <c:v>2324</c:v>
                </c:pt>
                <c:pt idx="232">
                  <c:v>2325</c:v>
                </c:pt>
                <c:pt idx="233">
                  <c:v>2326</c:v>
                </c:pt>
                <c:pt idx="234">
                  <c:v>2327</c:v>
                </c:pt>
                <c:pt idx="235">
                  <c:v>2328</c:v>
                </c:pt>
                <c:pt idx="236">
                  <c:v>2329</c:v>
                </c:pt>
                <c:pt idx="237">
                  <c:v>2330</c:v>
                </c:pt>
                <c:pt idx="238">
                  <c:v>2331</c:v>
                </c:pt>
                <c:pt idx="239">
                  <c:v>2332</c:v>
                </c:pt>
                <c:pt idx="240">
                  <c:v>2333</c:v>
                </c:pt>
                <c:pt idx="241">
                  <c:v>2334</c:v>
                </c:pt>
                <c:pt idx="242">
                  <c:v>2335</c:v>
                </c:pt>
                <c:pt idx="243">
                  <c:v>2336</c:v>
                </c:pt>
                <c:pt idx="244">
                  <c:v>2337</c:v>
                </c:pt>
                <c:pt idx="245">
                  <c:v>2338</c:v>
                </c:pt>
                <c:pt idx="246">
                  <c:v>2339</c:v>
                </c:pt>
                <c:pt idx="247">
                  <c:v>2340</c:v>
                </c:pt>
                <c:pt idx="248">
                  <c:v>2341</c:v>
                </c:pt>
                <c:pt idx="249">
                  <c:v>2342</c:v>
                </c:pt>
                <c:pt idx="250">
                  <c:v>2343</c:v>
                </c:pt>
                <c:pt idx="251">
                  <c:v>2344</c:v>
                </c:pt>
                <c:pt idx="252">
                  <c:v>2345</c:v>
                </c:pt>
                <c:pt idx="253">
                  <c:v>2346</c:v>
                </c:pt>
                <c:pt idx="254">
                  <c:v>2347</c:v>
                </c:pt>
                <c:pt idx="255">
                  <c:v>2348</c:v>
                </c:pt>
                <c:pt idx="256">
                  <c:v>2349</c:v>
                </c:pt>
                <c:pt idx="257">
                  <c:v>2350</c:v>
                </c:pt>
                <c:pt idx="258">
                  <c:v>2351</c:v>
                </c:pt>
                <c:pt idx="259">
                  <c:v>2352</c:v>
                </c:pt>
                <c:pt idx="260">
                  <c:v>2353</c:v>
                </c:pt>
                <c:pt idx="261">
                  <c:v>2354</c:v>
                </c:pt>
                <c:pt idx="262">
                  <c:v>2355</c:v>
                </c:pt>
                <c:pt idx="263">
                  <c:v>2356</c:v>
                </c:pt>
                <c:pt idx="264">
                  <c:v>2357</c:v>
                </c:pt>
                <c:pt idx="265">
                  <c:v>2358</c:v>
                </c:pt>
                <c:pt idx="266">
                  <c:v>2359</c:v>
                </c:pt>
                <c:pt idx="267">
                  <c:v>2360</c:v>
                </c:pt>
                <c:pt idx="268">
                  <c:v>2361</c:v>
                </c:pt>
                <c:pt idx="269">
                  <c:v>2362</c:v>
                </c:pt>
                <c:pt idx="270">
                  <c:v>2363</c:v>
                </c:pt>
                <c:pt idx="271">
                  <c:v>2364</c:v>
                </c:pt>
                <c:pt idx="272">
                  <c:v>2365</c:v>
                </c:pt>
                <c:pt idx="273">
                  <c:v>2366</c:v>
                </c:pt>
                <c:pt idx="274">
                  <c:v>2367</c:v>
                </c:pt>
                <c:pt idx="275">
                  <c:v>2368</c:v>
                </c:pt>
                <c:pt idx="276">
                  <c:v>2369</c:v>
                </c:pt>
              </c:numCache>
            </c:numRef>
          </c:xVal>
          <c:yVal>
            <c:numRef>
              <c:f>Graph!$G$1914:$G$2188</c:f>
              <c:numCache>
                <c:formatCode>General</c:formatCode>
                <c:ptCount val="2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0B-4194-886F-027219AACFB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Graph!$A$1913:$A$2189</c:f>
              <c:numCache>
                <c:formatCode>General</c:formatCode>
                <c:ptCount val="277"/>
                <c:pt idx="0">
                  <c:v>2093</c:v>
                </c:pt>
                <c:pt idx="1">
                  <c:v>2094</c:v>
                </c:pt>
                <c:pt idx="2">
                  <c:v>2095</c:v>
                </c:pt>
                <c:pt idx="3">
                  <c:v>2096</c:v>
                </c:pt>
                <c:pt idx="4">
                  <c:v>2097</c:v>
                </c:pt>
                <c:pt idx="5">
                  <c:v>2098</c:v>
                </c:pt>
                <c:pt idx="6">
                  <c:v>2099</c:v>
                </c:pt>
                <c:pt idx="7">
                  <c:v>2100</c:v>
                </c:pt>
                <c:pt idx="8">
                  <c:v>2101</c:v>
                </c:pt>
                <c:pt idx="9">
                  <c:v>2102</c:v>
                </c:pt>
                <c:pt idx="10">
                  <c:v>2103</c:v>
                </c:pt>
                <c:pt idx="11">
                  <c:v>2104</c:v>
                </c:pt>
                <c:pt idx="12">
                  <c:v>2105</c:v>
                </c:pt>
                <c:pt idx="13">
                  <c:v>2106</c:v>
                </c:pt>
                <c:pt idx="14">
                  <c:v>2107</c:v>
                </c:pt>
                <c:pt idx="15">
                  <c:v>2108</c:v>
                </c:pt>
                <c:pt idx="16">
                  <c:v>2109</c:v>
                </c:pt>
                <c:pt idx="17">
                  <c:v>2110</c:v>
                </c:pt>
                <c:pt idx="18">
                  <c:v>2111</c:v>
                </c:pt>
                <c:pt idx="19">
                  <c:v>2112</c:v>
                </c:pt>
                <c:pt idx="20">
                  <c:v>2113</c:v>
                </c:pt>
                <c:pt idx="21">
                  <c:v>2114</c:v>
                </c:pt>
                <c:pt idx="22">
                  <c:v>2115</c:v>
                </c:pt>
                <c:pt idx="23">
                  <c:v>2116</c:v>
                </c:pt>
                <c:pt idx="24">
                  <c:v>2117</c:v>
                </c:pt>
                <c:pt idx="25">
                  <c:v>2118</c:v>
                </c:pt>
                <c:pt idx="26">
                  <c:v>2119</c:v>
                </c:pt>
                <c:pt idx="27">
                  <c:v>2120</c:v>
                </c:pt>
                <c:pt idx="28">
                  <c:v>2121</c:v>
                </c:pt>
                <c:pt idx="29">
                  <c:v>2122</c:v>
                </c:pt>
                <c:pt idx="30">
                  <c:v>2123</c:v>
                </c:pt>
                <c:pt idx="31">
                  <c:v>2124</c:v>
                </c:pt>
                <c:pt idx="32">
                  <c:v>2125</c:v>
                </c:pt>
                <c:pt idx="33">
                  <c:v>2126</c:v>
                </c:pt>
                <c:pt idx="34">
                  <c:v>2127</c:v>
                </c:pt>
                <c:pt idx="35">
                  <c:v>2128</c:v>
                </c:pt>
                <c:pt idx="36">
                  <c:v>2129</c:v>
                </c:pt>
                <c:pt idx="37">
                  <c:v>2130</c:v>
                </c:pt>
                <c:pt idx="38">
                  <c:v>2131</c:v>
                </c:pt>
                <c:pt idx="39">
                  <c:v>2132</c:v>
                </c:pt>
                <c:pt idx="40">
                  <c:v>2133</c:v>
                </c:pt>
                <c:pt idx="41">
                  <c:v>2134</c:v>
                </c:pt>
                <c:pt idx="42">
                  <c:v>2135</c:v>
                </c:pt>
                <c:pt idx="43">
                  <c:v>2136</c:v>
                </c:pt>
                <c:pt idx="44">
                  <c:v>2137</c:v>
                </c:pt>
                <c:pt idx="45">
                  <c:v>2138</c:v>
                </c:pt>
                <c:pt idx="46">
                  <c:v>2139</c:v>
                </c:pt>
                <c:pt idx="47">
                  <c:v>2140</c:v>
                </c:pt>
                <c:pt idx="48">
                  <c:v>2141</c:v>
                </c:pt>
                <c:pt idx="49">
                  <c:v>2142</c:v>
                </c:pt>
                <c:pt idx="50">
                  <c:v>2143</c:v>
                </c:pt>
                <c:pt idx="51">
                  <c:v>2144</c:v>
                </c:pt>
                <c:pt idx="52">
                  <c:v>2145</c:v>
                </c:pt>
                <c:pt idx="53">
                  <c:v>2146</c:v>
                </c:pt>
                <c:pt idx="54">
                  <c:v>2147</c:v>
                </c:pt>
                <c:pt idx="55">
                  <c:v>2148</c:v>
                </c:pt>
                <c:pt idx="56">
                  <c:v>2149</c:v>
                </c:pt>
                <c:pt idx="57">
                  <c:v>2150</c:v>
                </c:pt>
                <c:pt idx="58">
                  <c:v>2151</c:v>
                </c:pt>
                <c:pt idx="59">
                  <c:v>2152</c:v>
                </c:pt>
                <c:pt idx="60">
                  <c:v>2153</c:v>
                </c:pt>
                <c:pt idx="61">
                  <c:v>2154</c:v>
                </c:pt>
                <c:pt idx="62">
                  <c:v>2155</c:v>
                </c:pt>
                <c:pt idx="63">
                  <c:v>2156</c:v>
                </c:pt>
                <c:pt idx="64">
                  <c:v>2157</c:v>
                </c:pt>
                <c:pt idx="65">
                  <c:v>2158</c:v>
                </c:pt>
                <c:pt idx="66">
                  <c:v>2159</c:v>
                </c:pt>
                <c:pt idx="67">
                  <c:v>2160</c:v>
                </c:pt>
                <c:pt idx="68">
                  <c:v>2161</c:v>
                </c:pt>
                <c:pt idx="69">
                  <c:v>2162</c:v>
                </c:pt>
                <c:pt idx="70">
                  <c:v>2163</c:v>
                </c:pt>
                <c:pt idx="71">
                  <c:v>2164</c:v>
                </c:pt>
                <c:pt idx="72">
                  <c:v>2165</c:v>
                </c:pt>
                <c:pt idx="73">
                  <c:v>2166</c:v>
                </c:pt>
                <c:pt idx="74">
                  <c:v>2167</c:v>
                </c:pt>
                <c:pt idx="75">
                  <c:v>2168</c:v>
                </c:pt>
                <c:pt idx="76">
                  <c:v>2169</c:v>
                </c:pt>
                <c:pt idx="77">
                  <c:v>2170</c:v>
                </c:pt>
                <c:pt idx="78">
                  <c:v>2171</c:v>
                </c:pt>
                <c:pt idx="79">
                  <c:v>2172</c:v>
                </c:pt>
                <c:pt idx="80">
                  <c:v>2173</c:v>
                </c:pt>
                <c:pt idx="81">
                  <c:v>2174</c:v>
                </c:pt>
                <c:pt idx="82">
                  <c:v>2175</c:v>
                </c:pt>
                <c:pt idx="83">
                  <c:v>2176</c:v>
                </c:pt>
                <c:pt idx="84">
                  <c:v>2177</c:v>
                </c:pt>
                <c:pt idx="85">
                  <c:v>2178</c:v>
                </c:pt>
                <c:pt idx="86">
                  <c:v>2179</c:v>
                </c:pt>
                <c:pt idx="87">
                  <c:v>2180</c:v>
                </c:pt>
                <c:pt idx="88">
                  <c:v>2181</c:v>
                </c:pt>
                <c:pt idx="89">
                  <c:v>2182</c:v>
                </c:pt>
                <c:pt idx="90">
                  <c:v>2183</c:v>
                </c:pt>
                <c:pt idx="91">
                  <c:v>2184</c:v>
                </c:pt>
                <c:pt idx="92">
                  <c:v>2185</c:v>
                </c:pt>
                <c:pt idx="93">
                  <c:v>2186</c:v>
                </c:pt>
                <c:pt idx="94">
                  <c:v>2187</c:v>
                </c:pt>
                <c:pt idx="95">
                  <c:v>2188</c:v>
                </c:pt>
                <c:pt idx="96">
                  <c:v>2189</c:v>
                </c:pt>
                <c:pt idx="97">
                  <c:v>2190</c:v>
                </c:pt>
                <c:pt idx="98">
                  <c:v>2191</c:v>
                </c:pt>
                <c:pt idx="99">
                  <c:v>2192</c:v>
                </c:pt>
                <c:pt idx="100">
                  <c:v>2193</c:v>
                </c:pt>
                <c:pt idx="101">
                  <c:v>2194</c:v>
                </c:pt>
                <c:pt idx="102">
                  <c:v>2195</c:v>
                </c:pt>
                <c:pt idx="103">
                  <c:v>2196</c:v>
                </c:pt>
                <c:pt idx="104">
                  <c:v>2197</c:v>
                </c:pt>
                <c:pt idx="105">
                  <c:v>2198</c:v>
                </c:pt>
                <c:pt idx="106">
                  <c:v>2199</c:v>
                </c:pt>
                <c:pt idx="107">
                  <c:v>2200</c:v>
                </c:pt>
                <c:pt idx="108">
                  <c:v>2201</c:v>
                </c:pt>
                <c:pt idx="109">
                  <c:v>2202</c:v>
                </c:pt>
                <c:pt idx="110">
                  <c:v>2203</c:v>
                </c:pt>
                <c:pt idx="111">
                  <c:v>2204</c:v>
                </c:pt>
                <c:pt idx="112">
                  <c:v>2205</c:v>
                </c:pt>
                <c:pt idx="113">
                  <c:v>2206</c:v>
                </c:pt>
                <c:pt idx="114">
                  <c:v>2207</c:v>
                </c:pt>
                <c:pt idx="115">
                  <c:v>2208</c:v>
                </c:pt>
                <c:pt idx="116">
                  <c:v>2209</c:v>
                </c:pt>
                <c:pt idx="117">
                  <c:v>2210</c:v>
                </c:pt>
                <c:pt idx="118">
                  <c:v>2211</c:v>
                </c:pt>
                <c:pt idx="119">
                  <c:v>2212</c:v>
                </c:pt>
                <c:pt idx="120">
                  <c:v>2213</c:v>
                </c:pt>
                <c:pt idx="121">
                  <c:v>2214</c:v>
                </c:pt>
                <c:pt idx="122">
                  <c:v>2215</c:v>
                </c:pt>
                <c:pt idx="123">
                  <c:v>2216</c:v>
                </c:pt>
                <c:pt idx="124">
                  <c:v>2217</c:v>
                </c:pt>
                <c:pt idx="125">
                  <c:v>2218</c:v>
                </c:pt>
                <c:pt idx="126">
                  <c:v>2219</c:v>
                </c:pt>
                <c:pt idx="127">
                  <c:v>2220</c:v>
                </c:pt>
                <c:pt idx="128">
                  <c:v>2221</c:v>
                </c:pt>
                <c:pt idx="129">
                  <c:v>2222</c:v>
                </c:pt>
                <c:pt idx="130">
                  <c:v>2223</c:v>
                </c:pt>
                <c:pt idx="131">
                  <c:v>2224</c:v>
                </c:pt>
                <c:pt idx="132">
                  <c:v>2225</c:v>
                </c:pt>
                <c:pt idx="133">
                  <c:v>2226</c:v>
                </c:pt>
                <c:pt idx="134">
                  <c:v>2227</c:v>
                </c:pt>
                <c:pt idx="135">
                  <c:v>2228</c:v>
                </c:pt>
                <c:pt idx="136">
                  <c:v>2229</c:v>
                </c:pt>
                <c:pt idx="137">
                  <c:v>2230</c:v>
                </c:pt>
                <c:pt idx="138">
                  <c:v>2231</c:v>
                </c:pt>
                <c:pt idx="139">
                  <c:v>2232</c:v>
                </c:pt>
                <c:pt idx="140">
                  <c:v>2233</c:v>
                </c:pt>
                <c:pt idx="141">
                  <c:v>2234</c:v>
                </c:pt>
                <c:pt idx="142">
                  <c:v>2235</c:v>
                </c:pt>
                <c:pt idx="143">
                  <c:v>2236</c:v>
                </c:pt>
                <c:pt idx="144">
                  <c:v>2237</c:v>
                </c:pt>
                <c:pt idx="145">
                  <c:v>2238</c:v>
                </c:pt>
                <c:pt idx="146">
                  <c:v>2239</c:v>
                </c:pt>
                <c:pt idx="147">
                  <c:v>2240</c:v>
                </c:pt>
                <c:pt idx="148">
                  <c:v>2241</c:v>
                </c:pt>
                <c:pt idx="149">
                  <c:v>2242</c:v>
                </c:pt>
                <c:pt idx="150">
                  <c:v>2243</c:v>
                </c:pt>
                <c:pt idx="151">
                  <c:v>2244</c:v>
                </c:pt>
                <c:pt idx="152">
                  <c:v>2245</c:v>
                </c:pt>
                <c:pt idx="153">
                  <c:v>2246</c:v>
                </c:pt>
                <c:pt idx="154">
                  <c:v>2247</c:v>
                </c:pt>
                <c:pt idx="155">
                  <c:v>2248</c:v>
                </c:pt>
                <c:pt idx="156">
                  <c:v>2249</c:v>
                </c:pt>
                <c:pt idx="157">
                  <c:v>2250</c:v>
                </c:pt>
                <c:pt idx="158">
                  <c:v>2251</c:v>
                </c:pt>
                <c:pt idx="159">
                  <c:v>2252</c:v>
                </c:pt>
                <c:pt idx="160">
                  <c:v>2253</c:v>
                </c:pt>
                <c:pt idx="161">
                  <c:v>2254</c:v>
                </c:pt>
                <c:pt idx="162">
                  <c:v>2255</c:v>
                </c:pt>
                <c:pt idx="163">
                  <c:v>2256</c:v>
                </c:pt>
                <c:pt idx="164">
                  <c:v>2257</c:v>
                </c:pt>
                <c:pt idx="165">
                  <c:v>2258</c:v>
                </c:pt>
                <c:pt idx="166">
                  <c:v>2259</c:v>
                </c:pt>
                <c:pt idx="167">
                  <c:v>2260</c:v>
                </c:pt>
                <c:pt idx="168">
                  <c:v>2261</c:v>
                </c:pt>
                <c:pt idx="169">
                  <c:v>2262</c:v>
                </c:pt>
                <c:pt idx="170">
                  <c:v>2263</c:v>
                </c:pt>
                <c:pt idx="171">
                  <c:v>2264</c:v>
                </c:pt>
                <c:pt idx="172">
                  <c:v>2265</c:v>
                </c:pt>
                <c:pt idx="173">
                  <c:v>2266</c:v>
                </c:pt>
                <c:pt idx="174">
                  <c:v>2267</c:v>
                </c:pt>
                <c:pt idx="175">
                  <c:v>2268</c:v>
                </c:pt>
                <c:pt idx="176">
                  <c:v>2269</c:v>
                </c:pt>
                <c:pt idx="177">
                  <c:v>2270</c:v>
                </c:pt>
                <c:pt idx="178">
                  <c:v>2271</c:v>
                </c:pt>
                <c:pt idx="179">
                  <c:v>2272</c:v>
                </c:pt>
                <c:pt idx="180">
                  <c:v>2273</c:v>
                </c:pt>
                <c:pt idx="181">
                  <c:v>2274</c:v>
                </c:pt>
                <c:pt idx="182">
                  <c:v>2275</c:v>
                </c:pt>
                <c:pt idx="183">
                  <c:v>2276</c:v>
                </c:pt>
                <c:pt idx="184">
                  <c:v>2277</c:v>
                </c:pt>
                <c:pt idx="185">
                  <c:v>2278</c:v>
                </c:pt>
                <c:pt idx="186">
                  <c:v>2279</c:v>
                </c:pt>
                <c:pt idx="187">
                  <c:v>2280</c:v>
                </c:pt>
                <c:pt idx="188">
                  <c:v>2281</c:v>
                </c:pt>
                <c:pt idx="189">
                  <c:v>2282</c:v>
                </c:pt>
                <c:pt idx="190">
                  <c:v>2283</c:v>
                </c:pt>
                <c:pt idx="191">
                  <c:v>2284</c:v>
                </c:pt>
                <c:pt idx="192">
                  <c:v>2285</c:v>
                </c:pt>
                <c:pt idx="193">
                  <c:v>2286</c:v>
                </c:pt>
                <c:pt idx="194">
                  <c:v>2287</c:v>
                </c:pt>
                <c:pt idx="195">
                  <c:v>2288</c:v>
                </c:pt>
                <c:pt idx="196">
                  <c:v>2289</c:v>
                </c:pt>
                <c:pt idx="197">
                  <c:v>2290</c:v>
                </c:pt>
                <c:pt idx="198">
                  <c:v>2291</c:v>
                </c:pt>
                <c:pt idx="199">
                  <c:v>2292</c:v>
                </c:pt>
                <c:pt idx="200">
                  <c:v>2293</c:v>
                </c:pt>
                <c:pt idx="201">
                  <c:v>2294</c:v>
                </c:pt>
                <c:pt idx="202">
                  <c:v>2295</c:v>
                </c:pt>
                <c:pt idx="203">
                  <c:v>2296</c:v>
                </c:pt>
                <c:pt idx="204">
                  <c:v>2297</c:v>
                </c:pt>
                <c:pt idx="205">
                  <c:v>2298</c:v>
                </c:pt>
                <c:pt idx="206">
                  <c:v>2299</c:v>
                </c:pt>
                <c:pt idx="207">
                  <c:v>2300</c:v>
                </c:pt>
                <c:pt idx="208">
                  <c:v>2301</c:v>
                </c:pt>
                <c:pt idx="209">
                  <c:v>2302</c:v>
                </c:pt>
                <c:pt idx="210">
                  <c:v>2303</c:v>
                </c:pt>
                <c:pt idx="211">
                  <c:v>2304</c:v>
                </c:pt>
                <c:pt idx="212">
                  <c:v>2305</c:v>
                </c:pt>
                <c:pt idx="213">
                  <c:v>2306</c:v>
                </c:pt>
                <c:pt idx="214">
                  <c:v>2307</c:v>
                </c:pt>
                <c:pt idx="215">
                  <c:v>2308</c:v>
                </c:pt>
                <c:pt idx="216">
                  <c:v>2309</c:v>
                </c:pt>
                <c:pt idx="217">
                  <c:v>2310</c:v>
                </c:pt>
                <c:pt idx="218">
                  <c:v>2311</c:v>
                </c:pt>
                <c:pt idx="219">
                  <c:v>2312</c:v>
                </c:pt>
                <c:pt idx="220">
                  <c:v>2313</c:v>
                </c:pt>
                <c:pt idx="221">
                  <c:v>2314</c:v>
                </c:pt>
                <c:pt idx="222">
                  <c:v>2315</c:v>
                </c:pt>
                <c:pt idx="223">
                  <c:v>2316</c:v>
                </c:pt>
                <c:pt idx="224">
                  <c:v>2317</c:v>
                </c:pt>
                <c:pt idx="225">
                  <c:v>2318</c:v>
                </c:pt>
                <c:pt idx="226">
                  <c:v>2319</c:v>
                </c:pt>
                <c:pt idx="227">
                  <c:v>2320</c:v>
                </c:pt>
                <c:pt idx="228">
                  <c:v>2321</c:v>
                </c:pt>
                <c:pt idx="229">
                  <c:v>2322</c:v>
                </c:pt>
                <c:pt idx="230">
                  <c:v>2323</c:v>
                </c:pt>
                <c:pt idx="231">
                  <c:v>2324</c:v>
                </c:pt>
                <c:pt idx="232">
                  <c:v>2325</c:v>
                </c:pt>
                <c:pt idx="233">
                  <c:v>2326</c:v>
                </c:pt>
                <c:pt idx="234">
                  <c:v>2327</c:v>
                </c:pt>
                <c:pt idx="235">
                  <c:v>2328</c:v>
                </c:pt>
                <c:pt idx="236">
                  <c:v>2329</c:v>
                </c:pt>
                <c:pt idx="237">
                  <c:v>2330</c:v>
                </c:pt>
                <c:pt idx="238">
                  <c:v>2331</c:v>
                </c:pt>
                <c:pt idx="239">
                  <c:v>2332</c:v>
                </c:pt>
                <c:pt idx="240">
                  <c:v>2333</c:v>
                </c:pt>
                <c:pt idx="241">
                  <c:v>2334</c:v>
                </c:pt>
                <c:pt idx="242">
                  <c:v>2335</c:v>
                </c:pt>
                <c:pt idx="243">
                  <c:v>2336</c:v>
                </c:pt>
                <c:pt idx="244">
                  <c:v>2337</c:v>
                </c:pt>
                <c:pt idx="245">
                  <c:v>2338</c:v>
                </c:pt>
                <c:pt idx="246">
                  <c:v>2339</c:v>
                </c:pt>
                <c:pt idx="247">
                  <c:v>2340</c:v>
                </c:pt>
                <c:pt idx="248">
                  <c:v>2341</c:v>
                </c:pt>
                <c:pt idx="249">
                  <c:v>2342</c:v>
                </c:pt>
                <c:pt idx="250">
                  <c:v>2343</c:v>
                </c:pt>
                <c:pt idx="251">
                  <c:v>2344</c:v>
                </c:pt>
                <c:pt idx="252">
                  <c:v>2345</c:v>
                </c:pt>
                <c:pt idx="253">
                  <c:v>2346</c:v>
                </c:pt>
                <c:pt idx="254">
                  <c:v>2347</c:v>
                </c:pt>
                <c:pt idx="255">
                  <c:v>2348</c:v>
                </c:pt>
                <c:pt idx="256">
                  <c:v>2349</c:v>
                </c:pt>
                <c:pt idx="257">
                  <c:v>2350</c:v>
                </c:pt>
                <c:pt idx="258">
                  <c:v>2351</c:v>
                </c:pt>
                <c:pt idx="259">
                  <c:v>2352</c:v>
                </c:pt>
                <c:pt idx="260">
                  <c:v>2353</c:v>
                </c:pt>
                <c:pt idx="261">
                  <c:v>2354</c:v>
                </c:pt>
                <c:pt idx="262">
                  <c:v>2355</c:v>
                </c:pt>
                <c:pt idx="263">
                  <c:v>2356</c:v>
                </c:pt>
                <c:pt idx="264">
                  <c:v>2357</c:v>
                </c:pt>
                <c:pt idx="265">
                  <c:v>2358</c:v>
                </c:pt>
                <c:pt idx="266">
                  <c:v>2359</c:v>
                </c:pt>
                <c:pt idx="267">
                  <c:v>2360</c:v>
                </c:pt>
                <c:pt idx="268">
                  <c:v>2361</c:v>
                </c:pt>
                <c:pt idx="269">
                  <c:v>2362</c:v>
                </c:pt>
                <c:pt idx="270">
                  <c:v>2363</c:v>
                </c:pt>
                <c:pt idx="271">
                  <c:v>2364</c:v>
                </c:pt>
                <c:pt idx="272">
                  <c:v>2365</c:v>
                </c:pt>
                <c:pt idx="273">
                  <c:v>2366</c:v>
                </c:pt>
                <c:pt idx="274">
                  <c:v>2367</c:v>
                </c:pt>
                <c:pt idx="275">
                  <c:v>2368</c:v>
                </c:pt>
                <c:pt idx="276">
                  <c:v>2369</c:v>
                </c:pt>
              </c:numCache>
            </c:numRef>
          </c:xVal>
          <c:yVal>
            <c:numRef>
              <c:f>Graph!$H$1914:$H$2188</c:f>
              <c:numCache>
                <c:formatCode>General</c:formatCode>
                <c:ptCount val="27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0B-4194-886F-027219AA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611327"/>
        <c:axId val="1234614207"/>
      </c:scatterChart>
      <c:valAx>
        <c:axId val="1234611327"/>
        <c:scaling>
          <c:orientation val="minMax"/>
          <c:max val="2369"/>
          <c:min val="2093"/>
        </c:scaling>
        <c:delete val="0"/>
        <c:axPos val="b"/>
        <c:numFmt formatCode="General" sourceLinked="1"/>
        <c:majorTickMark val="out"/>
        <c:minorTickMark val="none"/>
        <c:tickLblPos val="nextTo"/>
        <c:crossAx val="1234614207"/>
        <c:crosses val="autoZero"/>
        <c:crossBetween val="midCat"/>
      </c:valAx>
      <c:valAx>
        <c:axId val="1234614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4611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Graph!$A$2192:$A$2503</c:f>
              <c:numCache>
                <c:formatCode>General</c:formatCode>
                <c:ptCount val="312"/>
                <c:pt idx="0">
                  <c:v>2404</c:v>
                </c:pt>
                <c:pt idx="1">
                  <c:v>2405</c:v>
                </c:pt>
                <c:pt idx="2">
                  <c:v>2406</c:v>
                </c:pt>
                <c:pt idx="3">
                  <c:v>2407</c:v>
                </c:pt>
                <c:pt idx="4">
                  <c:v>2408</c:v>
                </c:pt>
                <c:pt idx="5">
                  <c:v>2409</c:v>
                </c:pt>
                <c:pt idx="6">
                  <c:v>2410</c:v>
                </c:pt>
                <c:pt idx="7">
                  <c:v>2411</c:v>
                </c:pt>
                <c:pt idx="8">
                  <c:v>2412</c:v>
                </c:pt>
                <c:pt idx="9">
                  <c:v>2413</c:v>
                </c:pt>
                <c:pt idx="10">
                  <c:v>2414</c:v>
                </c:pt>
                <c:pt idx="11">
                  <c:v>2415</c:v>
                </c:pt>
                <c:pt idx="12">
                  <c:v>2416</c:v>
                </c:pt>
                <c:pt idx="13">
                  <c:v>2417</c:v>
                </c:pt>
                <c:pt idx="14">
                  <c:v>2418</c:v>
                </c:pt>
                <c:pt idx="15">
                  <c:v>2419</c:v>
                </c:pt>
                <c:pt idx="16">
                  <c:v>2420</c:v>
                </c:pt>
                <c:pt idx="17">
                  <c:v>2421</c:v>
                </c:pt>
                <c:pt idx="18">
                  <c:v>2422</c:v>
                </c:pt>
                <c:pt idx="19">
                  <c:v>2423</c:v>
                </c:pt>
                <c:pt idx="20">
                  <c:v>2424</c:v>
                </c:pt>
                <c:pt idx="21">
                  <c:v>2425</c:v>
                </c:pt>
                <c:pt idx="22">
                  <c:v>2426</c:v>
                </c:pt>
                <c:pt idx="23">
                  <c:v>2427</c:v>
                </c:pt>
                <c:pt idx="24">
                  <c:v>2428</c:v>
                </c:pt>
                <c:pt idx="25">
                  <c:v>2429</c:v>
                </c:pt>
                <c:pt idx="26">
                  <c:v>2430</c:v>
                </c:pt>
                <c:pt idx="27">
                  <c:v>2431</c:v>
                </c:pt>
                <c:pt idx="28">
                  <c:v>2432</c:v>
                </c:pt>
                <c:pt idx="29">
                  <c:v>2433</c:v>
                </c:pt>
                <c:pt idx="30">
                  <c:v>2434</c:v>
                </c:pt>
                <c:pt idx="31">
                  <c:v>2435</c:v>
                </c:pt>
                <c:pt idx="32">
                  <c:v>2436</c:v>
                </c:pt>
                <c:pt idx="33">
                  <c:v>2437</c:v>
                </c:pt>
                <c:pt idx="34">
                  <c:v>2438</c:v>
                </c:pt>
                <c:pt idx="35">
                  <c:v>2439</c:v>
                </c:pt>
                <c:pt idx="36">
                  <c:v>2440</c:v>
                </c:pt>
                <c:pt idx="37">
                  <c:v>2441</c:v>
                </c:pt>
                <c:pt idx="38">
                  <c:v>2442</c:v>
                </c:pt>
                <c:pt idx="39">
                  <c:v>2443</c:v>
                </c:pt>
                <c:pt idx="40">
                  <c:v>2444</c:v>
                </c:pt>
                <c:pt idx="41">
                  <c:v>2445</c:v>
                </c:pt>
                <c:pt idx="42">
                  <c:v>2446</c:v>
                </c:pt>
                <c:pt idx="43">
                  <c:v>2447</c:v>
                </c:pt>
                <c:pt idx="44">
                  <c:v>2448</c:v>
                </c:pt>
                <c:pt idx="45">
                  <c:v>2449</c:v>
                </c:pt>
                <c:pt idx="46">
                  <c:v>2450</c:v>
                </c:pt>
                <c:pt idx="47">
                  <c:v>2451</c:v>
                </c:pt>
                <c:pt idx="48">
                  <c:v>2452</c:v>
                </c:pt>
                <c:pt idx="49">
                  <c:v>2453</c:v>
                </c:pt>
                <c:pt idx="50">
                  <c:v>2454</c:v>
                </c:pt>
                <c:pt idx="51">
                  <c:v>2455</c:v>
                </c:pt>
                <c:pt idx="52">
                  <c:v>2456</c:v>
                </c:pt>
                <c:pt idx="53">
                  <c:v>2457</c:v>
                </c:pt>
                <c:pt idx="54">
                  <c:v>2458</c:v>
                </c:pt>
                <c:pt idx="55">
                  <c:v>2459</c:v>
                </c:pt>
                <c:pt idx="56">
                  <c:v>2460</c:v>
                </c:pt>
                <c:pt idx="57">
                  <c:v>2461</c:v>
                </c:pt>
                <c:pt idx="58">
                  <c:v>2462</c:v>
                </c:pt>
                <c:pt idx="59">
                  <c:v>2463</c:v>
                </c:pt>
                <c:pt idx="60">
                  <c:v>2464</c:v>
                </c:pt>
                <c:pt idx="61">
                  <c:v>2465</c:v>
                </c:pt>
                <c:pt idx="62">
                  <c:v>2466</c:v>
                </c:pt>
                <c:pt idx="63">
                  <c:v>2467</c:v>
                </c:pt>
                <c:pt idx="64">
                  <c:v>2468</c:v>
                </c:pt>
                <c:pt idx="65">
                  <c:v>2469</c:v>
                </c:pt>
                <c:pt idx="66">
                  <c:v>2470</c:v>
                </c:pt>
                <c:pt idx="67">
                  <c:v>2471</c:v>
                </c:pt>
                <c:pt idx="68">
                  <c:v>2472</c:v>
                </c:pt>
                <c:pt idx="69">
                  <c:v>2473</c:v>
                </c:pt>
                <c:pt idx="70">
                  <c:v>2474</c:v>
                </c:pt>
                <c:pt idx="71">
                  <c:v>2475</c:v>
                </c:pt>
                <c:pt idx="72">
                  <c:v>2476</c:v>
                </c:pt>
                <c:pt idx="73">
                  <c:v>2477</c:v>
                </c:pt>
                <c:pt idx="74">
                  <c:v>2478</c:v>
                </c:pt>
                <c:pt idx="75">
                  <c:v>2479</c:v>
                </c:pt>
                <c:pt idx="76">
                  <c:v>2480</c:v>
                </c:pt>
                <c:pt idx="77">
                  <c:v>2481</c:v>
                </c:pt>
                <c:pt idx="78">
                  <c:v>2482</c:v>
                </c:pt>
                <c:pt idx="79">
                  <c:v>2483</c:v>
                </c:pt>
                <c:pt idx="80">
                  <c:v>2484</c:v>
                </c:pt>
                <c:pt idx="81">
                  <c:v>2485</c:v>
                </c:pt>
                <c:pt idx="82">
                  <c:v>2486</c:v>
                </c:pt>
                <c:pt idx="83">
                  <c:v>2487</c:v>
                </c:pt>
                <c:pt idx="84">
                  <c:v>2488</c:v>
                </c:pt>
                <c:pt idx="85">
                  <c:v>2489</c:v>
                </c:pt>
                <c:pt idx="86">
                  <c:v>2490</c:v>
                </c:pt>
                <c:pt idx="87">
                  <c:v>2491</c:v>
                </c:pt>
                <c:pt idx="88">
                  <c:v>2492</c:v>
                </c:pt>
                <c:pt idx="89">
                  <c:v>2493</c:v>
                </c:pt>
                <c:pt idx="90">
                  <c:v>2494</c:v>
                </c:pt>
                <c:pt idx="91">
                  <c:v>2495</c:v>
                </c:pt>
                <c:pt idx="92">
                  <c:v>2496</c:v>
                </c:pt>
                <c:pt idx="93">
                  <c:v>2497</c:v>
                </c:pt>
                <c:pt idx="94">
                  <c:v>2498</c:v>
                </c:pt>
                <c:pt idx="95">
                  <c:v>2499</c:v>
                </c:pt>
                <c:pt idx="96">
                  <c:v>2500</c:v>
                </c:pt>
                <c:pt idx="97">
                  <c:v>2501</c:v>
                </c:pt>
                <c:pt idx="98">
                  <c:v>2502</c:v>
                </c:pt>
                <c:pt idx="99">
                  <c:v>2503</c:v>
                </c:pt>
                <c:pt idx="100">
                  <c:v>2504</c:v>
                </c:pt>
                <c:pt idx="101">
                  <c:v>2505</c:v>
                </c:pt>
                <c:pt idx="102">
                  <c:v>2506</c:v>
                </c:pt>
                <c:pt idx="103">
                  <c:v>2507</c:v>
                </c:pt>
                <c:pt idx="104">
                  <c:v>2508</c:v>
                </c:pt>
                <c:pt idx="105">
                  <c:v>2509</c:v>
                </c:pt>
                <c:pt idx="106">
                  <c:v>2510</c:v>
                </c:pt>
                <c:pt idx="107">
                  <c:v>2511</c:v>
                </c:pt>
                <c:pt idx="108">
                  <c:v>2512</c:v>
                </c:pt>
                <c:pt idx="109">
                  <c:v>2513</c:v>
                </c:pt>
                <c:pt idx="110">
                  <c:v>2514</c:v>
                </c:pt>
                <c:pt idx="111">
                  <c:v>2515</c:v>
                </c:pt>
                <c:pt idx="112">
                  <c:v>2516</c:v>
                </c:pt>
                <c:pt idx="113">
                  <c:v>2517</c:v>
                </c:pt>
                <c:pt idx="114">
                  <c:v>2518</c:v>
                </c:pt>
                <c:pt idx="115">
                  <c:v>2519</c:v>
                </c:pt>
                <c:pt idx="116">
                  <c:v>2520</c:v>
                </c:pt>
                <c:pt idx="117">
                  <c:v>2521</c:v>
                </c:pt>
                <c:pt idx="118">
                  <c:v>2522</c:v>
                </c:pt>
                <c:pt idx="119">
                  <c:v>2523</c:v>
                </c:pt>
                <c:pt idx="120">
                  <c:v>2524</c:v>
                </c:pt>
                <c:pt idx="121">
                  <c:v>2525</c:v>
                </c:pt>
                <c:pt idx="122">
                  <c:v>2526</c:v>
                </c:pt>
                <c:pt idx="123">
                  <c:v>2527</c:v>
                </c:pt>
                <c:pt idx="124">
                  <c:v>2528</c:v>
                </c:pt>
                <c:pt idx="125">
                  <c:v>2529</c:v>
                </c:pt>
                <c:pt idx="126">
                  <c:v>2530</c:v>
                </c:pt>
                <c:pt idx="127">
                  <c:v>2531</c:v>
                </c:pt>
                <c:pt idx="128">
                  <c:v>2532</c:v>
                </c:pt>
                <c:pt idx="129">
                  <c:v>2533</c:v>
                </c:pt>
                <c:pt idx="130">
                  <c:v>2534</c:v>
                </c:pt>
                <c:pt idx="131">
                  <c:v>2535</c:v>
                </c:pt>
                <c:pt idx="132">
                  <c:v>2536</c:v>
                </c:pt>
                <c:pt idx="133">
                  <c:v>2537</c:v>
                </c:pt>
                <c:pt idx="134">
                  <c:v>2538</c:v>
                </c:pt>
                <c:pt idx="135">
                  <c:v>2539</c:v>
                </c:pt>
                <c:pt idx="136">
                  <c:v>2540</c:v>
                </c:pt>
                <c:pt idx="137">
                  <c:v>2541</c:v>
                </c:pt>
                <c:pt idx="138">
                  <c:v>2542</c:v>
                </c:pt>
                <c:pt idx="139">
                  <c:v>2543</c:v>
                </c:pt>
                <c:pt idx="140">
                  <c:v>2544</c:v>
                </c:pt>
                <c:pt idx="141">
                  <c:v>2545</c:v>
                </c:pt>
                <c:pt idx="142">
                  <c:v>2546</c:v>
                </c:pt>
                <c:pt idx="143">
                  <c:v>2547</c:v>
                </c:pt>
                <c:pt idx="144">
                  <c:v>2548</c:v>
                </c:pt>
                <c:pt idx="145">
                  <c:v>2549</c:v>
                </c:pt>
                <c:pt idx="146">
                  <c:v>2550</c:v>
                </c:pt>
                <c:pt idx="147">
                  <c:v>2551</c:v>
                </c:pt>
                <c:pt idx="148">
                  <c:v>2552</c:v>
                </c:pt>
                <c:pt idx="149">
                  <c:v>2553</c:v>
                </c:pt>
                <c:pt idx="150">
                  <c:v>2554</c:v>
                </c:pt>
                <c:pt idx="151">
                  <c:v>2555</c:v>
                </c:pt>
                <c:pt idx="152">
                  <c:v>2556</c:v>
                </c:pt>
                <c:pt idx="153">
                  <c:v>2557</c:v>
                </c:pt>
                <c:pt idx="154">
                  <c:v>2558</c:v>
                </c:pt>
                <c:pt idx="155">
                  <c:v>2559</c:v>
                </c:pt>
                <c:pt idx="156">
                  <c:v>2560</c:v>
                </c:pt>
                <c:pt idx="157">
                  <c:v>2561</c:v>
                </c:pt>
                <c:pt idx="158">
                  <c:v>2562</c:v>
                </c:pt>
                <c:pt idx="159">
                  <c:v>2563</c:v>
                </c:pt>
                <c:pt idx="160">
                  <c:v>2564</c:v>
                </c:pt>
                <c:pt idx="161">
                  <c:v>2565</c:v>
                </c:pt>
                <c:pt idx="162">
                  <c:v>2566</c:v>
                </c:pt>
                <c:pt idx="163">
                  <c:v>2567</c:v>
                </c:pt>
                <c:pt idx="164">
                  <c:v>2568</c:v>
                </c:pt>
                <c:pt idx="165">
                  <c:v>2569</c:v>
                </c:pt>
                <c:pt idx="166">
                  <c:v>2570</c:v>
                </c:pt>
                <c:pt idx="167">
                  <c:v>2571</c:v>
                </c:pt>
                <c:pt idx="168">
                  <c:v>2572</c:v>
                </c:pt>
                <c:pt idx="169">
                  <c:v>2573</c:v>
                </c:pt>
                <c:pt idx="170">
                  <c:v>2574</c:v>
                </c:pt>
                <c:pt idx="171">
                  <c:v>2575</c:v>
                </c:pt>
                <c:pt idx="172">
                  <c:v>2576</c:v>
                </c:pt>
                <c:pt idx="173">
                  <c:v>2577</c:v>
                </c:pt>
                <c:pt idx="174">
                  <c:v>2578</c:v>
                </c:pt>
                <c:pt idx="175">
                  <c:v>2579</c:v>
                </c:pt>
                <c:pt idx="176">
                  <c:v>2580</c:v>
                </c:pt>
                <c:pt idx="177">
                  <c:v>2581</c:v>
                </c:pt>
                <c:pt idx="178">
                  <c:v>2582</c:v>
                </c:pt>
                <c:pt idx="179">
                  <c:v>2583</c:v>
                </c:pt>
                <c:pt idx="180">
                  <c:v>2584</c:v>
                </c:pt>
                <c:pt idx="181">
                  <c:v>2585</c:v>
                </c:pt>
                <c:pt idx="182">
                  <c:v>2586</c:v>
                </c:pt>
                <c:pt idx="183">
                  <c:v>2587</c:v>
                </c:pt>
                <c:pt idx="184">
                  <c:v>2588</c:v>
                </c:pt>
                <c:pt idx="185">
                  <c:v>2589</c:v>
                </c:pt>
                <c:pt idx="186">
                  <c:v>2590</c:v>
                </c:pt>
                <c:pt idx="187">
                  <c:v>2591</c:v>
                </c:pt>
                <c:pt idx="188">
                  <c:v>2592</c:v>
                </c:pt>
                <c:pt idx="189">
                  <c:v>2593</c:v>
                </c:pt>
                <c:pt idx="190">
                  <c:v>2594</c:v>
                </c:pt>
                <c:pt idx="191">
                  <c:v>2595</c:v>
                </c:pt>
                <c:pt idx="192">
                  <c:v>2596</c:v>
                </c:pt>
                <c:pt idx="193">
                  <c:v>2597</c:v>
                </c:pt>
                <c:pt idx="194">
                  <c:v>2598</c:v>
                </c:pt>
                <c:pt idx="195">
                  <c:v>2599</c:v>
                </c:pt>
                <c:pt idx="196">
                  <c:v>2600</c:v>
                </c:pt>
                <c:pt idx="197">
                  <c:v>2601</c:v>
                </c:pt>
                <c:pt idx="198">
                  <c:v>2602</c:v>
                </c:pt>
                <c:pt idx="199">
                  <c:v>2603</c:v>
                </c:pt>
                <c:pt idx="200">
                  <c:v>2604</c:v>
                </c:pt>
                <c:pt idx="201">
                  <c:v>2605</c:v>
                </c:pt>
                <c:pt idx="202">
                  <c:v>2606</c:v>
                </c:pt>
                <c:pt idx="203">
                  <c:v>2607</c:v>
                </c:pt>
                <c:pt idx="204">
                  <c:v>2608</c:v>
                </c:pt>
                <c:pt idx="205">
                  <c:v>2609</c:v>
                </c:pt>
                <c:pt idx="206">
                  <c:v>2610</c:v>
                </c:pt>
                <c:pt idx="207">
                  <c:v>2611</c:v>
                </c:pt>
                <c:pt idx="208">
                  <c:v>2612</c:v>
                </c:pt>
                <c:pt idx="209">
                  <c:v>2613</c:v>
                </c:pt>
                <c:pt idx="210">
                  <c:v>2614</c:v>
                </c:pt>
                <c:pt idx="211">
                  <c:v>2615</c:v>
                </c:pt>
                <c:pt idx="212">
                  <c:v>2616</c:v>
                </c:pt>
                <c:pt idx="213">
                  <c:v>2617</c:v>
                </c:pt>
                <c:pt idx="214">
                  <c:v>2618</c:v>
                </c:pt>
                <c:pt idx="215">
                  <c:v>2619</c:v>
                </c:pt>
                <c:pt idx="216">
                  <c:v>2620</c:v>
                </c:pt>
                <c:pt idx="217">
                  <c:v>2621</c:v>
                </c:pt>
                <c:pt idx="218">
                  <c:v>2622</c:v>
                </c:pt>
                <c:pt idx="219">
                  <c:v>2623</c:v>
                </c:pt>
                <c:pt idx="220">
                  <c:v>2624</c:v>
                </c:pt>
                <c:pt idx="221">
                  <c:v>2625</c:v>
                </c:pt>
                <c:pt idx="222">
                  <c:v>2626</c:v>
                </c:pt>
                <c:pt idx="223">
                  <c:v>2627</c:v>
                </c:pt>
                <c:pt idx="224">
                  <c:v>2628</c:v>
                </c:pt>
                <c:pt idx="225">
                  <c:v>2629</c:v>
                </c:pt>
                <c:pt idx="226">
                  <c:v>2630</c:v>
                </c:pt>
                <c:pt idx="227">
                  <c:v>2631</c:v>
                </c:pt>
                <c:pt idx="228">
                  <c:v>2632</c:v>
                </c:pt>
                <c:pt idx="229">
                  <c:v>2633</c:v>
                </c:pt>
                <c:pt idx="230">
                  <c:v>2634</c:v>
                </c:pt>
                <c:pt idx="231">
                  <c:v>2635</c:v>
                </c:pt>
                <c:pt idx="232">
                  <c:v>2636</c:v>
                </c:pt>
                <c:pt idx="233">
                  <c:v>2637</c:v>
                </c:pt>
                <c:pt idx="234">
                  <c:v>2638</c:v>
                </c:pt>
                <c:pt idx="235">
                  <c:v>2639</c:v>
                </c:pt>
                <c:pt idx="236">
                  <c:v>2640</c:v>
                </c:pt>
                <c:pt idx="237">
                  <c:v>2641</c:v>
                </c:pt>
                <c:pt idx="238">
                  <c:v>2642</c:v>
                </c:pt>
                <c:pt idx="239">
                  <c:v>2643</c:v>
                </c:pt>
                <c:pt idx="240">
                  <c:v>2644</c:v>
                </c:pt>
                <c:pt idx="241">
                  <c:v>2645</c:v>
                </c:pt>
                <c:pt idx="242">
                  <c:v>2646</c:v>
                </c:pt>
                <c:pt idx="243">
                  <c:v>2647</c:v>
                </c:pt>
                <c:pt idx="244">
                  <c:v>2648</c:v>
                </c:pt>
                <c:pt idx="245">
                  <c:v>2649</c:v>
                </c:pt>
                <c:pt idx="246">
                  <c:v>2650</c:v>
                </c:pt>
                <c:pt idx="247">
                  <c:v>2651</c:v>
                </c:pt>
                <c:pt idx="248">
                  <c:v>2652</c:v>
                </c:pt>
                <c:pt idx="249">
                  <c:v>2653</c:v>
                </c:pt>
                <c:pt idx="250">
                  <c:v>2654</c:v>
                </c:pt>
                <c:pt idx="251">
                  <c:v>2655</c:v>
                </c:pt>
                <c:pt idx="252">
                  <c:v>2656</c:v>
                </c:pt>
                <c:pt idx="253">
                  <c:v>2657</c:v>
                </c:pt>
                <c:pt idx="254">
                  <c:v>2658</c:v>
                </c:pt>
                <c:pt idx="255">
                  <c:v>2659</c:v>
                </c:pt>
                <c:pt idx="256">
                  <c:v>2660</c:v>
                </c:pt>
                <c:pt idx="257">
                  <c:v>2661</c:v>
                </c:pt>
                <c:pt idx="258">
                  <c:v>2662</c:v>
                </c:pt>
                <c:pt idx="259">
                  <c:v>2663</c:v>
                </c:pt>
                <c:pt idx="260">
                  <c:v>2664</c:v>
                </c:pt>
                <c:pt idx="261">
                  <c:v>2665</c:v>
                </c:pt>
                <c:pt idx="262">
                  <c:v>2666</c:v>
                </c:pt>
                <c:pt idx="263">
                  <c:v>2667</c:v>
                </c:pt>
                <c:pt idx="264">
                  <c:v>2668</c:v>
                </c:pt>
                <c:pt idx="265">
                  <c:v>2669</c:v>
                </c:pt>
                <c:pt idx="266">
                  <c:v>2670</c:v>
                </c:pt>
                <c:pt idx="267">
                  <c:v>2671</c:v>
                </c:pt>
                <c:pt idx="268">
                  <c:v>2672</c:v>
                </c:pt>
                <c:pt idx="269">
                  <c:v>2673</c:v>
                </c:pt>
                <c:pt idx="270">
                  <c:v>2674</c:v>
                </c:pt>
                <c:pt idx="271">
                  <c:v>2675</c:v>
                </c:pt>
                <c:pt idx="272">
                  <c:v>2676</c:v>
                </c:pt>
                <c:pt idx="273">
                  <c:v>2677</c:v>
                </c:pt>
                <c:pt idx="274">
                  <c:v>2678</c:v>
                </c:pt>
                <c:pt idx="275">
                  <c:v>2679</c:v>
                </c:pt>
                <c:pt idx="276">
                  <c:v>2680</c:v>
                </c:pt>
                <c:pt idx="277">
                  <c:v>2681</c:v>
                </c:pt>
                <c:pt idx="278">
                  <c:v>2682</c:v>
                </c:pt>
                <c:pt idx="279">
                  <c:v>2683</c:v>
                </c:pt>
                <c:pt idx="280">
                  <c:v>2684</c:v>
                </c:pt>
                <c:pt idx="281">
                  <c:v>2685</c:v>
                </c:pt>
                <c:pt idx="282">
                  <c:v>2686</c:v>
                </c:pt>
                <c:pt idx="283">
                  <c:v>2687</c:v>
                </c:pt>
                <c:pt idx="284">
                  <c:v>2688</c:v>
                </c:pt>
                <c:pt idx="285">
                  <c:v>2689</c:v>
                </c:pt>
                <c:pt idx="286">
                  <c:v>2690</c:v>
                </c:pt>
                <c:pt idx="287">
                  <c:v>2691</c:v>
                </c:pt>
                <c:pt idx="288">
                  <c:v>2692</c:v>
                </c:pt>
                <c:pt idx="289">
                  <c:v>2693</c:v>
                </c:pt>
                <c:pt idx="290">
                  <c:v>2694</c:v>
                </c:pt>
                <c:pt idx="291">
                  <c:v>2695</c:v>
                </c:pt>
                <c:pt idx="292">
                  <c:v>2696</c:v>
                </c:pt>
                <c:pt idx="293">
                  <c:v>2697</c:v>
                </c:pt>
                <c:pt idx="294">
                  <c:v>2698</c:v>
                </c:pt>
                <c:pt idx="295">
                  <c:v>2699</c:v>
                </c:pt>
                <c:pt idx="296">
                  <c:v>2700</c:v>
                </c:pt>
                <c:pt idx="297">
                  <c:v>2701</c:v>
                </c:pt>
                <c:pt idx="298">
                  <c:v>2702</c:v>
                </c:pt>
                <c:pt idx="299">
                  <c:v>2703</c:v>
                </c:pt>
                <c:pt idx="300">
                  <c:v>2704</c:v>
                </c:pt>
                <c:pt idx="301">
                  <c:v>2705</c:v>
                </c:pt>
                <c:pt idx="302">
                  <c:v>2706</c:v>
                </c:pt>
                <c:pt idx="303">
                  <c:v>2707</c:v>
                </c:pt>
                <c:pt idx="304">
                  <c:v>2708</c:v>
                </c:pt>
                <c:pt idx="305">
                  <c:v>2709</c:v>
                </c:pt>
                <c:pt idx="306">
                  <c:v>2710</c:v>
                </c:pt>
                <c:pt idx="307">
                  <c:v>2711</c:v>
                </c:pt>
                <c:pt idx="308">
                  <c:v>2712</c:v>
                </c:pt>
                <c:pt idx="309">
                  <c:v>2713</c:v>
                </c:pt>
                <c:pt idx="310">
                  <c:v>2714</c:v>
                </c:pt>
                <c:pt idx="311">
                  <c:v>2715</c:v>
                </c:pt>
              </c:numCache>
            </c:numRef>
          </c:xVal>
          <c:yVal>
            <c:numRef>
              <c:f>Graph!$D$2193:$D$2502</c:f>
              <c:numCache>
                <c:formatCode>General</c:formatCode>
                <c:ptCount val="310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8-44C8-BE21-E6C06D41E6F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Graph!$A$2192:$A$2503</c:f>
              <c:numCache>
                <c:formatCode>General</c:formatCode>
                <c:ptCount val="312"/>
                <c:pt idx="0">
                  <c:v>2404</c:v>
                </c:pt>
                <c:pt idx="1">
                  <c:v>2405</c:v>
                </c:pt>
                <c:pt idx="2">
                  <c:v>2406</c:v>
                </c:pt>
                <c:pt idx="3">
                  <c:v>2407</c:v>
                </c:pt>
                <c:pt idx="4">
                  <c:v>2408</c:v>
                </c:pt>
                <c:pt idx="5">
                  <c:v>2409</c:v>
                </c:pt>
                <c:pt idx="6">
                  <c:v>2410</c:v>
                </c:pt>
                <c:pt idx="7">
                  <c:v>2411</c:v>
                </c:pt>
                <c:pt idx="8">
                  <c:v>2412</c:v>
                </c:pt>
                <c:pt idx="9">
                  <c:v>2413</c:v>
                </c:pt>
                <c:pt idx="10">
                  <c:v>2414</c:v>
                </c:pt>
                <c:pt idx="11">
                  <c:v>2415</c:v>
                </c:pt>
                <c:pt idx="12">
                  <c:v>2416</c:v>
                </c:pt>
                <c:pt idx="13">
                  <c:v>2417</c:v>
                </c:pt>
                <c:pt idx="14">
                  <c:v>2418</c:v>
                </c:pt>
                <c:pt idx="15">
                  <c:v>2419</c:v>
                </c:pt>
                <c:pt idx="16">
                  <c:v>2420</c:v>
                </c:pt>
                <c:pt idx="17">
                  <c:v>2421</c:v>
                </c:pt>
                <c:pt idx="18">
                  <c:v>2422</c:v>
                </c:pt>
                <c:pt idx="19">
                  <c:v>2423</c:v>
                </c:pt>
                <c:pt idx="20">
                  <c:v>2424</c:v>
                </c:pt>
                <c:pt idx="21">
                  <c:v>2425</c:v>
                </c:pt>
                <c:pt idx="22">
                  <c:v>2426</c:v>
                </c:pt>
                <c:pt idx="23">
                  <c:v>2427</c:v>
                </c:pt>
                <c:pt idx="24">
                  <c:v>2428</c:v>
                </c:pt>
                <c:pt idx="25">
                  <c:v>2429</c:v>
                </c:pt>
                <c:pt idx="26">
                  <c:v>2430</c:v>
                </c:pt>
                <c:pt idx="27">
                  <c:v>2431</c:v>
                </c:pt>
                <c:pt idx="28">
                  <c:v>2432</c:v>
                </c:pt>
                <c:pt idx="29">
                  <c:v>2433</c:v>
                </c:pt>
                <c:pt idx="30">
                  <c:v>2434</c:v>
                </c:pt>
                <c:pt idx="31">
                  <c:v>2435</c:v>
                </c:pt>
                <c:pt idx="32">
                  <c:v>2436</c:v>
                </c:pt>
                <c:pt idx="33">
                  <c:v>2437</c:v>
                </c:pt>
                <c:pt idx="34">
                  <c:v>2438</c:v>
                </c:pt>
                <c:pt idx="35">
                  <c:v>2439</c:v>
                </c:pt>
                <c:pt idx="36">
                  <c:v>2440</c:v>
                </c:pt>
                <c:pt idx="37">
                  <c:v>2441</c:v>
                </c:pt>
                <c:pt idx="38">
                  <c:v>2442</c:v>
                </c:pt>
                <c:pt idx="39">
                  <c:v>2443</c:v>
                </c:pt>
                <c:pt idx="40">
                  <c:v>2444</c:v>
                </c:pt>
                <c:pt idx="41">
                  <c:v>2445</c:v>
                </c:pt>
                <c:pt idx="42">
                  <c:v>2446</c:v>
                </c:pt>
                <c:pt idx="43">
                  <c:v>2447</c:v>
                </c:pt>
                <c:pt idx="44">
                  <c:v>2448</c:v>
                </c:pt>
                <c:pt idx="45">
                  <c:v>2449</c:v>
                </c:pt>
                <c:pt idx="46">
                  <c:v>2450</c:v>
                </c:pt>
                <c:pt idx="47">
                  <c:v>2451</c:v>
                </c:pt>
                <c:pt idx="48">
                  <c:v>2452</c:v>
                </c:pt>
                <c:pt idx="49">
                  <c:v>2453</c:v>
                </c:pt>
                <c:pt idx="50">
                  <c:v>2454</c:v>
                </c:pt>
                <c:pt idx="51">
                  <c:v>2455</c:v>
                </c:pt>
                <c:pt idx="52">
                  <c:v>2456</c:v>
                </c:pt>
                <c:pt idx="53">
                  <c:v>2457</c:v>
                </c:pt>
                <c:pt idx="54">
                  <c:v>2458</c:v>
                </c:pt>
                <c:pt idx="55">
                  <c:v>2459</c:v>
                </c:pt>
                <c:pt idx="56">
                  <c:v>2460</c:v>
                </c:pt>
                <c:pt idx="57">
                  <c:v>2461</c:v>
                </c:pt>
                <c:pt idx="58">
                  <c:v>2462</c:v>
                </c:pt>
                <c:pt idx="59">
                  <c:v>2463</c:v>
                </c:pt>
                <c:pt idx="60">
                  <c:v>2464</c:v>
                </c:pt>
                <c:pt idx="61">
                  <c:v>2465</c:v>
                </c:pt>
                <c:pt idx="62">
                  <c:v>2466</c:v>
                </c:pt>
                <c:pt idx="63">
                  <c:v>2467</c:v>
                </c:pt>
                <c:pt idx="64">
                  <c:v>2468</c:v>
                </c:pt>
                <c:pt idx="65">
                  <c:v>2469</c:v>
                </c:pt>
                <c:pt idx="66">
                  <c:v>2470</c:v>
                </c:pt>
                <c:pt idx="67">
                  <c:v>2471</c:v>
                </c:pt>
                <c:pt idx="68">
                  <c:v>2472</c:v>
                </c:pt>
                <c:pt idx="69">
                  <c:v>2473</c:v>
                </c:pt>
                <c:pt idx="70">
                  <c:v>2474</c:v>
                </c:pt>
                <c:pt idx="71">
                  <c:v>2475</c:v>
                </c:pt>
                <c:pt idx="72">
                  <c:v>2476</c:v>
                </c:pt>
                <c:pt idx="73">
                  <c:v>2477</c:v>
                </c:pt>
                <c:pt idx="74">
                  <c:v>2478</c:v>
                </c:pt>
                <c:pt idx="75">
                  <c:v>2479</c:v>
                </c:pt>
                <c:pt idx="76">
                  <c:v>2480</c:v>
                </c:pt>
                <c:pt idx="77">
                  <c:v>2481</c:v>
                </c:pt>
                <c:pt idx="78">
                  <c:v>2482</c:v>
                </c:pt>
                <c:pt idx="79">
                  <c:v>2483</c:v>
                </c:pt>
                <c:pt idx="80">
                  <c:v>2484</c:v>
                </c:pt>
                <c:pt idx="81">
                  <c:v>2485</c:v>
                </c:pt>
                <c:pt idx="82">
                  <c:v>2486</c:v>
                </c:pt>
                <c:pt idx="83">
                  <c:v>2487</c:v>
                </c:pt>
                <c:pt idx="84">
                  <c:v>2488</c:v>
                </c:pt>
                <c:pt idx="85">
                  <c:v>2489</c:v>
                </c:pt>
                <c:pt idx="86">
                  <c:v>2490</c:v>
                </c:pt>
                <c:pt idx="87">
                  <c:v>2491</c:v>
                </c:pt>
                <c:pt idx="88">
                  <c:v>2492</c:v>
                </c:pt>
                <c:pt idx="89">
                  <c:v>2493</c:v>
                </c:pt>
                <c:pt idx="90">
                  <c:v>2494</c:v>
                </c:pt>
                <c:pt idx="91">
                  <c:v>2495</c:v>
                </c:pt>
                <c:pt idx="92">
                  <c:v>2496</c:v>
                </c:pt>
                <c:pt idx="93">
                  <c:v>2497</c:v>
                </c:pt>
                <c:pt idx="94">
                  <c:v>2498</c:v>
                </c:pt>
                <c:pt idx="95">
                  <c:v>2499</c:v>
                </c:pt>
                <c:pt idx="96">
                  <c:v>2500</c:v>
                </c:pt>
                <c:pt idx="97">
                  <c:v>2501</c:v>
                </c:pt>
                <c:pt idx="98">
                  <c:v>2502</c:v>
                </c:pt>
                <c:pt idx="99">
                  <c:v>2503</c:v>
                </c:pt>
                <c:pt idx="100">
                  <c:v>2504</c:v>
                </c:pt>
                <c:pt idx="101">
                  <c:v>2505</c:v>
                </c:pt>
                <c:pt idx="102">
                  <c:v>2506</c:v>
                </c:pt>
                <c:pt idx="103">
                  <c:v>2507</c:v>
                </c:pt>
                <c:pt idx="104">
                  <c:v>2508</c:v>
                </c:pt>
                <c:pt idx="105">
                  <c:v>2509</c:v>
                </c:pt>
                <c:pt idx="106">
                  <c:v>2510</c:v>
                </c:pt>
                <c:pt idx="107">
                  <c:v>2511</c:v>
                </c:pt>
                <c:pt idx="108">
                  <c:v>2512</c:v>
                </c:pt>
                <c:pt idx="109">
                  <c:v>2513</c:v>
                </c:pt>
                <c:pt idx="110">
                  <c:v>2514</c:v>
                </c:pt>
                <c:pt idx="111">
                  <c:v>2515</c:v>
                </c:pt>
                <c:pt idx="112">
                  <c:v>2516</c:v>
                </c:pt>
                <c:pt idx="113">
                  <c:v>2517</c:v>
                </c:pt>
                <c:pt idx="114">
                  <c:v>2518</c:v>
                </c:pt>
                <c:pt idx="115">
                  <c:v>2519</c:v>
                </c:pt>
                <c:pt idx="116">
                  <c:v>2520</c:v>
                </c:pt>
                <c:pt idx="117">
                  <c:v>2521</c:v>
                </c:pt>
                <c:pt idx="118">
                  <c:v>2522</c:v>
                </c:pt>
                <c:pt idx="119">
                  <c:v>2523</c:v>
                </c:pt>
                <c:pt idx="120">
                  <c:v>2524</c:v>
                </c:pt>
                <c:pt idx="121">
                  <c:v>2525</c:v>
                </c:pt>
                <c:pt idx="122">
                  <c:v>2526</c:v>
                </c:pt>
                <c:pt idx="123">
                  <c:v>2527</c:v>
                </c:pt>
                <c:pt idx="124">
                  <c:v>2528</c:v>
                </c:pt>
                <c:pt idx="125">
                  <c:v>2529</c:v>
                </c:pt>
                <c:pt idx="126">
                  <c:v>2530</c:v>
                </c:pt>
                <c:pt idx="127">
                  <c:v>2531</c:v>
                </c:pt>
                <c:pt idx="128">
                  <c:v>2532</c:v>
                </c:pt>
                <c:pt idx="129">
                  <c:v>2533</c:v>
                </c:pt>
                <c:pt idx="130">
                  <c:v>2534</c:v>
                </c:pt>
                <c:pt idx="131">
                  <c:v>2535</c:v>
                </c:pt>
                <c:pt idx="132">
                  <c:v>2536</c:v>
                </c:pt>
                <c:pt idx="133">
                  <c:v>2537</c:v>
                </c:pt>
                <c:pt idx="134">
                  <c:v>2538</c:v>
                </c:pt>
                <c:pt idx="135">
                  <c:v>2539</c:v>
                </c:pt>
                <c:pt idx="136">
                  <c:v>2540</c:v>
                </c:pt>
                <c:pt idx="137">
                  <c:v>2541</c:v>
                </c:pt>
                <c:pt idx="138">
                  <c:v>2542</c:v>
                </c:pt>
                <c:pt idx="139">
                  <c:v>2543</c:v>
                </c:pt>
                <c:pt idx="140">
                  <c:v>2544</c:v>
                </c:pt>
                <c:pt idx="141">
                  <c:v>2545</c:v>
                </c:pt>
                <c:pt idx="142">
                  <c:v>2546</c:v>
                </c:pt>
                <c:pt idx="143">
                  <c:v>2547</c:v>
                </c:pt>
                <c:pt idx="144">
                  <c:v>2548</c:v>
                </c:pt>
                <c:pt idx="145">
                  <c:v>2549</c:v>
                </c:pt>
                <c:pt idx="146">
                  <c:v>2550</c:v>
                </c:pt>
                <c:pt idx="147">
                  <c:v>2551</c:v>
                </c:pt>
                <c:pt idx="148">
                  <c:v>2552</c:v>
                </c:pt>
                <c:pt idx="149">
                  <c:v>2553</c:v>
                </c:pt>
                <c:pt idx="150">
                  <c:v>2554</c:v>
                </c:pt>
                <c:pt idx="151">
                  <c:v>2555</c:v>
                </c:pt>
                <c:pt idx="152">
                  <c:v>2556</c:v>
                </c:pt>
                <c:pt idx="153">
                  <c:v>2557</c:v>
                </c:pt>
                <c:pt idx="154">
                  <c:v>2558</c:v>
                </c:pt>
                <c:pt idx="155">
                  <c:v>2559</c:v>
                </c:pt>
                <c:pt idx="156">
                  <c:v>2560</c:v>
                </c:pt>
                <c:pt idx="157">
                  <c:v>2561</c:v>
                </c:pt>
                <c:pt idx="158">
                  <c:v>2562</c:v>
                </c:pt>
                <c:pt idx="159">
                  <c:v>2563</c:v>
                </c:pt>
                <c:pt idx="160">
                  <c:v>2564</c:v>
                </c:pt>
                <c:pt idx="161">
                  <c:v>2565</c:v>
                </c:pt>
                <c:pt idx="162">
                  <c:v>2566</c:v>
                </c:pt>
                <c:pt idx="163">
                  <c:v>2567</c:v>
                </c:pt>
                <c:pt idx="164">
                  <c:v>2568</c:v>
                </c:pt>
                <c:pt idx="165">
                  <c:v>2569</c:v>
                </c:pt>
                <c:pt idx="166">
                  <c:v>2570</c:v>
                </c:pt>
                <c:pt idx="167">
                  <c:v>2571</c:v>
                </c:pt>
                <c:pt idx="168">
                  <c:v>2572</c:v>
                </c:pt>
                <c:pt idx="169">
                  <c:v>2573</c:v>
                </c:pt>
                <c:pt idx="170">
                  <c:v>2574</c:v>
                </c:pt>
                <c:pt idx="171">
                  <c:v>2575</c:v>
                </c:pt>
                <c:pt idx="172">
                  <c:v>2576</c:v>
                </c:pt>
                <c:pt idx="173">
                  <c:v>2577</c:v>
                </c:pt>
                <c:pt idx="174">
                  <c:v>2578</c:v>
                </c:pt>
                <c:pt idx="175">
                  <c:v>2579</c:v>
                </c:pt>
                <c:pt idx="176">
                  <c:v>2580</c:v>
                </c:pt>
                <c:pt idx="177">
                  <c:v>2581</c:v>
                </c:pt>
                <c:pt idx="178">
                  <c:v>2582</c:v>
                </c:pt>
                <c:pt idx="179">
                  <c:v>2583</c:v>
                </c:pt>
                <c:pt idx="180">
                  <c:v>2584</c:v>
                </c:pt>
                <c:pt idx="181">
                  <c:v>2585</c:v>
                </c:pt>
                <c:pt idx="182">
                  <c:v>2586</c:v>
                </c:pt>
                <c:pt idx="183">
                  <c:v>2587</c:v>
                </c:pt>
                <c:pt idx="184">
                  <c:v>2588</c:v>
                </c:pt>
                <c:pt idx="185">
                  <c:v>2589</c:v>
                </c:pt>
                <c:pt idx="186">
                  <c:v>2590</c:v>
                </c:pt>
                <c:pt idx="187">
                  <c:v>2591</c:v>
                </c:pt>
                <c:pt idx="188">
                  <c:v>2592</c:v>
                </c:pt>
                <c:pt idx="189">
                  <c:v>2593</c:v>
                </c:pt>
                <c:pt idx="190">
                  <c:v>2594</c:v>
                </c:pt>
                <c:pt idx="191">
                  <c:v>2595</c:v>
                </c:pt>
                <c:pt idx="192">
                  <c:v>2596</c:v>
                </c:pt>
                <c:pt idx="193">
                  <c:v>2597</c:v>
                </c:pt>
                <c:pt idx="194">
                  <c:v>2598</c:v>
                </c:pt>
                <c:pt idx="195">
                  <c:v>2599</c:v>
                </c:pt>
                <c:pt idx="196">
                  <c:v>2600</c:v>
                </c:pt>
                <c:pt idx="197">
                  <c:v>2601</c:v>
                </c:pt>
                <c:pt idx="198">
                  <c:v>2602</c:v>
                </c:pt>
                <c:pt idx="199">
                  <c:v>2603</c:v>
                </c:pt>
                <c:pt idx="200">
                  <c:v>2604</c:v>
                </c:pt>
                <c:pt idx="201">
                  <c:v>2605</c:v>
                </c:pt>
                <c:pt idx="202">
                  <c:v>2606</c:v>
                </c:pt>
                <c:pt idx="203">
                  <c:v>2607</c:v>
                </c:pt>
                <c:pt idx="204">
                  <c:v>2608</c:v>
                </c:pt>
                <c:pt idx="205">
                  <c:v>2609</c:v>
                </c:pt>
                <c:pt idx="206">
                  <c:v>2610</c:v>
                </c:pt>
                <c:pt idx="207">
                  <c:v>2611</c:v>
                </c:pt>
                <c:pt idx="208">
                  <c:v>2612</c:v>
                </c:pt>
                <c:pt idx="209">
                  <c:v>2613</c:v>
                </c:pt>
                <c:pt idx="210">
                  <c:v>2614</c:v>
                </c:pt>
                <c:pt idx="211">
                  <c:v>2615</c:v>
                </c:pt>
                <c:pt idx="212">
                  <c:v>2616</c:v>
                </c:pt>
                <c:pt idx="213">
                  <c:v>2617</c:v>
                </c:pt>
                <c:pt idx="214">
                  <c:v>2618</c:v>
                </c:pt>
                <c:pt idx="215">
                  <c:v>2619</c:v>
                </c:pt>
                <c:pt idx="216">
                  <c:v>2620</c:v>
                </c:pt>
                <c:pt idx="217">
                  <c:v>2621</c:v>
                </c:pt>
                <c:pt idx="218">
                  <c:v>2622</c:v>
                </c:pt>
                <c:pt idx="219">
                  <c:v>2623</c:v>
                </c:pt>
                <c:pt idx="220">
                  <c:v>2624</c:v>
                </c:pt>
                <c:pt idx="221">
                  <c:v>2625</c:v>
                </c:pt>
                <c:pt idx="222">
                  <c:v>2626</c:v>
                </c:pt>
                <c:pt idx="223">
                  <c:v>2627</c:v>
                </c:pt>
                <c:pt idx="224">
                  <c:v>2628</c:v>
                </c:pt>
                <c:pt idx="225">
                  <c:v>2629</c:v>
                </c:pt>
                <c:pt idx="226">
                  <c:v>2630</c:v>
                </c:pt>
                <c:pt idx="227">
                  <c:v>2631</c:v>
                </c:pt>
                <c:pt idx="228">
                  <c:v>2632</c:v>
                </c:pt>
                <c:pt idx="229">
                  <c:v>2633</c:v>
                </c:pt>
                <c:pt idx="230">
                  <c:v>2634</c:v>
                </c:pt>
                <c:pt idx="231">
                  <c:v>2635</c:v>
                </c:pt>
                <c:pt idx="232">
                  <c:v>2636</c:v>
                </c:pt>
                <c:pt idx="233">
                  <c:v>2637</c:v>
                </c:pt>
                <c:pt idx="234">
                  <c:v>2638</c:v>
                </c:pt>
                <c:pt idx="235">
                  <c:v>2639</c:v>
                </c:pt>
                <c:pt idx="236">
                  <c:v>2640</c:v>
                </c:pt>
                <c:pt idx="237">
                  <c:v>2641</c:v>
                </c:pt>
                <c:pt idx="238">
                  <c:v>2642</c:v>
                </c:pt>
                <c:pt idx="239">
                  <c:v>2643</c:v>
                </c:pt>
                <c:pt idx="240">
                  <c:v>2644</c:v>
                </c:pt>
                <c:pt idx="241">
                  <c:v>2645</c:v>
                </c:pt>
                <c:pt idx="242">
                  <c:v>2646</c:v>
                </c:pt>
                <c:pt idx="243">
                  <c:v>2647</c:v>
                </c:pt>
                <c:pt idx="244">
                  <c:v>2648</c:v>
                </c:pt>
                <c:pt idx="245">
                  <c:v>2649</c:v>
                </c:pt>
                <c:pt idx="246">
                  <c:v>2650</c:v>
                </c:pt>
                <c:pt idx="247">
                  <c:v>2651</c:v>
                </c:pt>
                <c:pt idx="248">
                  <c:v>2652</c:v>
                </c:pt>
                <c:pt idx="249">
                  <c:v>2653</c:v>
                </c:pt>
                <c:pt idx="250">
                  <c:v>2654</c:v>
                </c:pt>
                <c:pt idx="251">
                  <c:v>2655</c:v>
                </c:pt>
                <c:pt idx="252">
                  <c:v>2656</c:v>
                </c:pt>
                <c:pt idx="253">
                  <c:v>2657</c:v>
                </c:pt>
                <c:pt idx="254">
                  <c:v>2658</c:v>
                </c:pt>
                <c:pt idx="255">
                  <c:v>2659</c:v>
                </c:pt>
                <c:pt idx="256">
                  <c:v>2660</c:v>
                </c:pt>
                <c:pt idx="257">
                  <c:v>2661</c:v>
                </c:pt>
                <c:pt idx="258">
                  <c:v>2662</c:v>
                </c:pt>
                <c:pt idx="259">
                  <c:v>2663</c:v>
                </c:pt>
                <c:pt idx="260">
                  <c:v>2664</c:v>
                </c:pt>
                <c:pt idx="261">
                  <c:v>2665</c:v>
                </c:pt>
                <c:pt idx="262">
                  <c:v>2666</c:v>
                </c:pt>
                <c:pt idx="263">
                  <c:v>2667</c:v>
                </c:pt>
                <c:pt idx="264">
                  <c:v>2668</c:v>
                </c:pt>
                <c:pt idx="265">
                  <c:v>2669</c:v>
                </c:pt>
                <c:pt idx="266">
                  <c:v>2670</c:v>
                </c:pt>
                <c:pt idx="267">
                  <c:v>2671</c:v>
                </c:pt>
                <c:pt idx="268">
                  <c:v>2672</c:v>
                </c:pt>
                <c:pt idx="269">
                  <c:v>2673</c:v>
                </c:pt>
                <c:pt idx="270">
                  <c:v>2674</c:v>
                </c:pt>
                <c:pt idx="271">
                  <c:v>2675</c:v>
                </c:pt>
                <c:pt idx="272">
                  <c:v>2676</c:v>
                </c:pt>
                <c:pt idx="273">
                  <c:v>2677</c:v>
                </c:pt>
                <c:pt idx="274">
                  <c:v>2678</c:v>
                </c:pt>
                <c:pt idx="275">
                  <c:v>2679</c:v>
                </c:pt>
                <c:pt idx="276">
                  <c:v>2680</c:v>
                </c:pt>
                <c:pt idx="277">
                  <c:v>2681</c:v>
                </c:pt>
                <c:pt idx="278">
                  <c:v>2682</c:v>
                </c:pt>
                <c:pt idx="279">
                  <c:v>2683</c:v>
                </c:pt>
                <c:pt idx="280">
                  <c:v>2684</c:v>
                </c:pt>
                <c:pt idx="281">
                  <c:v>2685</c:v>
                </c:pt>
                <c:pt idx="282">
                  <c:v>2686</c:v>
                </c:pt>
                <c:pt idx="283">
                  <c:v>2687</c:v>
                </c:pt>
                <c:pt idx="284">
                  <c:v>2688</c:v>
                </c:pt>
                <c:pt idx="285">
                  <c:v>2689</c:v>
                </c:pt>
                <c:pt idx="286">
                  <c:v>2690</c:v>
                </c:pt>
                <c:pt idx="287">
                  <c:v>2691</c:v>
                </c:pt>
                <c:pt idx="288">
                  <c:v>2692</c:v>
                </c:pt>
                <c:pt idx="289">
                  <c:v>2693</c:v>
                </c:pt>
                <c:pt idx="290">
                  <c:v>2694</c:v>
                </c:pt>
                <c:pt idx="291">
                  <c:v>2695</c:v>
                </c:pt>
                <c:pt idx="292">
                  <c:v>2696</c:v>
                </c:pt>
                <c:pt idx="293">
                  <c:v>2697</c:v>
                </c:pt>
                <c:pt idx="294">
                  <c:v>2698</c:v>
                </c:pt>
                <c:pt idx="295">
                  <c:v>2699</c:v>
                </c:pt>
                <c:pt idx="296">
                  <c:v>2700</c:v>
                </c:pt>
                <c:pt idx="297">
                  <c:v>2701</c:v>
                </c:pt>
                <c:pt idx="298">
                  <c:v>2702</c:v>
                </c:pt>
                <c:pt idx="299">
                  <c:v>2703</c:v>
                </c:pt>
                <c:pt idx="300">
                  <c:v>2704</c:v>
                </c:pt>
                <c:pt idx="301">
                  <c:v>2705</c:v>
                </c:pt>
                <c:pt idx="302">
                  <c:v>2706</c:v>
                </c:pt>
                <c:pt idx="303">
                  <c:v>2707</c:v>
                </c:pt>
                <c:pt idx="304">
                  <c:v>2708</c:v>
                </c:pt>
                <c:pt idx="305">
                  <c:v>2709</c:v>
                </c:pt>
                <c:pt idx="306">
                  <c:v>2710</c:v>
                </c:pt>
                <c:pt idx="307">
                  <c:v>2711</c:v>
                </c:pt>
                <c:pt idx="308">
                  <c:v>2712</c:v>
                </c:pt>
                <c:pt idx="309">
                  <c:v>2713</c:v>
                </c:pt>
                <c:pt idx="310">
                  <c:v>2714</c:v>
                </c:pt>
                <c:pt idx="311">
                  <c:v>2715</c:v>
                </c:pt>
              </c:numCache>
            </c:numRef>
          </c:xVal>
          <c:yVal>
            <c:numRef>
              <c:f>Graph!$B$2193:$B$2502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8-44C8-BE21-E6C06D41E6F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Graph!$A$2192:$A$2503</c:f>
              <c:numCache>
                <c:formatCode>General</c:formatCode>
                <c:ptCount val="312"/>
                <c:pt idx="0">
                  <c:v>2404</c:v>
                </c:pt>
                <c:pt idx="1">
                  <c:v>2405</c:v>
                </c:pt>
                <c:pt idx="2">
                  <c:v>2406</c:v>
                </c:pt>
                <c:pt idx="3">
                  <c:v>2407</c:v>
                </c:pt>
                <c:pt idx="4">
                  <c:v>2408</c:v>
                </c:pt>
                <c:pt idx="5">
                  <c:v>2409</c:v>
                </c:pt>
                <c:pt idx="6">
                  <c:v>2410</c:v>
                </c:pt>
                <c:pt idx="7">
                  <c:v>2411</c:v>
                </c:pt>
                <c:pt idx="8">
                  <c:v>2412</c:v>
                </c:pt>
                <c:pt idx="9">
                  <c:v>2413</c:v>
                </c:pt>
                <c:pt idx="10">
                  <c:v>2414</c:v>
                </c:pt>
                <c:pt idx="11">
                  <c:v>2415</c:v>
                </c:pt>
                <c:pt idx="12">
                  <c:v>2416</c:v>
                </c:pt>
                <c:pt idx="13">
                  <c:v>2417</c:v>
                </c:pt>
                <c:pt idx="14">
                  <c:v>2418</c:v>
                </c:pt>
                <c:pt idx="15">
                  <c:v>2419</c:v>
                </c:pt>
                <c:pt idx="16">
                  <c:v>2420</c:v>
                </c:pt>
                <c:pt idx="17">
                  <c:v>2421</c:v>
                </c:pt>
                <c:pt idx="18">
                  <c:v>2422</c:v>
                </c:pt>
                <c:pt idx="19">
                  <c:v>2423</c:v>
                </c:pt>
                <c:pt idx="20">
                  <c:v>2424</c:v>
                </c:pt>
                <c:pt idx="21">
                  <c:v>2425</c:v>
                </c:pt>
                <c:pt idx="22">
                  <c:v>2426</c:v>
                </c:pt>
                <c:pt idx="23">
                  <c:v>2427</c:v>
                </c:pt>
                <c:pt idx="24">
                  <c:v>2428</c:v>
                </c:pt>
                <c:pt idx="25">
                  <c:v>2429</c:v>
                </c:pt>
                <c:pt idx="26">
                  <c:v>2430</c:v>
                </c:pt>
                <c:pt idx="27">
                  <c:v>2431</c:v>
                </c:pt>
                <c:pt idx="28">
                  <c:v>2432</c:v>
                </c:pt>
                <c:pt idx="29">
                  <c:v>2433</c:v>
                </c:pt>
                <c:pt idx="30">
                  <c:v>2434</c:v>
                </c:pt>
                <c:pt idx="31">
                  <c:v>2435</c:v>
                </c:pt>
                <c:pt idx="32">
                  <c:v>2436</c:v>
                </c:pt>
                <c:pt idx="33">
                  <c:v>2437</c:v>
                </c:pt>
                <c:pt idx="34">
                  <c:v>2438</c:v>
                </c:pt>
                <c:pt idx="35">
                  <c:v>2439</c:v>
                </c:pt>
                <c:pt idx="36">
                  <c:v>2440</c:v>
                </c:pt>
                <c:pt idx="37">
                  <c:v>2441</c:v>
                </c:pt>
                <c:pt idx="38">
                  <c:v>2442</c:v>
                </c:pt>
                <c:pt idx="39">
                  <c:v>2443</c:v>
                </c:pt>
                <c:pt idx="40">
                  <c:v>2444</c:v>
                </c:pt>
                <c:pt idx="41">
                  <c:v>2445</c:v>
                </c:pt>
                <c:pt idx="42">
                  <c:v>2446</c:v>
                </c:pt>
                <c:pt idx="43">
                  <c:v>2447</c:v>
                </c:pt>
                <c:pt idx="44">
                  <c:v>2448</c:v>
                </c:pt>
                <c:pt idx="45">
                  <c:v>2449</c:v>
                </c:pt>
                <c:pt idx="46">
                  <c:v>2450</c:v>
                </c:pt>
                <c:pt idx="47">
                  <c:v>2451</c:v>
                </c:pt>
                <c:pt idx="48">
                  <c:v>2452</c:v>
                </c:pt>
                <c:pt idx="49">
                  <c:v>2453</c:v>
                </c:pt>
                <c:pt idx="50">
                  <c:v>2454</c:v>
                </c:pt>
                <c:pt idx="51">
                  <c:v>2455</c:v>
                </c:pt>
                <c:pt idx="52">
                  <c:v>2456</c:v>
                </c:pt>
                <c:pt idx="53">
                  <c:v>2457</c:v>
                </c:pt>
                <c:pt idx="54">
                  <c:v>2458</c:v>
                </c:pt>
                <c:pt idx="55">
                  <c:v>2459</c:v>
                </c:pt>
                <c:pt idx="56">
                  <c:v>2460</c:v>
                </c:pt>
                <c:pt idx="57">
                  <c:v>2461</c:v>
                </c:pt>
                <c:pt idx="58">
                  <c:v>2462</c:v>
                </c:pt>
                <c:pt idx="59">
                  <c:v>2463</c:v>
                </c:pt>
                <c:pt idx="60">
                  <c:v>2464</c:v>
                </c:pt>
                <c:pt idx="61">
                  <c:v>2465</c:v>
                </c:pt>
                <c:pt idx="62">
                  <c:v>2466</c:v>
                </c:pt>
                <c:pt idx="63">
                  <c:v>2467</c:v>
                </c:pt>
                <c:pt idx="64">
                  <c:v>2468</c:v>
                </c:pt>
                <c:pt idx="65">
                  <c:v>2469</c:v>
                </c:pt>
                <c:pt idx="66">
                  <c:v>2470</c:v>
                </c:pt>
                <c:pt idx="67">
                  <c:v>2471</c:v>
                </c:pt>
                <c:pt idx="68">
                  <c:v>2472</c:v>
                </c:pt>
                <c:pt idx="69">
                  <c:v>2473</c:v>
                </c:pt>
                <c:pt idx="70">
                  <c:v>2474</c:v>
                </c:pt>
                <c:pt idx="71">
                  <c:v>2475</c:v>
                </c:pt>
                <c:pt idx="72">
                  <c:v>2476</c:v>
                </c:pt>
                <c:pt idx="73">
                  <c:v>2477</c:v>
                </c:pt>
                <c:pt idx="74">
                  <c:v>2478</c:v>
                </c:pt>
                <c:pt idx="75">
                  <c:v>2479</c:v>
                </c:pt>
                <c:pt idx="76">
                  <c:v>2480</c:v>
                </c:pt>
                <c:pt idx="77">
                  <c:v>2481</c:v>
                </c:pt>
                <c:pt idx="78">
                  <c:v>2482</c:v>
                </c:pt>
                <c:pt idx="79">
                  <c:v>2483</c:v>
                </c:pt>
                <c:pt idx="80">
                  <c:v>2484</c:v>
                </c:pt>
                <c:pt idx="81">
                  <c:v>2485</c:v>
                </c:pt>
                <c:pt idx="82">
                  <c:v>2486</c:v>
                </c:pt>
                <c:pt idx="83">
                  <c:v>2487</c:v>
                </c:pt>
                <c:pt idx="84">
                  <c:v>2488</c:v>
                </c:pt>
                <c:pt idx="85">
                  <c:v>2489</c:v>
                </c:pt>
                <c:pt idx="86">
                  <c:v>2490</c:v>
                </c:pt>
                <c:pt idx="87">
                  <c:v>2491</c:v>
                </c:pt>
                <c:pt idx="88">
                  <c:v>2492</c:v>
                </c:pt>
                <c:pt idx="89">
                  <c:v>2493</c:v>
                </c:pt>
                <c:pt idx="90">
                  <c:v>2494</c:v>
                </c:pt>
                <c:pt idx="91">
                  <c:v>2495</c:v>
                </c:pt>
                <c:pt idx="92">
                  <c:v>2496</c:v>
                </c:pt>
                <c:pt idx="93">
                  <c:v>2497</c:v>
                </c:pt>
                <c:pt idx="94">
                  <c:v>2498</c:v>
                </c:pt>
                <c:pt idx="95">
                  <c:v>2499</c:v>
                </c:pt>
                <c:pt idx="96">
                  <c:v>2500</c:v>
                </c:pt>
                <c:pt idx="97">
                  <c:v>2501</c:v>
                </c:pt>
                <c:pt idx="98">
                  <c:v>2502</c:v>
                </c:pt>
                <c:pt idx="99">
                  <c:v>2503</c:v>
                </c:pt>
                <c:pt idx="100">
                  <c:v>2504</c:v>
                </c:pt>
                <c:pt idx="101">
                  <c:v>2505</c:v>
                </c:pt>
                <c:pt idx="102">
                  <c:v>2506</c:v>
                </c:pt>
                <c:pt idx="103">
                  <c:v>2507</c:v>
                </c:pt>
                <c:pt idx="104">
                  <c:v>2508</c:v>
                </c:pt>
                <c:pt idx="105">
                  <c:v>2509</c:v>
                </c:pt>
                <c:pt idx="106">
                  <c:v>2510</c:v>
                </c:pt>
                <c:pt idx="107">
                  <c:v>2511</c:v>
                </c:pt>
                <c:pt idx="108">
                  <c:v>2512</c:v>
                </c:pt>
                <c:pt idx="109">
                  <c:v>2513</c:v>
                </c:pt>
                <c:pt idx="110">
                  <c:v>2514</c:v>
                </c:pt>
                <c:pt idx="111">
                  <c:v>2515</c:v>
                </c:pt>
                <c:pt idx="112">
                  <c:v>2516</c:v>
                </c:pt>
                <c:pt idx="113">
                  <c:v>2517</c:v>
                </c:pt>
                <c:pt idx="114">
                  <c:v>2518</c:v>
                </c:pt>
                <c:pt idx="115">
                  <c:v>2519</c:v>
                </c:pt>
                <c:pt idx="116">
                  <c:v>2520</c:v>
                </c:pt>
                <c:pt idx="117">
                  <c:v>2521</c:v>
                </c:pt>
                <c:pt idx="118">
                  <c:v>2522</c:v>
                </c:pt>
                <c:pt idx="119">
                  <c:v>2523</c:v>
                </c:pt>
                <c:pt idx="120">
                  <c:v>2524</c:v>
                </c:pt>
                <c:pt idx="121">
                  <c:v>2525</c:v>
                </c:pt>
                <c:pt idx="122">
                  <c:v>2526</c:v>
                </c:pt>
                <c:pt idx="123">
                  <c:v>2527</c:v>
                </c:pt>
                <c:pt idx="124">
                  <c:v>2528</c:v>
                </c:pt>
                <c:pt idx="125">
                  <c:v>2529</c:v>
                </c:pt>
                <c:pt idx="126">
                  <c:v>2530</c:v>
                </c:pt>
                <c:pt idx="127">
                  <c:v>2531</c:v>
                </c:pt>
                <c:pt idx="128">
                  <c:v>2532</c:v>
                </c:pt>
                <c:pt idx="129">
                  <c:v>2533</c:v>
                </c:pt>
                <c:pt idx="130">
                  <c:v>2534</c:v>
                </c:pt>
                <c:pt idx="131">
                  <c:v>2535</c:v>
                </c:pt>
                <c:pt idx="132">
                  <c:v>2536</c:v>
                </c:pt>
                <c:pt idx="133">
                  <c:v>2537</c:v>
                </c:pt>
                <c:pt idx="134">
                  <c:v>2538</c:v>
                </c:pt>
                <c:pt idx="135">
                  <c:v>2539</c:v>
                </c:pt>
                <c:pt idx="136">
                  <c:v>2540</c:v>
                </c:pt>
                <c:pt idx="137">
                  <c:v>2541</c:v>
                </c:pt>
                <c:pt idx="138">
                  <c:v>2542</c:v>
                </c:pt>
                <c:pt idx="139">
                  <c:v>2543</c:v>
                </c:pt>
                <c:pt idx="140">
                  <c:v>2544</c:v>
                </c:pt>
                <c:pt idx="141">
                  <c:v>2545</c:v>
                </c:pt>
                <c:pt idx="142">
                  <c:v>2546</c:v>
                </c:pt>
                <c:pt idx="143">
                  <c:v>2547</c:v>
                </c:pt>
                <c:pt idx="144">
                  <c:v>2548</c:v>
                </c:pt>
                <c:pt idx="145">
                  <c:v>2549</c:v>
                </c:pt>
                <c:pt idx="146">
                  <c:v>2550</c:v>
                </c:pt>
                <c:pt idx="147">
                  <c:v>2551</c:v>
                </c:pt>
                <c:pt idx="148">
                  <c:v>2552</c:v>
                </c:pt>
                <c:pt idx="149">
                  <c:v>2553</c:v>
                </c:pt>
                <c:pt idx="150">
                  <c:v>2554</c:v>
                </c:pt>
                <c:pt idx="151">
                  <c:v>2555</c:v>
                </c:pt>
                <c:pt idx="152">
                  <c:v>2556</c:v>
                </c:pt>
                <c:pt idx="153">
                  <c:v>2557</c:v>
                </c:pt>
                <c:pt idx="154">
                  <c:v>2558</c:v>
                </c:pt>
                <c:pt idx="155">
                  <c:v>2559</c:v>
                </c:pt>
                <c:pt idx="156">
                  <c:v>2560</c:v>
                </c:pt>
                <c:pt idx="157">
                  <c:v>2561</c:v>
                </c:pt>
                <c:pt idx="158">
                  <c:v>2562</c:v>
                </c:pt>
                <c:pt idx="159">
                  <c:v>2563</c:v>
                </c:pt>
                <c:pt idx="160">
                  <c:v>2564</c:v>
                </c:pt>
                <c:pt idx="161">
                  <c:v>2565</c:v>
                </c:pt>
                <c:pt idx="162">
                  <c:v>2566</c:v>
                </c:pt>
                <c:pt idx="163">
                  <c:v>2567</c:v>
                </c:pt>
                <c:pt idx="164">
                  <c:v>2568</c:v>
                </c:pt>
                <c:pt idx="165">
                  <c:v>2569</c:v>
                </c:pt>
                <c:pt idx="166">
                  <c:v>2570</c:v>
                </c:pt>
                <c:pt idx="167">
                  <c:v>2571</c:v>
                </c:pt>
                <c:pt idx="168">
                  <c:v>2572</c:v>
                </c:pt>
                <c:pt idx="169">
                  <c:v>2573</c:v>
                </c:pt>
                <c:pt idx="170">
                  <c:v>2574</c:v>
                </c:pt>
                <c:pt idx="171">
                  <c:v>2575</c:v>
                </c:pt>
                <c:pt idx="172">
                  <c:v>2576</c:v>
                </c:pt>
                <c:pt idx="173">
                  <c:v>2577</c:v>
                </c:pt>
                <c:pt idx="174">
                  <c:v>2578</c:v>
                </c:pt>
                <c:pt idx="175">
                  <c:v>2579</c:v>
                </c:pt>
                <c:pt idx="176">
                  <c:v>2580</c:v>
                </c:pt>
                <c:pt idx="177">
                  <c:v>2581</c:v>
                </c:pt>
                <c:pt idx="178">
                  <c:v>2582</c:v>
                </c:pt>
                <c:pt idx="179">
                  <c:v>2583</c:v>
                </c:pt>
                <c:pt idx="180">
                  <c:v>2584</c:v>
                </c:pt>
                <c:pt idx="181">
                  <c:v>2585</c:v>
                </c:pt>
                <c:pt idx="182">
                  <c:v>2586</c:v>
                </c:pt>
                <c:pt idx="183">
                  <c:v>2587</c:v>
                </c:pt>
                <c:pt idx="184">
                  <c:v>2588</c:v>
                </c:pt>
                <c:pt idx="185">
                  <c:v>2589</c:v>
                </c:pt>
                <c:pt idx="186">
                  <c:v>2590</c:v>
                </c:pt>
                <c:pt idx="187">
                  <c:v>2591</c:v>
                </c:pt>
                <c:pt idx="188">
                  <c:v>2592</c:v>
                </c:pt>
                <c:pt idx="189">
                  <c:v>2593</c:v>
                </c:pt>
                <c:pt idx="190">
                  <c:v>2594</c:v>
                </c:pt>
                <c:pt idx="191">
                  <c:v>2595</c:v>
                </c:pt>
                <c:pt idx="192">
                  <c:v>2596</c:v>
                </c:pt>
                <c:pt idx="193">
                  <c:v>2597</c:v>
                </c:pt>
                <c:pt idx="194">
                  <c:v>2598</c:v>
                </c:pt>
                <c:pt idx="195">
                  <c:v>2599</c:v>
                </c:pt>
                <c:pt idx="196">
                  <c:v>2600</c:v>
                </c:pt>
                <c:pt idx="197">
                  <c:v>2601</c:v>
                </c:pt>
                <c:pt idx="198">
                  <c:v>2602</c:v>
                </c:pt>
                <c:pt idx="199">
                  <c:v>2603</c:v>
                </c:pt>
                <c:pt idx="200">
                  <c:v>2604</c:v>
                </c:pt>
                <c:pt idx="201">
                  <c:v>2605</c:v>
                </c:pt>
                <c:pt idx="202">
                  <c:v>2606</c:v>
                </c:pt>
                <c:pt idx="203">
                  <c:v>2607</c:v>
                </c:pt>
                <c:pt idx="204">
                  <c:v>2608</c:v>
                </c:pt>
                <c:pt idx="205">
                  <c:v>2609</c:v>
                </c:pt>
                <c:pt idx="206">
                  <c:v>2610</c:v>
                </c:pt>
                <c:pt idx="207">
                  <c:v>2611</c:v>
                </c:pt>
                <c:pt idx="208">
                  <c:v>2612</c:v>
                </c:pt>
                <c:pt idx="209">
                  <c:v>2613</c:v>
                </c:pt>
                <c:pt idx="210">
                  <c:v>2614</c:v>
                </c:pt>
                <c:pt idx="211">
                  <c:v>2615</c:v>
                </c:pt>
                <c:pt idx="212">
                  <c:v>2616</c:v>
                </c:pt>
                <c:pt idx="213">
                  <c:v>2617</c:v>
                </c:pt>
                <c:pt idx="214">
                  <c:v>2618</c:v>
                </c:pt>
                <c:pt idx="215">
                  <c:v>2619</c:v>
                </c:pt>
                <c:pt idx="216">
                  <c:v>2620</c:v>
                </c:pt>
                <c:pt idx="217">
                  <c:v>2621</c:v>
                </c:pt>
                <c:pt idx="218">
                  <c:v>2622</c:v>
                </c:pt>
                <c:pt idx="219">
                  <c:v>2623</c:v>
                </c:pt>
                <c:pt idx="220">
                  <c:v>2624</c:v>
                </c:pt>
                <c:pt idx="221">
                  <c:v>2625</c:v>
                </c:pt>
                <c:pt idx="222">
                  <c:v>2626</c:v>
                </c:pt>
                <c:pt idx="223">
                  <c:v>2627</c:v>
                </c:pt>
                <c:pt idx="224">
                  <c:v>2628</c:v>
                </c:pt>
                <c:pt idx="225">
                  <c:v>2629</c:v>
                </c:pt>
                <c:pt idx="226">
                  <c:v>2630</c:v>
                </c:pt>
                <c:pt idx="227">
                  <c:v>2631</c:v>
                </c:pt>
                <c:pt idx="228">
                  <c:v>2632</c:v>
                </c:pt>
                <c:pt idx="229">
                  <c:v>2633</c:v>
                </c:pt>
                <c:pt idx="230">
                  <c:v>2634</c:v>
                </c:pt>
                <c:pt idx="231">
                  <c:v>2635</c:v>
                </c:pt>
                <c:pt idx="232">
                  <c:v>2636</c:v>
                </c:pt>
                <c:pt idx="233">
                  <c:v>2637</c:v>
                </c:pt>
                <c:pt idx="234">
                  <c:v>2638</c:v>
                </c:pt>
                <c:pt idx="235">
                  <c:v>2639</c:v>
                </c:pt>
                <c:pt idx="236">
                  <c:v>2640</c:v>
                </c:pt>
                <c:pt idx="237">
                  <c:v>2641</c:v>
                </c:pt>
                <c:pt idx="238">
                  <c:v>2642</c:v>
                </c:pt>
                <c:pt idx="239">
                  <c:v>2643</c:v>
                </c:pt>
                <c:pt idx="240">
                  <c:v>2644</c:v>
                </c:pt>
                <c:pt idx="241">
                  <c:v>2645</c:v>
                </c:pt>
                <c:pt idx="242">
                  <c:v>2646</c:v>
                </c:pt>
                <c:pt idx="243">
                  <c:v>2647</c:v>
                </c:pt>
                <c:pt idx="244">
                  <c:v>2648</c:v>
                </c:pt>
                <c:pt idx="245">
                  <c:v>2649</c:v>
                </c:pt>
                <c:pt idx="246">
                  <c:v>2650</c:v>
                </c:pt>
                <c:pt idx="247">
                  <c:v>2651</c:v>
                </c:pt>
                <c:pt idx="248">
                  <c:v>2652</c:v>
                </c:pt>
                <c:pt idx="249">
                  <c:v>2653</c:v>
                </c:pt>
                <c:pt idx="250">
                  <c:v>2654</c:v>
                </c:pt>
                <c:pt idx="251">
                  <c:v>2655</c:v>
                </c:pt>
                <c:pt idx="252">
                  <c:v>2656</c:v>
                </c:pt>
                <c:pt idx="253">
                  <c:v>2657</c:v>
                </c:pt>
                <c:pt idx="254">
                  <c:v>2658</c:v>
                </c:pt>
                <c:pt idx="255">
                  <c:v>2659</c:v>
                </c:pt>
                <c:pt idx="256">
                  <c:v>2660</c:v>
                </c:pt>
                <c:pt idx="257">
                  <c:v>2661</c:v>
                </c:pt>
                <c:pt idx="258">
                  <c:v>2662</c:v>
                </c:pt>
                <c:pt idx="259">
                  <c:v>2663</c:v>
                </c:pt>
                <c:pt idx="260">
                  <c:v>2664</c:v>
                </c:pt>
                <c:pt idx="261">
                  <c:v>2665</c:v>
                </c:pt>
                <c:pt idx="262">
                  <c:v>2666</c:v>
                </c:pt>
                <c:pt idx="263">
                  <c:v>2667</c:v>
                </c:pt>
                <c:pt idx="264">
                  <c:v>2668</c:v>
                </c:pt>
                <c:pt idx="265">
                  <c:v>2669</c:v>
                </c:pt>
                <c:pt idx="266">
                  <c:v>2670</c:v>
                </c:pt>
                <c:pt idx="267">
                  <c:v>2671</c:v>
                </c:pt>
                <c:pt idx="268">
                  <c:v>2672</c:v>
                </c:pt>
                <c:pt idx="269">
                  <c:v>2673</c:v>
                </c:pt>
                <c:pt idx="270">
                  <c:v>2674</c:v>
                </c:pt>
                <c:pt idx="271">
                  <c:v>2675</c:v>
                </c:pt>
                <c:pt idx="272">
                  <c:v>2676</c:v>
                </c:pt>
                <c:pt idx="273">
                  <c:v>2677</c:v>
                </c:pt>
                <c:pt idx="274">
                  <c:v>2678</c:v>
                </c:pt>
                <c:pt idx="275">
                  <c:v>2679</c:v>
                </c:pt>
                <c:pt idx="276">
                  <c:v>2680</c:v>
                </c:pt>
                <c:pt idx="277">
                  <c:v>2681</c:v>
                </c:pt>
                <c:pt idx="278">
                  <c:v>2682</c:v>
                </c:pt>
                <c:pt idx="279">
                  <c:v>2683</c:v>
                </c:pt>
                <c:pt idx="280">
                  <c:v>2684</c:v>
                </c:pt>
                <c:pt idx="281">
                  <c:v>2685</c:v>
                </c:pt>
                <c:pt idx="282">
                  <c:v>2686</c:v>
                </c:pt>
                <c:pt idx="283">
                  <c:v>2687</c:v>
                </c:pt>
                <c:pt idx="284">
                  <c:v>2688</c:v>
                </c:pt>
                <c:pt idx="285">
                  <c:v>2689</c:v>
                </c:pt>
                <c:pt idx="286">
                  <c:v>2690</c:v>
                </c:pt>
                <c:pt idx="287">
                  <c:v>2691</c:v>
                </c:pt>
                <c:pt idx="288">
                  <c:v>2692</c:v>
                </c:pt>
                <c:pt idx="289">
                  <c:v>2693</c:v>
                </c:pt>
                <c:pt idx="290">
                  <c:v>2694</c:v>
                </c:pt>
                <c:pt idx="291">
                  <c:v>2695</c:v>
                </c:pt>
                <c:pt idx="292">
                  <c:v>2696</c:v>
                </c:pt>
                <c:pt idx="293">
                  <c:v>2697</c:v>
                </c:pt>
                <c:pt idx="294">
                  <c:v>2698</c:v>
                </c:pt>
                <c:pt idx="295">
                  <c:v>2699</c:v>
                </c:pt>
                <c:pt idx="296">
                  <c:v>2700</c:v>
                </c:pt>
                <c:pt idx="297">
                  <c:v>2701</c:v>
                </c:pt>
                <c:pt idx="298">
                  <c:v>2702</c:v>
                </c:pt>
                <c:pt idx="299">
                  <c:v>2703</c:v>
                </c:pt>
                <c:pt idx="300">
                  <c:v>2704</c:v>
                </c:pt>
                <c:pt idx="301">
                  <c:v>2705</c:v>
                </c:pt>
                <c:pt idx="302">
                  <c:v>2706</c:v>
                </c:pt>
                <c:pt idx="303">
                  <c:v>2707</c:v>
                </c:pt>
                <c:pt idx="304">
                  <c:v>2708</c:v>
                </c:pt>
                <c:pt idx="305">
                  <c:v>2709</c:v>
                </c:pt>
                <c:pt idx="306">
                  <c:v>2710</c:v>
                </c:pt>
                <c:pt idx="307">
                  <c:v>2711</c:v>
                </c:pt>
                <c:pt idx="308">
                  <c:v>2712</c:v>
                </c:pt>
                <c:pt idx="309">
                  <c:v>2713</c:v>
                </c:pt>
                <c:pt idx="310">
                  <c:v>2714</c:v>
                </c:pt>
                <c:pt idx="311">
                  <c:v>2715</c:v>
                </c:pt>
              </c:numCache>
            </c:numRef>
          </c:xVal>
          <c:yVal>
            <c:numRef>
              <c:f>Graph!$C$2193:$C$2502</c:f>
              <c:numCache>
                <c:formatCode>General</c:formatCode>
                <c:ptCount val="310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28-44C8-BE21-E6C06D41E6F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Graph!$A$2192:$A$2503</c:f>
              <c:numCache>
                <c:formatCode>General</c:formatCode>
                <c:ptCount val="312"/>
                <c:pt idx="0">
                  <c:v>2404</c:v>
                </c:pt>
                <c:pt idx="1">
                  <c:v>2405</c:v>
                </c:pt>
                <c:pt idx="2">
                  <c:v>2406</c:v>
                </c:pt>
                <c:pt idx="3">
                  <c:v>2407</c:v>
                </c:pt>
                <c:pt idx="4">
                  <c:v>2408</c:v>
                </c:pt>
                <c:pt idx="5">
                  <c:v>2409</c:v>
                </c:pt>
                <c:pt idx="6">
                  <c:v>2410</c:v>
                </c:pt>
                <c:pt idx="7">
                  <c:v>2411</c:v>
                </c:pt>
                <c:pt idx="8">
                  <c:v>2412</c:v>
                </c:pt>
                <c:pt idx="9">
                  <c:v>2413</c:v>
                </c:pt>
                <c:pt idx="10">
                  <c:v>2414</c:v>
                </c:pt>
                <c:pt idx="11">
                  <c:v>2415</c:v>
                </c:pt>
                <c:pt idx="12">
                  <c:v>2416</c:v>
                </c:pt>
                <c:pt idx="13">
                  <c:v>2417</c:v>
                </c:pt>
                <c:pt idx="14">
                  <c:v>2418</c:v>
                </c:pt>
                <c:pt idx="15">
                  <c:v>2419</c:v>
                </c:pt>
                <c:pt idx="16">
                  <c:v>2420</c:v>
                </c:pt>
                <c:pt idx="17">
                  <c:v>2421</c:v>
                </c:pt>
                <c:pt idx="18">
                  <c:v>2422</c:v>
                </c:pt>
                <c:pt idx="19">
                  <c:v>2423</c:v>
                </c:pt>
                <c:pt idx="20">
                  <c:v>2424</c:v>
                </c:pt>
                <c:pt idx="21">
                  <c:v>2425</c:v>
                </c:pt>
                <c:pt idx="22">
                  <c:v>2426</c:v>
                </c:pt>
                <c:pt idx="23">
                  <c:v>2427</c:v>
                </c:pt>
                <c:pt idx="24">
                  <c:v>2428</c:v>
                </c:pt>
                <c:pt idx="25">
                  <c:v>2429</c:v>
                </c:pt>
                <c:pt idx="26">
                  <c:v>2430</c:v>
                </c:pt>
                <c:pt idx="27">
                  <c:v>2431</c:v>
                </c:pt>
                <c:pt idx="28">
                  <c:v>2432</c:v>
                </c:pt>
                <c:pt idx="29">
                  <c:v>2433</c:v>
                </c:pt>
                <c:pt idx="30">
                  <c:v>2434</c:v>
                </c:pt>
                <c:pt idx="31">
                  <c:v>2435</c:v>
                </c:pt>
                <c:pt idx="32">
                  <c:v>2436</c:v>
                </c:pt>
                <c:pt idx="33">
                  <c:v>2437</c:v>
                </c:pt>
                <c:pt idx="34">
                  <c:v>2438</c:v>
                </c:pt>
                <c:pt idx="35">
                  <c:v>2439</c:v>
                </c:pt>
                <c:pt idx="36">
                  <c:v>2440</c:v>
                </c:pt>
                <c:pt idx="37">
                  <c:v>2441</c:v>
                </c:pt>
                <c:pt idx="38">
                  <c:v>2442</c:v>
                </c:pt>
                <c:pt idx="39">
                  <c:v>2443</c:v>
                </c:pt>
                <c:pt idx="40">
                  <c:v>2444</c:v>
                </c:pt>
                <c:pt idx="41">
                  <c:v>2445</c:v>
                </c:pt>
                <c:pt idx="42">
                  <c:v>2446</c:v>
                </c:pt>
                <c:pt idx="43">
                  <c:v>2447</c:v>
                </c:pt>
                <c:pt idx="44">
                  <c:v>2448</c:v>
                </c:pt>
                <c:pt idx="45">
                  <c:v>2449</c:v>
                </c:pt>
                <c:pt idx="46">
                  <c:v>2450</c:v>
                </c:pt>
                <c:pt idx="47">
                  <c:v>2451</c:v>
                </c:pt>
                <c:pt idx="48">
                  <c:v>2452</c:v>
                </c:pt>
                <c:pt idx="49">
                  <c:v>2453</c:v>
                </c:pt>
                <c:pt idx="50">
                  <c:v>2454</c:v>
                </c:pt>
                <c:pt idx="51">
                  <c:v>2455</c:v>
                </c:pt>
                <c:pt idx="52">
                  <c:v>2456</c:v>
                </c:pt>
                <c:pt idx="53">
                  <c:v>2457</c:v>
                </c:pt>
                <c:pt idx="54">
                  <c:v>2458</c:v>
                </c:pt>
                <c:pt idx="55">
                  <c:v>2459</c:v>
                </c:pt>
                <c:pt idx="56">
                  <c:v>2460</c:v>
                </c:pt>
                <c:pt idx="57">
                  <c:v>2461</c:v>
                </c:pt>
                <c:pt idx="58">
                  <c:v>2462</c:v>
                </c:pt>
                <c:pt idx="59">
                  <c:v>2463</c:v>
                </c:pt>
                <c:pt idx="60">
                  <c:v>2464</c:v>
                </c:pt>
                <c:pt idx="61">
                  <c:v>2465</c:v>
                </c:pt>
                <c:pt idx="62">
                  <c:v>2466</c:v>
                </c:pt>
                <c:pt idx="63">
                  <c:v>2467</c:v>
                </c:pt>
                <c:pt idx="64">
                  <c:v>2468</c:v>
                </c:pt>
                <c:pt idx="65">
                  <c:v>2469</c:v>
                </c:pt>
                <c:pt idx="66">
                  <c:v>2470</c:v>
                </c:pt>
                <c:pt idx="67">
                  <c:v>2471</c:v>
                </c:pt>
                <c:pt idx="68">
                  <c:v>2472</c:v>
                </c:pt>
                <c:pt idx="69">
                  <c:v>2473</c:v>
                </c:pt>
                <c:pt idx="70">
                  <c:v>2474</c:v>
                </c:pt>
                <c:pt idx="71">
                  <c:v>2475</c:v>
                </c:pt>
                <c:pt idx="72">
                  <c:v>2476</c:v>
                </c:pt>
                <c:pt idx="73">
                  <c:v>2477</c:v>
                </c:pt>
                <c:pt idx="74">
                  <c:v>2478</c:v>
                </c:pt>
                <c:pt idx="75">
                  <c:v>2479</c:v>
                </c:pt>
                <c:pt idx="76">
                  <c:v>2480</c:v>
                </c:pt>
                <c:pt idx="77">
                  <c:v>2481</c:v>
                </c:pt>
                <c:pt idx="78">
                  <c:v>2482</c:v>
                </c:pt>
                <c:pt idx="79">
                  <c:v>2483</c:v>
                </c:pt>
                <c:pt idx="80">
                  <c:v>2484</c:v>
                </c:pt>
                <c:pt idx="81">
                  <c:v>2485</c:v>
                </c:pt>
                <c:pt idx="82">
                  <c:v>2486</c:v>
                </c:pt>
                <c:pt idx="83">
                  <c:v>2487</c:v>
                </c:pt>
                <c:pt idx="84">
                  <c:v>2488</c:v>
                </c:pt>
                <c:pt idx="85">
                  <c:v>2489</c:v>
                </c:pt>
                <c:pt idx="86">
                  <c:v>2490</c:v>
                </c:pt>
                <c:pt idx="87">
                  <c:v>2491</c:v>
                </c:pt>
                <c:pt idx="88">
                  <c:v>2492</c:v>
                </c:pt>
                <c:pt idx="89">
                  <c:v>2493</c:v>
                </c:pt>
                <c:pt idx="90">
                  <c:v>2494</c:v>
                </c:pt>
                <c:pt idx="91">
                  <c:v>2495</c:v>
                </c:pt>
                <c:pt idx="92">
                  <c:v>2496</c:v>
                </c:pt>
                <c:pt idx="93">
                  <c:v>2497</c:v>
                </c:pt>
                <c:pt idx="94">
                  <c:v>2498</c:v>
                </c:pt>
                <c:pt idx="95">
                  <c:v>2499</c:v>
                </c:pt>
                <c:pt idx="96">
                  <c:v>2500</c:v>
                </c:pt>
                <c:pt idx="97">
                  <c:v>2501</c:v>
                </c:pt>
                <c:pt idx="98">
                  <c:v>2502</c:v>
                </c:pt>
                <c:pt idx="99">
                  <c:v>2503</c:v>
                </c:pt>
                <c:pt idx="100">
                  <c:v>2504</c:v>
                </c:pt>
                <c:pt idx="101">
                  <c:v>2505</c:v>
                </c:pt>
                <c:pt idx="102">
                  <c:v>2506</c:v>
                </c:pt>
                <c:pt idx="103">
                  <c:v>2507</c:v>
                </c:pt>
                <c:pt idx="104">
                  <c:v>2508</c:v>
                </c:pt>
                <c:pt idx="105">
                  <c:v>2509</c:v>
                </c:pt>
                <c:pt idx="106">
                  <c:v>2510</c:v>
                </c:pt>
                <c:pt idx="107">
                  <c:v>2511</c:v>
                </c:pt>
                <c:pt idx="108">
                  <c:v>2512</c:v>
                </c:pt>
                <c:pt idx="109">
                  <c:v>2513</c:v>
                </c:pt>
                <c:pt idx="110">
                  <c:v>2514</c:v>
                </c:pt>
                <c:pt idx="111">
                  <c:v>2515</c:v>
                </c:pt>
                <c:pt idx="112">
                  <c:v>2516</c:v>
                </c:pt>
                <c:pt idx="113">
                  <c:v>2517</c:v>
                </c:pt>
                <c:pt idx="114">
                  <c:v>2518</c:v>
                </c:pt>
                <c:pt idx="115">
                  <c:v>2519</c:v>
                </c:pt>
                <c:pt idx="116">
                  <c:v>2520</c:v>
                </c:pt>
                <c:pt idx="117">
                  <c:v>2521</c:v>
                </c:pt>
                <c:pt idx="118">
                  <c:v>2522</c:v>
                </c:pt>
                <c:pt idx="119">
                  <c:v>2523</c:v>
                </c:pt>
                <c:pt idx="120">
                  <c:v>2524</c:v>
                </c:pt>
                <c:pt idx="121">
                  <c:v>2525</c:v>
                </c:pt>
                <c:pt idx="122">
                  <c:v>2526</c:v>
                </c:pt>
                <c:pt idx="123">
                  <c:v>2527</c:v>
                </c:pt>
                <c:pt idx="124">
                  <c:v>2528</c:v>
                </c:pt>
                <c:pt idx="125">
                  <c:v>2529</c:v>
                </c:pt>
                <c:pt idx="126">
                  <c:v>2530</c:v>
                </c:pt>
                <c:pt idx="127">
                  <c:v>2531</c:v>
                </c:pt>
                <c:pt idx="128">
                  <c:v>2532</c:v>
                </c:pt>
                <c:pt idx="129">
                  <c:v>2533</c:v>
                </c:pt>
                <c:pt idx="130">
                  <c:v>2534</c:v>
                </c:pt>
                <c:pt idx="131">
                  <c:v>2535</c:v>
                </c:pt>
                <c:pt idx="132">
                  <c:v>2536</c:v>
                </c:pt>
                <c:pt idx="133">
                  <c:v>2537</c:v>
                </c:pt>
                <c:pt idx="134">
                  <c:v>2538</c:v>
                </c:pt>
                <c:pt idx="135">
                  <c:v>2539</c:v>
                </c:pt>
                <c:pt idx="136">
                  <c:v>2540</c:v>
                </c:pt>
                <c:pt idx="137">
                  <c:v>2541</c:v>
                </c:pt>
                <c:pt idx="138">
                  <c:v>2542</c:v>
                </c:pt>
                <c:pt idx="139">
                  <c:v>2543</c:v>
                </c:pt>
                <c:pt idx="140">
                  <c:v>2544</c:v>
                </c:pt>
                <c:pt idx="141">
                  <c:v>2545</c:v>
                </c:pt>
                <c:pt idx="142">
                  <c:v>2546</c:v>
                </c:pt>
                <c:pt idx="143">
                  <c:v>2547</c:v>
                </c:pt>
                <c:pt idx="144">
                  <c:v>2548</c:v>
                </c:pt>
                <c:pt idx="145">
                  <c:v>2549</c:v>
                </c:pt>
                <c:pt idx="146">
                  <c:v>2550</c:v>
                </c:pt>
                <c:pt idx="147">
                  <c:v>2551</c:v>
                </c:pt>
                <c:pt idx="148">
                  <c:v>2552</c:v>
                </c:pt>
                <c:pt idx="149">
                  <c:v>2553</c:v>
                </c:pt>
                <c:pt idx="150">
                  <c:v>2554</c:v>
                </c:pt>
                <c:pt idx="151">
                  <c:v>2555</c:v>
                </c:pt>
                <c:pt idx="152">
                  <c:v>2556</c:v>
                </c:pt>
                <c:pt idx="153">
                  <c:v>2557</c:v>
                </c:pt>
                <c:pt idx="154">
                  <c:v>2558</c:v>
                </c:pt>
                <c:pt idx="155">
                  <c:v>2559</c:v>
                </c:pt>
                <c:pt idx="156">
                  <c:v>2560</c:v>
                </c:pt>
                <c:pt idx="157">
                  <c:v>2561</c:v>
                </c:pt>
                <c:pt idx="158">
                  <c:v>2562</c:v>
                </c:pt>
                <c:pt idx="159">
                  <c:v>2563</c:v>
                </c:pt>
                <c:pt idx="160">
                  <c:v>2564</c:v>
                </c:pt>
                <c:pt idx="161">
                  <c:v>2565</c:v>
                </c:pt>
                <c:pt idx="162">
                  <c:v>2566</c:v>
                </c:pt>
                <c:pt idx="163">
                  <c:v>2567</c:v>
                </c:pt>
                <c:pt idx="164">
                  <c:v>2568</c:v>
                </c:pt>
                <c:pt idx="165">
                  <c:v>2569</c:v>
                </c:pt>
                <c:pt idx="166">
                  <c:v>2570</c:v>
                </c:pt>
                <c:pt idx="167">
                  <c:v>2571</c:v>
                </c:pt>
                <c:pt idx="168">
                  <c:v>2572</c:v>
                </c:pt>
                <c:pt idx="169">
                  <c:v>2573</c:v>
                </c:pt>
                <c:pt idx="170">
                  <c:v>2574</c:v>
                </c:pt>
                <c:pt idx="171">
                  <c:v>2575</c:v>
                </c:pt>
                <c:pt idx="172">
                  <c:v>2576</c:v>
                </c:pt>
                <c:pt idx="173">
                  <c:v>2577</c:v>
                </c:pt>
                <c:pt idx="174">
                  <c:v>2578</c:v>
                </c:pt>
                <c:pt idx="175">
                  <c:v>2579</c:v>
                </c:pt>
                <c:pt idx="176">
                  <c:v>2580</c:v>
                </c:pt>
                <c:pt idx="177">
                  <c:v>2581</c:v>
                </c:pt>
                <c:pt idx="178">
                  <c:v>2582</c:v>
                </c:pt>
                <c:pt idx="179">
                  <c:v>2583</c:v>
                </c:pt>
                <c:pt idx="180">
                  <c:v>2584</c:v>
                </c:pt>
                <c:pt idx="181">
                  <c:v>2585</c:v>
                </c:pt>
                <c:pt idx="182">
                  <c:v>2586</c:v>
                </c:pt>
                <c:pt idx="183">
                  <c:v>2587</c:v>
                </c:pt>
                <c:pt idx="184">
                  <c:v>2588</c:v>
                </c:pt>
                <c:pt idx="185">
                  <c:v>2589</c:v>
                </c:pt>
                <c:pt idx="186">
                  <c:v>2590</c:v>
                </c:pt>
                <c:pt idx="187">
                  <c:v>2591</c:v>
                </c:pt>
                <c:pt idx="188">
                  <c:v>2592</c:v>
                </c:pt>
                <c:pt idx="189">
                  <c:v>2593</c:v>
                </c:pt>
                <c:pt idx="190">
                  <c:v>2594</c:v>
                </c:pt>
                <c:pt idx="191">
                  <c:v>2595</c:v>
                </c:pt>
                <c:pt idx="192">
                  <c:v>2596</c:v>
                </c:pt>
                <c:pt idx="193">
                  <c:v>2597</c:v>
                </c:pt>
                <c:pt idx="194">
                  <c:v>2598</c:v>
                </c:pt>
                <c:pt idx="195">
                  <c:v>2599</c:v>
                </c:pt>
                <c:pt idx="196">
                  <c:v>2600</c:v>
                </c:pt>
                <c:pt idx="197">
                  <c:v>2601</c:v>
                </c:pt>
                <c:pt idx="198">
                  <c:v>2602</c:v>
                </c:pt>
                <c:pt idx="199">
                  <c:v>2603</c:v>
                </c:pt>
                <c:pt idx="200">
                  <c:v>2604</c:v>
                </c:pt>
                <c:pt idx="201">
                  <c:v>2605</c:v>
                </c:pt>
                <c:pt idx="202">
                  <c:v>2606</c:v>
                </c:pt>
                <c:pt idx="203">
                  <c:v>2607</c:v>
                </c:pt>
                <c:pt idx="204">
                  <c:v>2608</c:v>
                </c:pt>
                <c:pt idx="205">
                  <c:v>2609</c:v>
                </c:pt>
                <c:pt idx="206">
                  <c:v>2610</c:v>
                </c:pt>
                <c:pt idx="207">
                  <c:v>2611</c:v>
                </c:pt>
                <c:pt idx="208">
                  <c:v>2612</c:v>
                </c:pt>
                <c:pt idx="209">
                  <c:v>2613</c:v>
                </c:pt>
                <c:pt idx="210">
                  <c:v>2614</c:v>
                </c:pt>
                <c:pt idx="211">
                  <c:v>2615</c:v>
                </c:pt>
                <c:pt idx="212">
                  <c:v>2616</c:v>
                </c:pt>
                <c:pt idx="213">
                  <c:v>2617</c:v>
                </c:pt>
                <c:pt idx="214">
                  <c:v>2618</c:v>
                </c:pt>
                <c:pt idx="215">
                  <c:v>2619</c:v>
                </c:pt>
                <c:pt idx="216">
                  <c:v>2620</c:v>
                </c:pt>
                <c:pt idx="217">
                  <c:v>2621</c:v>
                </c:pt>
                <c:pt idx="218">
                  <c:v>2622</c:v>
                </c:pt>
                <c:pt idx="219">
                  <c:v>2623</c:v>
                </c:pt>
                <c:pt idx="220">
                  <c:v>2624</c:v>
                </c:pt>
                <c:pt idx="221">
                  <c:v>2625</c:v>
                </c:pt>
                <c:pt idx="222">
                  <c:v>2626</c:v>
                </c:pt>
                <c:pt idx="223">
                  <c:v>2627</c:v>
                </c:pt>
                <c:pt idx="224">
                  <c:v>2628</c:v>
                </c:pt>
                <c:pt idx="225">
                  <c:v>2629</c:v>
                </c:pt>
                <c:pt idx="226">
                  <c:v>2630</c:v>
                </c:pt>
                <c:pt idx="227">
                  <c:v>2631</c:v>
                </c:pt>
                <c:pt idx="228">
                  <c:v>2632</c:v>
                </c:pt>
                <c:pt idx="229">
                  <c:v>2633</c:v>
                </c:pt>
                <c:pt idx="230">
                  <c:v>2634</c:v>
                </c:pt>
                <c:pt idx="231">
                  <c:v>2635</c:v>
                </c:pt>
                <c:pt idx="232">
                  <c:v>2636</c:v>
                </c:pt>
                <c:pt idx="233">
                  <c:v>2637</c:v>
                </c:pt>
                <c:pt idx="234">
                  <c:v>2638</c:v>
                </c:pt>
                <c:pt idx="235">
                  <c:v>2639</c:v>
                </c:pt>
                <c:pt idx="236">
                  <c:v>2640</c:v>
                </c:pt>
                <c:pt idx="237">
                  <c:v>2641</c:v>
                </c:pt>
                <c:pt idx="238">
                  <c:v>2642</c:v>
                </c:pt>
                <c:pt idx="239">
                  <c:v>2643</c:v>
                </c:pt>
                <c:pt idx="240">
                  <c:v>2644</c:v>
                </c:pt>
                <c:pt idx="241">
                  <c:v>2645</c:v>
                </c:pt>
                <c:pt idx="242">
                  <c:v>2646</c:v>
                </c:pt>
                <c:pt idx="243">
                  <c:v>2647</c:v>
                </c:pt>
                <c:pt idx="244">
                  <c:v>2648</c:v>
                </c:pt>
                <c:pt idx="245">
                  <c:v>2649</c:v>
                </c:pt>
                <c:pt idx="246">
                  <c:v>2650</c:v>
                </c:pt>
                <c:pt idx="247">
                  <c:v>2651</c:v>
                </c:pt>
                <c:pt idx="248">
                  <c:v>2652</c:v>
                </c:pt>
                <c:pt idx="249">
                  <c:v>2653</c:v>
                </c:pt>
                <c:pt idx="250">
                  <c:v>2654</c:v>
                </c:pt>
                <c:pt idx="251">
                  <c:v>2655</c:v>
                </c:pt>
                <c:pt idx="252">
                  <c:v>2656</c:v>
                </c:pt>
                <c:pt idx="253">
                  <c:v>2657</c:v>
                </c:pt>
                <c:pt idx="254">
                  <c:v>2658</c:v>
                </c:pt>
                <c:pt idx="255">
                  <c:v>2659</c:v>
                </c:pt>
                <c:pt idx="256">
                  <c:v>2660</c:v>
                </c:pt>
                <c:pt idx="257">
                  <c:v>2661</c:v>
                </c:pt>
                <c:pt idx="258">
                  <c:v>2662</c:v>
                </c:pt>
                <c:pt idx="259">
                  <c:v>2663</c:v>
                </c:pt>
                <c:pt idx="260">
                  <c:v>2664</c:v>
                </c:pt>
                <c:pt idx="261">
                  <c:v>2665</c:v>
                </c:pt>
                <c:pt idx="262">
                  <c:v>2666</c:v>
                </c:pt>
                <c:pt idx="263">
                  <c:v>2667</c:v>
                </c:pt>
                <c:pt idx="264">
                  <c:v>2668</c:v>
                </c:pt>
                <c:pt idx="265">
                  <c:v>2669</c:v>
                </c:pt>
                <c:pt idx="266">
                  <c:v>2670</c:v>
                </c:pt>
                <c:pt idx="267">
                  <c:v>2671</c:v>
                </c:pt>
                <c:pt idx="268">
                  <c:v>2672</c:v>
                </c:pt>
                <c:pt idx="269">
                  <c:v>2673</c:v>
                </c:pt>
                <c:pt idx="270">
                  <c:v>2674</c:v>
                </c:pt>
                <c:pt idx="271">
                  <c:v>2675</c:v>
                </c:pt>
                <c:pt idx="272">
                  <c:v>2676</c:v>
                </c:pt>
                <c:pt idx="273">
                  <c:v>2677</c:v>
                </c:pt>
                <c:pt idx="274">
                  <c:v>2678</c:v>
                </c:pt>
                <c:pt idx="275">
                  <c:v>2679</c:v>
                </c:pt>
                <c:pt idx="276">
                  <c:v>2680</c:v>
                </c:pt>
                <c:pt idx="277">
                  <c:v>2681</c:v>
                </c:pt>
                <c:pt idx="278">
                  <c:v>2682</c:v>
                </c:pt>
                <c:pt idx="279">
                  <c:v>2683</c:v>
                </c:pt>
                <c:pt idx="280">
                  <c:v>2684</c:v>
                </c:pt>
                <c:pt idx="281">
                  <c:v>2685</c:v>
                </c:pt>
                <c:pt idx="282">
                  <c:v>2686</c:v>
                </c:pt>
                <c:pt idx="283">
                  <c:v>2687</c:v>
                </c:pt>
                <c:pt idx="284">
                  <c:v>2688</c:v>
                </c:pt>
                <c:pt idx="285">
                  <c:v>2689</c:v>
                </c:pt>
                <c:pt idx="286">
                  <c:v>2690</c:v>
                </c:pt>
                <c:pt idx="287">
                  <c:v>2691</c:v>
                </c:pt>
                <c:pt idx="288">
                  <c:v>2692</c:v>
                </c:pt>
                <c:pt idx="289">
                  <c:v>2693</c:v>
                </c:pt>
                <c:pt idx="290">
                  <c:v>2694</c:v>
                </c:pt>
                <c:pt idx="291">
                  <c:v>2695</c:v>
                </c:pt>
                <c:pt idx="292">
                  <c:v>2696</c:v>
                </c:pt>
                <c:pt idx="293">
                  <c:v>2697</c:v>
                </c:pt>
                <c:pt idx="294">
                  <c:v>2698</c:v>
                </c:pt>
                <c:pt idx="295">
                  <c:v>2699</c:v>
                </c:pt>
                <c:pt idx="296">
                  <c:v>2700</c:v>
                </c:pt>
                <c:pt idx="297">
                  <c:v>2701</c:v>
                </c:pt>
                <c:pt idx="298">
                  <c:v>2702</c:v>
                </c:pt>
                <c:pt idx="299">
                  <c:v>2703</c:v>
                </c:pt>
                <c:pt idx="300">
                  <c:v>2704</c:v>
                </c:pt>
                <c:pt idx="301">
                  <c:v>2705</c:v>
                </c:pt>
                <c:pt idx="302">
                  <c:v>2706</c:v>
                </c:pt>
                <c:pt idx="303">
                  <c:v>2707</c:v>
                </c:pt>
                <c:pt idx="304">
                  <c:v>2708</c:v>
                </c:pt>
                <c:pt idx="305">
                  <c:v>2709</c:v>
                </c:pt>
                <c:pt idx="306">
                  <c:v>2710</c:v>
                </c:pt>
                <c:pt idx="307">
                  <c:v>2711</c:v>
                </c:pt>
                <c:pt idx="308">
                  <c:v>2712</c:v>
                </c:pt>
                <c:pt idx="309">
                  <c:v>2713</c:v>
                </c:pt>
                <c:pt idx="310">
                  <c:v>2714</c:v>
                </c:pt>
                <c:pt idx="311">
                  <c:v>2715</c:v>
                </c:pt>
              </c:numCache>
            </c:numRef>
          </c:xVal>
          <c:yVal>
            <c:numRef>
              <c:f>Graph!$E$2193:$E$2502</c:f>
              <c:numCache>
                <c:formatCode>General</c:formatCode>
                <c:ptCount val="310"/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28-44C8-BE21-E6C06D41E6F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Graph!$A$2192:$A$2503</c:f>
              <c:numCache>
                <c:formatCode>General</c:formatCode>
                <c:ptCount val="312"/>
                <c:pt idx="0">
                  <c:v>2404</c:v>
                </c:pt>
                <c:pt idx="1">
                  <c:v>2405</c:v>
                </c:pt>
                <c:pt idx="2">
                  <c:v>2406</c:v>
                </c:pt>
                <c:pt idx="3">
                  <c:v>2407</c:v>
                </c:pt>
                <c:pt idx="4">
                  <c:v>2408</c:v>
                </c:pt>
                <c:pt idx="5">
                  <c:v>2409</c:v>
                </c:pt>
                <c:pt idx="6">
                  <c:v>2410</c:v>
                </c:pt>
                <c:pt idx="7">
                  <c:v>2411</c:v>
                </c:pt>
                <c:pt idx="8">
                  <c:v>2412</c:v>
                </c:pt>
                <c:pt idx="9">
                  <c:v>2413</c:v>
                </c:pt>
                <c:pt idx="10">
                  <c:v>2414</c:v>
                </c:pt>
                <c:pt idx="11">
                  <c:v>2415</c:v>
                </c:pt>
                <c:pt idx="12">
                  <c:v>2416</c:v>
                </c:pt>
                <c:pt idx="13">
                  <c:v>2417</c:v>
                </c:pt>
                <c:pt idx="14">
                  <c:v>2418</c:v>
                </c:pt>
                <c:pt idx="15">
                  <c:v>2419</c:v>
                </c:pt>
                <c:pt idx="16">
                  <c:v>2420</c:v>
                </c:pt>
                <c:pt idx="17">
                  <c:v>2421</c:v>
                </c:pt>
                <c:pt idx="18">
                  <c:v>2422</c:v>
                </c:pt>
                <c:pt idx="19">
                  <c:v>2423</c:v>
                </c:pt>
                <c:pt idx="20">
                  <c:v>2424</c:v>
                </c:pt>
                <c:pt idx="21">
                  <c:v>2425</c:v>
                </c:pt>
                <c:pt idx="22">
                  <c:v>2426</c:v>
                </c:pt>
                <c:pt idx="23">
                  <c:v>2427</c:v>
                </c:pt>
                <c:pt idx="24">
                  <c:v>2428</c:v>
                </c:pt>
                <c:pt idx="25">
                  <c:v>2429</c:v>
                </c:pt>
                <c:pt idx="26">
                  <c:v>2430</c:v>
                </c:pt>
                <c:pt idx="27">
                  <c:v>2431</c:v>
                </c:pt>
                <c:pt idx="28">
                  <c:v>2432</c:v>
                </c:pt>
                <c:pt idx="29">
                  <c:v>2433</c:v>
                </c:pt>
                <c:pt idx="30">
                  <c:v>2434</c:v>
                </c:pt>
                <c:pt idx="31">
                  <c:v>2435</c:v>
                </c:pt>
                <c:pt idx="32">
                  <c:v>2436</c:v>
                </c:pt>
                <c:pt idx="33">
                  <c:v>2437</c:v>
                </c:pt>
                <c:pt idx="34">
                  <c:v>2438</c:v>
                </c:pt>
                <c:pt idx="35">
                  <c:v>2439</c:v>
                </c:pt>
                <c:pt idx="36">
                  <c:v>2440</c:v>
                </c:pt>
                <c:pt idx="37">
                  <c:v>2441</c:v>
                </c:pt>
                <c:pt idx="38">
                  <c:v>2442</c:v>
                </c:pt>
                <c:pt idx="39">
                  <c:v>2443</c:v>
                </c:pt>
                <c:pt idx="40">
                  <c:v>2444</c:v>
                </c:pt>
                <c:pt idx="41">
                  <c:v>2445</c:v>
                </c:pt>
                <c:pt idx="42">
                  <c:v>2446</c:v>
                </c:pt>
                <c:pt idx="43">
                  <c:v>2447</c:v>
                </c:pt>
                <c:pt idx="44">
                  <c:v>2448</c:v>
                </c:pt>
                <c:pt idx="45">
                  <c:v>2449</c:v>
                </c:pt>
                <c:pt idx="46">
                  <c:v>2450</c:v>
                </c:pt>
                <c:pt idx="47">
                  <c:v>2451</c:v>
                </c:pt>
                <c:pt idx="48">
                  <c:v>2452</c:v>
                </c:pt>
                <c:pt idx="49">
                  <c:v>2453</c:v>
                </c:pt>
                <c:pt idx="50">
                  <c:v>2454</c:v>
                </c:pt>
                <c:pt idx="51">
                  <c:v>2455</c:v>
                </c:pt>
                <c:pt idx="52">
                  <c:v>2456</c:v>
                </c:pt>
                <c:pt idx="53">
                  <c:v>2457</c:v>
                </c:pt>
                <c:pt idx="54">
                  <c:v>2458</c:v>
                </c:pt>
                <c:pt idx="55">
                  <c:v>2459</c:v>
                </c:pt>
                <c:pt idx="56">
                  <c:v>2460</c:v>
                </c:pt>
                <c:pt idx="57">
                  <c:v>2461</c:v>
                </c:pt>
                <c:pt idx="58">
                  <c:v>2462</c:v>
                </c:pt>
                <c:pt idx="59">
                  <c:v>2463</c:v>
                </c:pt>
                <c:pt idx="60">
                  <c:v>2464</c:v>
                </c:pt>
                <c:pt idx="61">
                  <c:v>2465</c:v>
                </c:pt>
                <c:pt idx="62">
                  <c:v>2466</c:v>
                </c:pt>
                <c:pt idx="63">
                  <c:v>2467</c:v>
                </c:pt>
                <c:pt idx="64">
                  <c:v>2468</c:v>
                </c:pt>
                <c:pt idx="65">
                  <c:v>2469</c:v>
                </c:pt>
                <c:pt idx="66">
                  <c:v>2470</c:v>
                </c:pt>
                <c:pt idx="67">
                  <c:v>2471</c:v>
                </c:pt>
                <c:pt idx="68">
                  <c:v>2472</c:v>
                </c:pt>
                <c:pt idx="69">
                  <c:v>2473</c:v>
                </c:pt>
                <c:pt idx="70">
                  <c:v>2474</c:v>
                </c:pt>
                <c:pt idx="71">
                  <c:v>2475</c:v>
                </c:pt>
                <c:pt idx="72">
                  <c:v>2476</c:v>
                </c:pt>
                <c:pt idx="73">
                  <c:v>2477</c:v>
                </c:pt>
                <c:pt idx="74">
                  <c:v>2478</c:v>
                </c:pt>
                <c:pt idx="75">
                  <c:v>2479</c:v>
                </c:pt>
                <c:pt idx="76">
                  <c:v>2480</c:v>
                </c:pt>
                <c:pt idx="77">
                  <c:v>2481</c:v>
                </c:pt>
                <c:pt idx="78">
                  <c:v>2482</c:v>
                </c:pt>
                <c:pt idx="79">
                  <c:v>2483</c:v>
                </c:pt>
                <c:pt idx="80">
                  <c:v>2484</c:v>
                </c:pt>
                <c:pt idx="81">
                  <c:v>2485</c:v>
                </c:pt>
                <c:pt idx="82">
                  <c:v>2486</c:v>
                </c:pt>
                <c:pt idx="83">
                  <c:v>2487</c:v>
                </c:pt>
                <c:pt idx="84">
                  <c:v>2488</c:v>
                </c:pt>
                <c:pt idx="85">
                  <c:v>2489</c:v>
                </c:pt>
                <c:pt idx="86">
                  <c:v>2490</c:v>
                </c:pt>
                <c:pt idx="87">
                  <c:v>2491</c:v>
                </c:pt>
                <c:pt idx="88">
                  <c:v>2492</c:v>
                </c:pt>
                <c:pt idx="89">
                  <c:v>2493</c:v>
                </c:pt>
                <c:pt idx="90">
                  <c:v>2494</c:v>
                </c:pt>
                <c:pt idx="91">
                  <c:v>2495</c:v>
                </c:pt>
                <c:pt idx="92">
                  <c:v>2496</c:v>
                </c:pt>
                <c:pt idx="93">
                  <c:v>2497</c:v>
                </c:pt>
                <c:pt idx="94">
                  <c:v>2498</c:v>
                </c:pt>
                <c:pt idx="95">
                  <c:v>2499</c:v>
                </c:pt>
                <c:pt idx="96">
                  <c:v>2500</c:v>
                </c:pt>
                <c:pt idx="97">
                  <c:v>2501</c:v>
                </c:pt>
                <c:pt idx="98">
                  <c:v>2502</c:v>
                </c:pt>
                <c:pt idx="99">
                  <c:v>2503</c:v>
                </c:pt>
                <c:pt idx="100">
                  <c:v>2504</c:v>
                </c:pt>
                <c:pt idx="101">
                  <c:v>2505</c:v>
                </c:pt>
                <c:pt idx="102">
                  <c:v>2506</c:v>
                </c:pt>
                <c:pt idx="103">
                  <c:v>2507</c:v>
                </c:pt>
                <c:pt idx="104">
                  <c:v>2508</c:v>
                </c:pt>
                <c:pt idx="105">
                  <c:v>2509</c:v>
                </c:pt>
                <c:pt idx="106">
                  <c:v>2510</c:v>
                </c:pt>
                <c:pt idx="107">
                  <c:v>2511</c:v>
                </c:pt>
                <c:pt idx="108">
                  <c:v>2512</c:v>
                </c:pt>
                <c:pt idx="109">
                  <c:v>2513</c:v>
                </c:pt>
                <c:pt idx="110">
                  <c:v>2514</c:v>
                </c:pt>
                <c:pt idx="111">
                  <c:v>2515</c:v>
                </c:pt>
                <c:pt idx="112">
                  <c:v>2516</c:v>
                </c:pt>
                <c:pt idx="113">
                  <c:v>2517</c:v>
                </c:pt>
                <c:pt idx="114">
                  <c:v>2518</c:v>
                </c:pt>
                <c:pt idx="115">
                  <c:v>2519</c:v>
                </c:pt>
                <c:pt idx="116">
                  <c:v>2520</c:v>
                </c:pt>
                <c:pt idx="117">
                  <c:v>2521</c:v>
                </c:pt>
                <c:pt idx="118">
                  <c:v>2522</c:v>
                </c:pt>
                <c:pt idx="119">
                  <c:v>2523</c:v>
                </c:pt>
                <c:pt idx="120">
                  <c:v>2524</c:v>
                </c:pt>
                <c:pt idx="121">
                  <c:v>2525</c:v>
                </c:pt>
                <c:pt idx="122">
                  <c:v>2526</c:v>
                </c:pt>
                <c:pt idx="123">
                  <c:v>2527</c:v>
                </c:pt>
                <c:pt idx="124">
                  <c:v>2528</c:v>
                </c:pt>
                <c:pt idx="125">
                  <c:v>2529</c:v>
                </c:pt>
                <c:pt idx="126">
                  <c:v>2530</c:v>
                </c:pt>
                <c:pt idx="127">
                  <c:v>2531</c:v>
                </c:pt>
                <c:pt idx="128">
                  <c:v>2532</c:v>
                </c:pt>
                <c:pt idx="129">
                  <c:v>2533</c:v>
                </c:pt>
                <c:pt idx="130">
                  <c:v>2534</c:v>
                </c:pt>
                <c:pt idx="131">
                  <c:v>2535</c:v>
                </c:pt>
                <c:pt idx="132">
                  <c:v>2536</c:v>
                </c:pt>
                <c:pt idx="133">
                  <c:v>2537</c:v>
                </c:pt>
                <c:pt idx="134">
                  <c:v>2538</c:v>
                </c:pt>
                <c:pt idx="135">
                  <c:v>2539</c:v>
                </c:pt>
                <c:pt idx="136">
                  <c:v>2540</c:v>
                </c:pt>
                <c:pt idx="137">
                  <c:v>2541</c:v>
                </c:pt>
                <c:pt idx="138">
                  <c:v>2542</c:v>
                </c:pt>
                <c:pt idx="139">
                  <c:v>2543</c:v>
                </c:pt>
                <c:pt idx="140">
                  <c:v>2544</c:v>
                </c:pt>
                <c:pt idx="141">
                  <c:v>2545</c:v>
                </c:pt>
                <c:pt idx="142">
                  <c:v>2546</c:v>
                </c:pt>
                <c:pt idx="143">
                  <c:v>2547</c:v>
                </c:pt>
                <c:pt idx="144">
                  <c:v>2548</c:v>
                </c:pt>
                <c:pt idx="145">
                  <c:v>2549</c:v>
                </c:pt>
                <c:pt idx="146">
                  <c:v>2550</c:v>
                </c:pt>
                <c:pt idx="147">
                  <c:v>2551</c:v>
                </c:pt>
                <c:pt idx="148">
                  <c:v>2552</c:v>
                </c:pt>
                <c:pt idx="149">
                  <c:v>2553</c:v>
                </c:pt>
                <c:pt idx="150">
                  <c:v>2554</c:v>
                </c:pt>
                <c:pt idx="151">
                  <c:v>2555</c:v>
                </c:pt>
                <c:pt idx="152">
                  <c:v>2556</c:v>
                </c:pt>
                <c:pt idx="153">
                  <c:v>2557</c:v>
                </c:pt>
                <c:pt idx="154">
                  <c:v>2558</c:v>
                </c:pt>
                <c:pt idx="155">
                  <c:v>2559</c:v>
                </c:pt>
                <c:pt idx="156">
                  <c:v>2560</c:v>
                </c:pt>
                <c:pt idx="157">
                  <c:v>2561</c:v>
                </c:pt>
                <c:pt idx="158">
                  <c:v>2562</c:v>
                </c:pt>
                <c:pt idx="159">
                  <c:v>2563</c:v>
                </c:pt>
                <c:pt idx="160">
                  <c:v>2564</c:v>
                </c:pt>
                <c:pt idx="161">
                  <c:v>2565</c:v>
                </c:pt>
                <c:pt idx="162">
                  <c:v>2566</c:v>
                </c:pt>
                <c:pt idx="163">
                  <c:v>2567</c:v>
                </c:pt>
                <c:pt idx="164">
                  <c:v>2568</c:v>
                </c:pt>
                <c:pt idx="165">
                  <c:v>2569</c:v>
                </c:pt>
                <c:pt idx="166">
                  <c:v>2570</c:v>
                </c:pt>
                <c:pt idx="167">
                  <c:v>2571</c:v>
                </c:pt>
                <c:pt idx="168">
                  <c:v>2572</c:v>
                </c:pt>
                <c:pt idx="169">
                  <c:v>2573</c:v>
                </c:pt>
                <c:pt idx="170">
                  <c:v>2574</c:v>
                </c:pt>
                <c:pt idx="171">
                  <c:v>2575</c:v>
                </c:pt>
                <c:pt idx="172">
                  <c:v>2576</c:v>
                </c:pt>
                <c:pt idx="173">
                  <c:v>2577</c:v>
                </c:pt>
                <c:pt idx="174">
                  <c:v>2578</c:v>
                </c:pt>
                <c:pt idx="175">
                  <c:v>2579</c:v>
                </c:pt>
                <c:pt idx="176">
                  <c:v>2580</c:v>
                </c:pt>
                <c:pt idx="177">
                  <c:v>2581</c:v>
                </c:pt>
                <c:pt idx="178">
                  <c:v>2582</c:v>
                </c:pt>
                <c:pt idx="179">
                  <c:v>2583</c:v>
                </c:pt>
                <c:pt idx="180">
                  <c:v>2584</c:v>
                </c:pt>
                <c:pt idx="181">
                  <c:v>2585</c:v>
                </c:pt>
                <c:pt idx="182">
                  <c:v>2586</c:v>
                </c:pt>
                <c:pt idx="183">
                  <c:v>2587</c:v>
                </c:pt>
                <c:pt idx="184">
                  <c:v>2588</c:v>
                </c:pt>
                <c:pt idx="185">
                  <c:v>2589</c:v>
                </c:pt>
                <c:pt idx="186">
                  <c:v>2590</c:v>
                </c:pt>
                <c:pt idx="187">
                  <c:v>2591</c:v>
                </c:pt>
                <c:pt idx="188">
                  <c:v>2592</c:v>
                </c:pt>
                <c:pt idx="189">
                  <c:v>2593</c:v>
                </c:pt>
                <c:pt idx="190">
                  <c:v>2594</c:v>
                </c:pt>
                <c:pt idx="191">
                  <c:v>2595</c:v>
                </c:pt>
                <c:pt idx="192">
                  <c:v>2596</c:v>
                </c:pt>
                <c:pt idx="193">
                  <c:v>2597</c:v>
                </c:pt>
                <c:pt idx="194">
                  <c:v>2598</c:v>
                </c:pt>
                <c:pt idx="195">
                  <c:v>2599</c:v>
                </c:pt>
                <c:pt idx="196">
                  <c:v>2600</c:v>
                </c:pt>
                <c:pt idx="197">
                  <c:v>2601</c:v>
                </c:pt>
                <c:pt idx="198">
                  <c:v>2602</c:v>
                </c:pt>
                <c:pt idx="199">
                  <c:v>2603</c:v>
                </c:pt>
                <c:pt idx="200">
                  <c:v>2604</c:v>
                </c:pt>
                <c:pt idx="201">
                  <c:v>2605</c:v>
                </c:pt>
                <c:pt idx="202">
                  <c:v>2606</c:v>
                </c:pt>
                <c:pt idx="203">
                  <c:v>2607</c:v>
                </c:pt>
                <c:pt idx="204">
                  <c:v>2608</c:v>
                </c:pt>
                <c:pt idx="205">
                  <c:v>2609</c:v>
                </c:pt>
                <c:pt idx="206">
                  <c:v>2610</c:v>
                </c:pt>
                <c:pt idx="207">
                  <c:v>2611</c:v>
                </c:pt>
                <c:pt idx="208">
                  <c:v>2612</c:v>
                </c:pt>
                <c:pt idx="209">
                  <c:v>2613</c:v>
                </c:pt>
                <c:pt idx="210">
                  <c:v>2614</c:v>
                </c:pt>
                <c:pt idx="211">
                  <c:v>2615</c:v>
                </c:pt>
                <c:pt idx="212">
                  <c:v>2616</c:v>
                </c:pt>
                <c:pt idx="213">
                  <c:v>2617</c:v>
                </c:pt>
                <c:pt idx="214">
                  <c:v>2618</c:v>
                </c:pt>
                <c:pt idx="215">
                  <c:v>2619</c:v>
                </c:pt>
                <c:pt idx="216">
                  <c:v>2620</c:v>
                </c:pt>
                <c:pt idx="217">
                  <c:v>2621</c:v>
                </c:pt>
                <c:pt idx="218">
                  <c:v>2622</c:v>
                </c:pt>
                <c:pt idx="219">
                  <c:v>2623</c:v>
                </c:pt>
                <c:pt idx="220">
                  <c:v>2624</c:v>
                </c:pt>
                <c:pt idx="221">
                  <c:v>2625</c:v>
                </c:pt>
                <c:pt idx="222">
                  <c:v>2626</c:v>
                </c:pt>
                <c:pt idx="223">
                  <c:v>2627</c:v>
                </c:pt>
                <c:pt idx="224">
                  <c:v>2628</c:v>
                </c:pt>
                <c:pt idx="225">
                  <c:v>2629</c:v>
                </c:pt>
                <c:pt idx="226">
                  <c:v>2630</c:v>
                </c:pt>
                <c:pt idx="227">
                  <c:v>2631</c:v>
                </c:pt>
                <c:pt idx="228">
                  <c:v>2632</c:v>
                </c:pt>
                <c:pt idx="229">
                  <c:v>2633</c:v>
                </c:pt>
                <c:pt idx="230">
                  <c:v>2634</c:v>
                </c:pt>
                <c:pt idx="231">
                  <c:v>2635</c:v>
                </c:pt>
                <c:pt idx="232">
                  <c:v>2636</c:v>
                </c:pt>
                <c:pt idx="233">
                  <c:v>2637</c:v>
                </c:pt>
                <c:pt idx="234">
                  <c:v>2638</c:v>
                </c:pt>
                <c:pt idx="235">
                  <c:v>2639</c:v>
                </c:pt>
                <c:pt idx="236">
                  <c:v>2640</c:v>
                </c:pt>
                <c:pt idx="237">
                  <c:v>2641</c:v>
                </c:pt>
                <c:pt idx="238">
                  <c:v>2642</c:v>
                </c:pt>
                <c:pt idx="239">
                  <c:v>2643</c:v>
                </c:pt>
                <c:pt idx="240">
                  <c:v>2644</c:v>
                </c:pt>
                <c:pt idx="241">
                  <c:v>2645</c:v>
                </c:pt>
                <c:pt idx="242">
                  <c:v>2646</c:v>
                </c:pt>
                <c:pt idx="243">
                  <c:v>2647</c:v>
                </c:pt>
                <c:pt idx="244">
                  <c:v>2648</c:v>
                </c:pt>
                <c:pt idx="245">
                  <c:v>2649</c:v>
                </c:pt>
                <c:pt idx="246">
                  <c:v>2650</c:v>
                </c:pt>
                <c:pt idx="247">
                  <c:v>2651</c:v>
                </c:pt>
                <c:pt idx="248">
                  <c:v>2652</c:v>
                </c:pt>
                <c:pt idx="249">
                  <c:v>2653</c:v>
                </c:pt>
                <c:pt idx="250">
                  <c:v>2654</c:v>
                </c:pt>
                <c:pt idx="251">
                  <c:v>2655</c:v>
                </c:pt>
                <c:pt idx="252">
                  <c:v>2656</c:v>
                </c:pt>
                <c:pt idx="253">
                  <c:v>2657</c:v>
                </c:pt>
                <c:pt idx="254">
                  <c:v>2658</c:v>
                </c:pt>
                <c:pt idx="255">
                  <c:v>2659</c:v>
                </c:pt>
                <c:pt idx="256">
                  <c:v>2660</c:v>
                </c:pt>
                <c:pt idx="257">
                  <c:v>2661</c:v>
                </c:pt>
                <c:pt idx="258">
                  <c:v>2662</c:v>
                </c:pt>
                <c:pt idx="259">
                  <c:v>2663</c:v>
                </c:pt>
                <c:pt idx="260">
                  <c:v>2664</c:v>
                </c:pt>
                <c:pt idx="261">
                  <c:v>2665</c:v>
                </c:pt>
                <c:pt idx="262">
                  <c:v>2666</c:v>
                </c:pt>
                <c:pt idx="263">
                  <c:v>2667</c:v>
                </c:pt>
                <c:pt idx="264">
                  <c:v>2668</c:v>
                </c:pt>
                <c:pt idx="265">
                  <c:v>2669</c:v>
                </c:pt>
                <c:pt idx="266">
                  <c:v>2670</c:v>
                </c:pt>
                <c:pt idx="267">
                  <c:v>2671</c:v>
                </c:pt>
                <c:pt idx="268">
                  <c:v>2672</c:v>
                </c:pt>
                <c:pt idx="269">
                  <c:v>2673</c:v>
                </c:pt>
                <c:pt idx="270">
                  <c:v>2674</c:v>
                </c:pt>
                <c:pt idx="271">
                  <c:v>2675</c:v>
                </c:pt>
                <c:pt idx="272">
                  <c:v>2676</c:v>
                </c:pt>
                <c:pt idx="273">
                  <c:v>2677</c:v>
                </c:pt>
                <c:pt idx="274">
                  <c:v>2678</c:v>
                </c:pt>
                <c:pt idx="275">
                  <c:v>2679</c:v>
                </c:pt>
                <c:pt idx="276">
                  <c:v>2680</c:v>
                </c:pt>
                <c:pt idx="277">
                  <c:v>2681</c:v>
                </c:pt>
                <c:pt idx="278">
                  <c:v>2682</c:v>
                </c:pt>
                <c:pt idx="279">
                  <c:v>2683</c:v>
                </c:pt>
                <c:pt idx="280">
                  <c:v>2684</c:v>
                </c:pt>
                <c:pt idx="281">
                  <c:v>2685</c:v>
                </c:pt>
                <c:pt idx="282">
                  <c:v>2686</c:v>
                </c:pt>
                <c:pt idx="283">
                  <c:v>2687</c:v>
                </c:pt>
                <c:pt idx="284">
                  <c:v>2688</c:v>
                </c:pt>
                <c:pt idx="285">
                  <c:v>2689</c:v>
                </c:pt>
                <c:pt idx="286">
                  <c:v>2690</c:v>
                </c:pt>
                <c:pt idx="287">
                  <c:v>2691</c:v>
                </c:pt>
                <c:pt idx="288">
                  <c:v>2692</c:v>
                </c:pt>
                <c:pt idx="289">
                  <c:v>2693</c:v>
                </c:pt>
                <c:pt idx="290">
                  <c:v>2694</c:v>
                </c:pt>
                <c:pt idx="291">
                  <c:v>2695</c:v>
                </c:pt>
                <c:pt idx="292">
                  <c:v>2696</c:v>
                </c:pt>
                <c:pt idx="293">
                  <c:v>2697</c:v>
                </c:pt>
                <c:pt idx="294">
                  <c:v>2698</c:v>
                </c:pt>
                <c:pt idx="295">
                  <c:v>2699</c:v>
                </c:pt>
                <c:pt idx="296">
                  <c:v>2700</c:v>
                </c:pt>
                <c:pt idx="297">
                  <c:v>2701</c:v>
                </c:pt>
                <c:pt idx="298">
                  <c:v>2702</c:v>
                </c:pt>
                <c:pt idx="299">
                  <c:v>2703</c:v>
                </c:pt>
                <c:pt idx="300">
                  <c:v>2704</c:v>
                </c:pt>
                <c:pt idx="301">
                  <c:v>2705</c:v>
                </c:pt>
                <c:pt idx="302">
                  <c:v>2706</c:v>
                </c:pt>
                <c:pt idx="303">
                  <c:v>2707</c:v>
                </c:pt>
                <c:pt idx="304">
                  <c:v>2708</c:v>
                </c:pt>
                <c:pt idx="305">
                  <c:v>2709</c:v>
                </c:pt>
                <c:pt idx="306">
                  <c:v>2710</c:v>
                </c:pt>
                <c:pt idx="307">
                  <c:v>2711</c:v>
                </c:pt>
                <c:pt idx="308">
                  <c:v>2712</c:v>
                </c:pt>
                <c:pt idx="309">
                  <c:v>2713</c:v>
                </c:pt>
                <c:pt idx="310">
                  <c:v>2714</c:v>
                </c:pt>
                <c:pt idx="311">
                  <c:v>2715</c:v>
                </c:pt>
              </c:numCache>
            </c:numRef>
          </c:xVal>
          <c:yVal>
            <c:numRef>
              <c:f>Graph!$G$2193:$G$2502</c:f>
              <c:numCache>
                <c:formatCode>General</c:formatCode>
                <c:ptCount val="3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28-44C8-BE21-E6C06D41E6F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Graph!$A$2192:$A$2503</c:f>
              <c:numCache>
                <c:formatCode>General</c:formatCode>
                <c:ptCount val="312"/>
                <c:pt idx="0">
                  <c:v>2404</c:v>
                </c:pt>
                <c:pt idx="1">
                  <c:v>2405</c:v>
                </c:pt>
                <c:pt idx="2">
                  <c:v>2406</c:v>
                </c:pt>
                <c:pt idx="3">
                  <c:v>2407</c:v>
                </c:pt>
                <c:pt idx="4">
                  <c:v>2408</c:v>
                </c:pt>
                <c:pt idx="5">
                  <c:v>2409</c:v>
                </c:pt>
                <c:pt idx="6">
                  <c:v>2410</c:v>
                </c:pt>
                <c:pt idx="7">
                  <c:v>2411</c:v>
                </c:pt>
                <c:pt idx="8">
                  <c:v>2412</c:v>
                </c:pt>
                <c:pt idx="9">
                  <c:v>2413</c:v>
                </c:pt>
                <c:pt idx="10">
                  <c:v>2414</c:v>
                </c:pt>
                <c:pt idx="11">
                  <c:v>2415</c:v>
                </c:pt>
                <c:pt idx="12">
                  <c:v>2416</c:v>
                </c:pt>
                <c:pt idx="13">
                  <c:v>2417</c:v>
                </c:pt>
                <c:pt idx="14">
                  <c:v>2418</c:v>
                </c:pt>
                <c:pt idx="15">
                  <c:v>2419</c:v>
                </c:pt>
                <c:pt idx="16">
                  <c:v>2420</c:v>
                </c:pt>
                <c:pt idx="17">
                  <c:v>2421</c:v>
                </c:pt>
                <c:pt idx="18">
                  <c:v>2422</c:v>
                </c:pt>
                <c:pt idx="19">
                  <c:v>2423</c:v>
                </c:pt>
                <c:pt idx="20">
                  <c:v>2424</c:v>
                </c:pt>
                <c:pt idx="21">
                  <c:v>2425</c:v>
                </c:pt>
                <c:pt idx="22">
                  <c:v>2426</c:v>
                </c:pt>
                <c:pt idx="23">
                  <c:v>2427</c:v>
                </c:pt>
                <c:pt idx="24">
                  <c:v>2428</c:v>
                </c:pt>
                <c:pt idx="25">
                  <c:v>2429</c:v>
                </c:pt>
                <c:pt idx="26">
                  <c:v>2430</c:v>
                </c:pt>
                <c:pt idx="27">
                  <c:v>2431</c:v>
                </c:pt>
                <c:pt idx="28">
                  <c:v>2432</c:v>
                </c:pt>
                <c:pt idx="29">
                  <c:v>2433</c:v>
                </c:pt>
                <c:pt idx="30">
                  <c:v>2434</c:v>
                </c:pt>
                <c:pt idx="31">
                  <c:v>2435</c:v>
                </c:pt>
                <c:pt idx="32">
                  <c:v>2436</c:v>
                </c:pt>
                <c:pt idx="33">
                  <c:v>2437</c:v>
                </c:pt>
                <c:pt idx="34">
                  <c:v>2438</c:v>
                </c:pt>
                <c:pt idx="35">
                  <c:v>2439</c:v>
                </c:pt>
                <c:pt idx="36">
                  <c:v>2440</c:v>
                </c:pt>
                <c:pt idx="37">
                  <c:v>2441</c:v>
                </c:pt>
                <c:pt idx="38">
                  <c:v>2442</c:v>
                </c:pt>
                <c:pt idx="39">
                  <c:v>2443</c:v>
                </c:pt>
                <c:pt idx="40">
                  <c:v>2444</c:v>
                </c:pt>
                <c:pt idx="41">
                  <c:v>2445</c:v>
                </c:pt>
                <c:pt idx="42">
                  <c:v>2446</c:v>
                </c:pt>
                <c:pt idx="43">
                  <c:v>2447</c:v>
                </c:pt>
                <c:pt idx="44">
                  <c:v>2448</c:v>
                </c:pt>
                <c:pt idx="45">
                  <c:v>2449</c:v>
                </c:pt>
                <c:pt idx="46">
                  <c:v>2450</c:v>
                </c:pt>
                <c:pt idx="47">
                  <c:v>2451</c:v>
                </c:pt>
                <c:pt idx="48">
                  <c:v>2452</c:v>
                </c:pt>
                <c:pt idx="49">
                  <c:v>2453</c:v>
                </c:pt>
                <c:pt idx="50">
                  <c:v>2454</c:v>
                </c:pt>
                <c:pt idx="51">
                  <c:v>2455</c:v>
                </c:pt>
                <c:pt idx="52">
                  <c:v>2456</c:v>
                </c:pt>
                <c:pt idx="53">
                  <c:v>2457</c:v>
                </c:pt>
                <c:pt idx="54">
                  <c:v>2458</c:v>
                </c:pt>
                <c:pt idx="55">
                  <c:v>2459</c:v>
                </c:pt>
                <c:pt idx="56">
                  <c:v>2460</c:v>
                </c:pt>
                <c:pt idx="57">
                  <c:v>2461</c:v>
                </c:pt>
                <c:pt idx="58">
                  <c:v>2462</c:v>
                </c:pt>
                <c:pt idx="59">
                  <c:v>2463</c:v>
                </c:pt>
                <c:pt idx="60">
                  <c:v>2464</c:v>
                </c:pt>
                <c:pt idx="61">
                  <c:v>2465</c:v>
                </c:pt>
                <c:pt idx="62">
                  <c:v>2466</c:v>
                </c:pt>
                <c:pt idx="63">
                  <c:v>2467</c:v>
                </c:pt>
                <c:pt idx="64">
                  <c:v>2468</c:v>
                </c:pt>
                <c:pt idx="65">
                  <c:v>2469</c:v>
                </c:pt>
                <c:pt idx="66">
                  <c:v>2470</c:v>
                </c:pt>
                <c:pt idx="67">
                  <c:v>2471</c:v>
                </c:pt>
                <c:pt idx="68">
                  <c:v>2472</c:v>
                </c:pt>
                <c:pt idx="69">
                  <c:v>2473</c:v>
                </c:pt>
                <c:pt idx="70">
                  <c:v>2474</c:v>
                </c:pt>
                <c:pt idx="71">
                  <c:v>2475</c:v>
                </c:pt>
                <c:pt idx="72">
                  <c:v>2476</c:v>
                </c:pt>
                <c:pt idx="73">
                  <c:v>2477</c:v>
                </c:pt>
                <c:pt idx="74">
                  <c:v>2478</c:v>
                </c:pt>
                <c:pt idx="75">
                  <c:v>2479</c:v>
                </c:pt>
                <c:pt idx="76">
                  <c:v>2480</c:v>
                </c:pt>
                <c:pt idx="77">
                  <c:v>2481</c:v>
                </c:pt>
                <c:pt idx="78">
                  <c:v>2482</c:v>
                </c:pt>
                <c:pt idx="79">
                  <c:v>2483</c:v>
                </c:pt>
                <c:pt idx="80">
                  <c:v>2484</c:v>
                </c:pt>
                <c:pt idx="81">
                  <c:v>2485</c:v>
                </c:pt>
                <c:pt idx="82">
                  <c:v>2486</c:v>
                </c:pt>
                <c:pt idx="83">
                  <c:v>2487</c:v>
                </c:pt>
                <c:pt idx="84">
                  <c:v>2488</c:v>
                </c:pt>
                <c:pt idx="85">
                  <c:v>2489</c:v>
                </c:pt>
                <c:pt idx="86">
                  <c:v>2490</c:v>
                </c:pt>
                <c:pt idx="87">
                  <c:v>2491</c:v>
                </c:pt>
                <c:pt idx="88">
                  <c:v>2492</c:v>
                </c:pt>
                <c:pt idx="89">
                  <c:v>2493</c:v>
                </c:pt>
                <c:pt idx="90">
                  <c:v>2494</c:v>
                </c:pt>
                <c:pt idx="91">
                  <c:v>2495</c:v>
                </c:pt>
                <c:pt idx="92">
                  <c:v>2496</c:v>
                </c:pt>
                <c:pt idx="93">
                  <c:v>2497</c:v>
                </c:pt>
                <c:pt idx="94">
                  <c:v>2498</c:v>
                </c:pt>
                <c:pt idx="95">
                  <c:v>2499</c:v>
                </c:pt>
                <c:pt idx="96">
                  <c:v>2500</c:v>
                </c:pt>
                <c:pt idx="97">
                  <c:v>2501</c:v>
                </c:pt>
                <c:pt idx="98">
                  <c:v>2502</c:v>
                </c:pt>
                <c:pt idx="99">
                  <c:v>2503</c:v>
                </c:pt>
                <c:pt idx="100">
                  <c:v>2504</c:v>
                </c:pt>
                <c:pt idx="101">
                  <c:v>2505</c:v>
                </c:pt>
                <c:pt idx="102">
                  <c:v>2506</c:v>
                </c:pt>
                <c:pt idx="103">
                  <c:v>2507</c:v>
                </c:pt>
                <c:pt idx="104">
                  <c:v>2508</c:v>
                </c:pt>
                <c:pt idx="105">
                  <c:v>2509</c:v>
                </c:pt>
                <c:pt idx="106">
                  <c:v>2510</c:v>
                </c:pt>
                <c:pt idx="107">
                  <c:v>2511</c:v>
                </c:pt>
                <c:pt idx="108">
                  <c:v>2512</c:v>
                </c:pt>
                <c:pt idx="109">
                  <c:v>2513</c:v>
                </c:pt>
                <c:pt idx="110">
                  <c:v>2514</c:v>
                </c:pt>
                <c:pt idx="111">
                  <c:v>2515</c:v>
                </c:pt>
                <c:pt idx="112">
                  <c:v>2516</c:v>
                </c:pt>
                <c:pt idx="113">
                  <c:v>2517</c:v>
                </c:pt>
                <c:pt idx="114">
                  <c:v>2518</c:v>
                </c:pt>
                <c:pt idx="115">
                  <c:v>2519</c:v>
                </c:pt>
                <c:pt idx="116">
                  <c:v>2520</c:v>
                </c:pt>
                <c:pt idx="117">
                  <c:v>2521</c:v>
                </c:pt>
                <c:pt idx="118">
                  <c:v>2522</c:v>
                </c:pt>
                <c:pt idx="119">
                  <c:v>2523</c:v>
                </c:pt>
                <c:pt idx="120">
                  <c:v>2524</c:v>
                </c:pt>
                <c:pt idx="121">
                  <c:v>2525</c:v>
                </c:pt>
                <c:pt idx="122">
                  <c:v>2526</c:v>
                </c:pt>
                <c:pt idx="123">
                  <c:v>2527</c:v>
                </c:pt>
                <c:pt idx="124">
                  <c:v>2528</c:v>
                </c:pt>
                <c:pt idx="125">
                  <c:v>2529</c:v>
                </c:pt>
                <c:pt idx="126">
                  <c:v>2530</c:v>
                </c:pt>
                <c:pt idx="127">
                  <c:v>2531</c:v>
                </c:pt>
                <c:pt idx="128">
                  <c:v>2532</c:v>
                </c:pt>
                <c:pt idx="129">
                  <c:v>2533</c:v>
                </c:pt>
                <c:pt idx="130">
                  <c:v>2534</c:v>
                </c:pt>
                <c:pt idx="131">
                  <c:v>2535</c:v>
                </c:pt>
                <c:pt idx="132">
                  <c:v>2536</c:v>
                </c:pt>
                <c:pt idx="133">
                  <c:v>2537</c:v>
                </c:pt>
                <c:pt idx="134">
                  <c:v>2538</c:v>
                </c:pt>
                <c:pt idx="135">
                  <c:v>2539</c:v>
                </c:pt>
                <c:pt idx="136">
                  <c:v>2540</c:v>
                </c:pt>
                <c:pt idx="137">
                  <c:v>2541</c:v>
                </c:pt>
                <c:pt idx="138">
                  <c:v>2542</c:v>
                </c:pt>
                <c:pt idx="139">
                  <c:v>2543</c:v>
                </c:pt>
                <c:pt idx="140">
                  <c:v>2544</c:v>
                </c:pt>
                <c:pt idx="141">
                  <c:v>2545</c:v>
                </c:pt>
                <c:pt idx="142">
                  <c:v>2546</c:v>
                </c:pt>
                <c:pt idx="143">
                  <c:v>2547</c:v>
                </c:pt>
                <c:pt idx="144">
                  <c:v>2548</c:v>
                </c:pt>
                <c:pt idx="145">
                  <c:v>2549</c:v>
                </c:pt>
                <c:pt idx="146">
                  <c:v>2550</c:v>
                </c:pt>
                <c:pt idx="147">
                  <c:v>2551</c:v>
                </c:pt>
                <c:pt idx="148">
                  <c:v>2552</c:v>
                </c:pt>
                <c:pt idx="149">
                  <c:v>2553</c:v>
                </c:pt>
                <c:pt idx="150">
                  <c:v>2554</c:v>
                </c:pt>
                <c:pt idx="151">
                  <c:v>2555</c:v>
                </c:pt>
                <c:pt idx="152">
                  <c:v>2556</c:v>
                </c:pt>
                <c:pt idx="153">
                  <c:v>2557</c:v>
                </c:pt>
                <c:pt idx="154">
                  <c:v>2558</c:v>
                </c:pt>
                <c:pt idx="155">
                  <c:v>2559</c:v>
                </c:pt>
                <c:pt idx="156">
                  <c:v>2560</c:v>
                </c:pt>
                <c:pt idx="157">
                  <c:v>2561</c:v>
                </c:pt>
                <c:pt idx="158">
                  <c:v>2562</c:v>
                </c:pt>
                <c:pt idx="159">
                  <c:v>2563</c:v>
                </c:pt>
                <c:pt idx="160">
                  <c:v>2564</c:v>
                </c:pt>
                <c:pt idx="161">
                  <c:v>2565</c:v>
                </c:pt>
                <c:pt idx="162">
                  <c:v>2566</c:v>
                </c:pt>
                <c:pt idx="163">
                  <c:v>2567</c:v>
                </c:pt>
                <c:pt idx="164">
                  <c:v>2568</c:v>
                </c:pt>
                <c:pt idx="165">
                  <c:v>2569</c:v>
                </c:pt>
                <c:pt idx="166">
                  <c:v>2570</c:v>
                </c:pt>
                <c:pt idx="167">
                  <c:v>2571</c:v>
                </c:pt>
                <c:pt idx="168">
                  <c:v>2572</c:v>
                </c:pt>
                <c:pt idx="169">
                  <c:v>2573</c:v>
                </c:pt>
                <c:pt idx="170">
                  <c:v>2574</c:v>
                </c:pt>
                <c:pt idx="171">
                  <c:v>2575</c:v>
                </c:pt>
                <c:pt idx="172">
                  <c:v>2576</c:v>
                </c:pt>
                <c:pt idx="173">
                  <c:v>2577</c:v>
                </c:pt>
                <c:pt idx="174">
                  <c:v>2578</c:v>
                </c:pt>
                <c:pt idx="175">
                  <c:v>2579</c:v>
                </c:pt>
                <c:pt idx="176">
                  <c:v>2580</c:v>
                </c:pt>
                <c:pt idx="177">
                  <c:v>2581</c:v>
                </c:pt>
                <c:pt idx="178">
                  <c:v>2582</c:v>
                </c:pt>
                <c:pt idx="179">
                  <c:v>2583</c:v>
                </c:pt>
                <c:pt idx="180">
                  <c:v>2584</c:v>
                </c:pt>
                <c:pt idx="181">
                  <c:v>2585</c:v>
                </c:pt>
                <c:pt idx="182">
                  <c:v>2586</c:v>
                </c:pt>
                <c:pt idx="183">
                  <c:v>2587</c:v>
                </c:pt>
                <c:pt idx="184">
                  <c:v>2588</c:v>
                </c:pt>
                <c:pt idx="185">
                  <c:v>2589</c:v>
                </c:pt>
                <c:pt idx="186">
                  <c:v>2590</c:v>
                </c:pt>
                <c:pt idx="187">
                  <c:v>2591</c:v>
                </c:pt>
                <c:pt idx="188">
                  <c:v>2592</c:v>
                </c:pt>
                <c:pt idx="189">
                  <c:v>2593</c:v>
                </c:pt>
                <c:pt idx="190">
                  <c:v>2594</c:v>
                </c:pt>
                <c:pt idx="191">
                  <c:v>2595</c:v>
                </c:pt>
                <c:pt idx="192">
                  <c:v>2596</c:v>
                </c:pt>
                <c:pt idx="193">
                  <c:v>2597</c:v>
                </c:pt>
                <c:pt idx="194">
                  <c:v>2598</c:v>
                </c:pt>
                <c:pt idx="195">
                  <c:v>2599</c:v>
                </c:pt>
                <c:pt idx="196">
                  <c:v>2600</c:v>
                </c:pt>
                <c:pt idx="197">
                  <c:v>2601</c:v>
                </c:pt>
                <c:pt idx="198">
                  <c:v>2602</c:v>
                </c:pt>
                <c:pt idx="199">
                  <c:v>2603</c:v>
                </c:pt>
                <c:pt idx="200">
                  <c:v>2604</c:v>
                </c:pt>
                <c:pt idx="201">
                  <c:v>2605</c:v>
                </c:pt>
                <c:pt idx="202">
                  <c:v>2606</c:v>
                </c:pt>
                <c:pt idx="203">
                  <c:v>2607</c:v>
                </c:pt>
                <c:pt idx="204">
                  <c:v>2608</c:v>
                </c:pt>
                <c:pt idx="205">
                  <c:v>2609</c:v>
                </c:pt>
                <c:pt idx="206">
                  <c:v>2610</c:v>
                </c:pt>
                <c:pt idx="207">
                  <c:v>2611</c:v>
                </c:pt>
                <c:pt idx="208">
                  <c:v>2612</c:v>
                </c:pt>
                <c:pt idx="209">
                  <c:v>2613</c:v>
                </c:pt>
                <c:pt idx="210">
                  <c:v>2614</c:v>
                </c:pt>
                <c:pt idx="211">
                  <c:v>2615</c:v>
                </c:pt>
                <c:pt idx="212">
                  <c:v>2616</c:v>
                </c:pt>
                <c:pt idx="213">
                  <c:v>2617</c:v>
                </c:pt>
                <c:pt idx="214">
                  <c:v>2618</c:v>
                </c:pt>
                <c:pt idx="215">
                  <c:v>2619</c:v>
                </c:pt>
                <c:pt idx="216">
                  <c:v>2620</c:v>
                </c:pt>
                <c:pt idx="217">
                  <c:v>2621</c:v>
                </c:pt>
                <c:pt idx="218">
                  <c:v>2622</c:v>
                </c:pt>
                <c:pt idx="219">
                  <c:v>2623</c:v>
                </c:pt>
                <c:pt idx="220">
                  <c:v>2624</c:v>
                </c:pt>
                <c:pt idx="221">
                  <c:v>2625</c:v>
                </c:pt>
                <c:pt idx="222">
                  <c:v>2626</c:v>
                </c:pt>
                <c:pt idx="223">
                  <c:v>2627</c:v>
                </c:pt>
                <c:pt idx="224">
                  <c:v>2628</c:v>
                </c:pt>
                <c:pt idx="225">
                  <c:v>2629</c:v>
                </c:pt>
                <c:pt idx="226">
                  <c:v>2630</c:v>
                </c:pt>
                <c:pt idx="227">
                  <c:v>2631</c:v>
                </c:pt>
                <c:pt idx="228">
                  <c:v>2632</c:v>
                </c:pt>
                <c:pt idx="229">
                  <c:v>2633</c:v>
                </c:pt>
                <c:pt idx="230">
                  <c:v>2634</c:v>
                </c:pt>
                <c:pt idx="231">
                  <c:v>2635</c:v>
                </c:pt>
                <c:pt idx="232">
                  <c:v>2636</c:v>
                </c:pt>
                <c:pt idx="233">
                  <c:v>2637</c:v>
                </c:pt>
                <c:pt idx="234">
                  <c:v>2638</c:v>
                </c:pt>
                <c:pt idx="235">
                  <c:v>2639</c:v>
                </c:pt>
                <c:pt idx="236">
                  <c:v>2640</c:v>
                </c:pt>
                <c:pt idx="237">
                  <c:v>2641</c:v>
                </c:pt>
                <c:pt idx="238">
                  <c:v>2642</c:v>
                </c:pt>
                <c:pt idx="239">
                  <c:v>2643</c:v>
                </c:pt>
                <c:pt idx="240">
                  <c:v>2644</c:v>
                </c:pt>
                <c:pt idx="241">
                  <c:v>2645</c:v>
                </c:pt>
                <c:pt idx="242">
                  <c:v>2646</c:v>
                </c:pt>
                <c:pt idx="243">
                  <c:v>2647</c:v>
                </c:pt>
                <c:pt idx="244">
                  <c:v>2648</c:v>
                </c:pt>
                <c:pt idx="245">
                  <c:v>2649</c:v>
                </c:pt>
                <c:pt idx="246">
                  <c:v>2650</c:v>
                </c:pt>
                <c:pt idx="247">
                  <c:v>2651</c:v>
                </c:pt>
                <c:pt idx="248">
                  <c:v>2652</c:v>
                </c:pt>
                <c:pt idx="249">
                  <c:v>2653</c:v>
                </c:pt>
                <c:pt idx="250">
                  <c:v>2654</c:v>
                </c:pt>
                <c:pt idx="251">
                  <c:v>2655</c:v>
                </c:pt>
                <c:pt idx="252">
                  <c:v>2656</c:v>
                </c:pt>
                <c:pt idx="253">
                  <c:v>2657</c:v>
                </c:pt>
                <c:pt idx="254">
                  <c:v>2658</c:v>
                </c:pt>
                <c:pt idx="255">
                  <c:v>2659</c:v>
                </c:pt>
                <c:pt idx="256">
                  <c:v>2660</c:v>
                </c:pt>
                <c:pt idx="257">
                  <c:v>2661</c:v>
                </c:pt>
                <c:pt idx="258">
                  <c:v>2662</c:v>
                </c:pt>
                <c:pt idx="259">
                  <c:v>2663</c:v>
                </c:pt>
                <c:pt idx="260">
                  <c:v>2664</c:v>
                </c:pt>
                <c:pt idx="261">
                  <c:v>2665</c:v>
                </c:pt>
                <c:pt idx="262">
                  <c:v>2666</c:v>
                </c:pt>
                <c:pt idx="263">
                  <c:v>2667</c:v>
                </c:pt>
                <c:pt idx="264">
                  <c:v>2668</c:v>
                </c:pt>
                <c:pt idx="265">
                  <c:v>2669</c:v>
                </c:pt>
                <c:pt idx="266">
                  <c:v>2670</c:v>
                </c:pt>
                <c:pt idx="267">
                  <c:v>2671</c:v>
                </c:pt>
                <c:pt idx="268">
                  <c:v>2672</c:v>
                </c:pt>
                <c:pt idx="269">
                  <c:v>2673</c:v>
                </c:pt>
                <c:pt idx="270">
                  <c:v>2674</c:v>
                </c:pt>
                <c:pt idx="271">
                  <c:v>2675</c:v>
                </c:pt>
                <c:pt idx="272">
                  <c:v>2676</c:v>
                </c:pt>
                <c:pt idx="273">
                  <c:v>2677</c:v>
                </c:pt>
                <c:pt idx="274">
                  <c:v>2678</c:v>
                </c:pt>
                <c:pt idx="275">
                  <c:v>2679</c:v>
                </c:pt>
                <c:pt idx="276">
                  <c:v>2680</c:v>
                </c:pt>
                <c:pt idx="277">
                  <c:v>2681</c:v>
                </c:pt>
                <c:pt idx="278">
                  <c:v>2682</c:v>
                </c:pt>
                <c:pt idx="279">
                  <c:v>2683</c:v>
                </c:pt>
                <c:pt idx="280">
                  <c:v>2684</c:v>
                </c:pt>
                <c:pt idx="281">
                  <c:v>2685</c:v>
                </c:pt>
                <c:pt idx="282">
                  <c:v>2686</c:v>
                </c:pt>
                <c:pt idx="283">
                  <c:v>2687</c:v>
                </c:pt>
                <c:pt idx="284">
                  <c:v>2688</c:v>
                </c:pt>
                <c:pt idx="285">
                  <c:v>2689</c:v>
                </c:pt>
                <c:pt idx="286">
                  <c:v>2690</c:v>
                </c:pt>
                <c:pt idx="287">
                  <c:v>2691</c:v>
                </c:pt>
                <c:pt idx="288">
                  <c:v>2692</c:v>
                </c:pt>
                <c:pt idx="289">
                  <c:v>2693</c:v>
                </c:pt>
                <c:pt idx="290">
                  <c:v>2694</c:v>
                </c:pt>
                <c:pt idx="291">
                  <c:v>2695</c:v>
                </c:pt>
                <c:pt idx="292">
                  <c:v>2696</c:v>
                </c:pt>
                <c:pt idx="293">
                  <c:v>2697</c:v>
                </c:pt>
                <c:pt idx="294">
                  <c:v>2698</c:v>
                </c:pt>
                <c:pt idx="295">
                  <c:v>2699</c:v>
                </c:pt>
                <c:pt idx="296">
                  <c:v>2700</c:v>
                </c:pt>
                <c:pt idx="297">
                  <c:v>2701</c:v>
                </c:pt>
                <c:pt idx="298">
                  <c:v>2702</c:v>
                </c:pt>
                <c:pt idx="299">
                  <c:v>2703</c:v>
                </c:pt>
                <c:pt idx="300">
                  <c:v>2704</c:v>
                </c:pt>
                <c:pt idx="301">
                  <c:v>2705</c:v>
                </c:pt>
                <c:pt idx="302">
                  <c:v>2706</c:v>
                </c:pt>
                <c:pt idx="303">
                  <c:v>2707</c:v>
                </c:pt>
                <c:pt idx="304">
                  <c:v>2708</c:v>
                </c:pt>
                <c:pt idx="305">
                  <c:v>2709</c:v>
                </c:pt>
                <c:pt idx="306">
                  <c:v>2710</c:v>
                </c:pt>
                <c:pt idx="307">
                  <c:v>2711</c:v>
                </c:pt>
                <c:pt idx="308">
                  <c:v>2712</c:v>
                </c:pt>
                <c:pt idx="309">
                  <c:v>2713</c:v>
                </c:pt>
                <c:pt idx="310">
                  <c:v>2714</c:v>
                </c:pt>
                <c:pt idx="311">
                  <c:v>2715</c:v>
                </c:pt>
              </c:numCache>
            </c:numRef>
          </c:xVal>
          <c:yVal>
            <c:numRef>
              <c:f>Graph!$H$2193:$H$2502</c:f>
              <c:numCache>
                <c:formatCode>General</c:formatCode>
                <c:ptCount val="3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28-44C8-BE21-E6C06D41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619967"/>
        <c:axId val="1234620447"/>
      </c:scatterChart>
      <c:valAx>
        <c:axId val="1234619967"/>
        <c:scaling>
          <c:orientation val="minMax"/>
          <c:max val="2715"/>
          <c:min val="2404"/>
        </c:scaling>
        <c:delete val="0"/>
        <c:axPos val="b"/>
        <c:numFmt formatCode="General" sourceLinked="1"/>
        <c:majorTickMark val="out"/>
        <c:minorTickMark val="none"/>
        <c:tickLblPos val="nextTo"/>
        <c:crossAx val="1234620447"/>
        <c:crosses val="autoZero"/>
        <c:crossBetween val="midCat"/>
      </c:valAx>
      <c:valAx>
        <c:axId val="12346204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4619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79433-09A2-BEE4-9C70-CF283B0E8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320</xdr:row>
      <xdr:rowOff>0</xdr:rowOff>
    </xdr:from>
    <xdr:to>
      <xdr:col>14</xdr:col>
      <xdr:colOff>304800</xdr:colOff>
      <xdr:row>334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3545E-9CDC-0EFE-63A6-250171FD4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719</xdr:row>
      <xdr:rowOff>0</xdr:rowOff>
    </xdr:from>
    <xdr:to>
      <xdr:col>14</xdr:col>
      <xdr:colOff>304800</xdr:colOff>
      <xdr:row>733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FFBC2A-75C3-4C39-8BD5-4B0544F7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974</xdr:row>
      <xdr:rowOff>0</xdr:rowOff>
    </xdr:from>
    <xdr:to>
      <xdr:col>14</xdr:col>
      <xdr:colOff>304800</xdr:colOff>
      <xdr:row>988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ADE9B4-87D5-8560-C89D-1D3CAA937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1282</xdr:row>
      <xdr:rowOff>0</xdr:rowOff>
    </xdr:from>
    <xdr:to>
      <xdr:col>14</xdr:col>
      <xdr:colOff>304800</xdr:colOff>
      <xdr:row>1296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81D381-D675-8818-CC63-C637CB463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1628</xdr:row>
      <xdr:rowOff>0</xdr:rowOff>
    </xdr:from>
    <xdr:to>
      <xdr:col>14</xdr:col>
      <xdr:colOff>304800</xdr:colOff>
      <xdr:row>1642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08FA3C-CD41-F164-6021-CD8E66E1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1912</xdr:row>
      <xdr:rowOff>0</xdr:rowOff>
    </xdr:from>
    <xdr:to>
      <xdr:col>14</xdr:col>
      <xdr:colOff>304800</xdr:colOff>
      <xdr:row>1926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293216-9CCF-A02F-6FDA-4A557D2C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2191</xdr:row>
      <xdr:rowOff>0</xdr:rowOff>
    </xdr:from>
    <xdr:to>
      <xdr:col>14</xdr:col>
      <xdr:colOff>304800</xdr:colOff>
      <xdr:row>2205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0B5D8F-01FE-827A-7ABD-B4A5DDD3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A4B9-3C5E-4D1F-81EE-E725A2DFD74D}">
  <dimension ref="A1:BH2717"/>
  <sheetViews>
    <sheetView topLeftCell="A2502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9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D3">
        <v>51.799118000000007</v>
      </c>
      <c r="E3">
        <v>6.686979</v>
      </c>
      <c r="J3">
        <v>39.257763000000004</v>
      </c>
      <c r="K3">
        <v>13.343124</v>
      </c>
    </row>
    <row r="4" spans="1:60" x14ac:dyDescent="0.25">
      <c r="A4">
        <v>3</v>
      </c>
      <c r="D4">
        <v>51.851616000000007</v>
      </c>
      <c r="E4">
        <v>6.6766139999999998</v>
      </c>
    </row>
    <row r="5" spans="1:60" x14ac:dyDescent="0.25">
      <c r="A5">
        <v>4</v>
      </c>
      <c r="D5">
        <v>51.828438000000006</v>
      </c>
      <c r="E5">
        <v>6.7166670000000002</v>
      </c>
      <c r="F5">
        <v>40.709949000000002</v>
      </c>
      <c r="G5">
        <v>7.6617179999999996</v>
      </c>
    </row>
    <row r="6" spans="1:60" x14ac:dyDescent="0.25">
      <c r="A6">
        <v>5</v>
      </c>
      <c r="D6">
        <v>51.805523000000001</v>
      </c>
      <c r="E6">
        <v>6.6647920000000003</v>
      </c>
      <c r="F6">
        <v>40.703804000000005</v>
      </c>
      <c r="G6">
        <v>7.6735930000000003</v>
      </c>
    </row>
    <row r="7" spans="1:60" x14ac:dyDescent="0.25">
      <c r="A7">
        <v>6</v>
      </c>
      <c r="D7">
        <v>51.849064000000006</v>
      </c>
      <c r="E7">
        <v>6.6658330000000001</v>
      </c>
      <c r="F7">
        <v>40.733387000000008</v>
      </c>
      <c r="G7">
        <v>7.6468230000000004</v>
      </c>
    </row>
    <row r="8" spans="1:60" x14ac:dyDescent="0.25">
      <c r="A8">
        <v>7</v>
      </c>
      <c r="D8">
        <v>51.851669000000001</v>
      </c>
      <c r="E8">
        <v>6.6737500000000001</v>
      </c>
      <c r="F8">
        <v>40.730469000000006</v>
      </c>
      <c r="G8">
        <v>7.621302</v>
      </c>
    </row>
    <row r="9" spans="1:60" x14ac:dyDescent="0.25">
      <c r="A9">
        <v>8</v>
      </c>
      <c r="D9">
        <v>51.825420000000001</v>
      </c>
      <c r="E9">
        <v>6.7105730000000001</v>
      </c>
      <c r="F9">
        <v>40.696201000000002</v>
      </c>
      <c r="G9">
        <v>7.6096870000000001</v>
      </c>
    </row>
    <row r="10" spans="1:60" x14ac:dyDescent="0.25">
      <c r="A10">
        <v>9</v>
      </c>
      <c r="D10">
        <v>51.833908000000001</v>
      </c>
      <c r="E10">
        <v>6.7124480000000002</v>
      </c>
      <c r="F10">
        <v>40.699741000000003</v>
      </c>
      <c r="G10">
        <v>7.6204689999999999</v>
      </c>
    </row>
    <row r="11" spans="1:60" x14ac:dyDescent="0.25">
      <c r="A11">
        <v>10</v>
      </c>
      <c r="D11">
        <v>51.844272000000004</v>
      </c>
      <c r="E11">
        <v>6.7147399999999999</v>
      </c>
      <c r="F11">
        <v>40.738178000000005</v>
      </c>
      <c r="G11">
        <v>7.6375000000000002</v>
      </c>
    </row>
    <row r="12" spans="1:60" x14ac:dyDescent="0.25">
      <c r="A12">
        <v>11</v>
      </c>
      <c r="D12">
        <v>51.868389000000008</v>
      </c>
      <c r="E12">
        <v>6.706302</v>
      </c>
      <c r="F12">
        <v>40.738594000000006</v>
      </c>
      <c r="G12">
        <v>7.6414059999999999</v>
      </c>
    </row>
    <row r="13" spans="1:60" x14ac:dyDescent="0.25">
      <c r="A13">
        <v>12</v>
      </c>
      <c r="D13">
        <v>51.885521000000004</v>
      </c>
      <c r="E13">
        <v>6.709479</v>
      </c>
      <c r="F13">
        <v>40.741409000000004</v>
      </c>
      <c r="G13">
        <v>7.6603640000000004</v>
      </c>
    </row>
    <row r="14" spans="1:60" x14ac:dyDescent="0.25">
      <c r="A14">
        <v>13</v>
      </c>
      <c r="D14">
        <v>51.853649000000004</v>
      </c>
      <c r="E14">
        <v>6.6859890000000002</v>
      </c>
      <c r="F14">
        <v>40.714218000000002</v>
      </c>
      <c r="G14">
        <v>7.7005720000000002</v>
      </c>
    </row>
    <row r="15" spans="1:60" x14ac:dyDescent="0.25">
      <c r="A15">
        <v>14</v>
      </c>
      <c r="D15">
        <v>51.823440000000005</v>
      </c>
      <c r="E15">
        <v>6.7074999999999996</v>
      </c>
      <c r="F15">
        <v>40.735210000000002</v>
      </c>
      <c r="G15">
        <v>7.7036980000000002</v>
      </c>
    </row>
    <row r="16" spans="1:60" x14ac:dyDescent="0.25">
      <c r="A16">
        <v>15</v>
      </c>
      <c r="D16">
        <v>51.982189000000005</v>
      </c>
      <c r="E16">
        <v>6.7179679999999999</v>
      </c>
      <c r="F16">
        <v>40.745575000000002</v>
      </c>
      <c r="G16">
        <v>7.6942190000000004</v>
      </c>
    </row>
    <row r="17" spans="1:9" x14ac:dyDescent="0.25">
      <c r="A17">
        <v>16</v>
      </c>
      <c r="D17">
        <v>51.967865000000003</v>
      </c>
      <c r="E17">
        <v>6.747344</v>
      </c>
      <c r="F17">
        <v>40.777813000000002</v>
      </c>
      <c r="G17">
        <v>7.6827079999999999</v>
      </c>
    </row>
    <row r="18" spans="1:9" x14ac:dyDescent="0.25">
      <c r="A18">
        <v>17</v>
      </c>
      <c r="D18">
        <v>51.799118000000007</v>
      </c>
      <c r="E18">
        <v>6.686979</v>
      </c>
      <c r="F18">
        <v>40.802917000000008</v>
      </c>
      <c r="G18">
        <v>7.6705209999999999</v>
      </c>
    </row>
    <row r="19" spans="1:9" x14ac:dyDescent="0.25">
      <c r="A19">
        <v>18</v>
      </c>
      <c r="F19">
        <v>40.709949000000002</v>
      </c>
      <c r="G19">
        <v>7.6617179999999996</v>
      </c>
    </row>
    <row r="20" spans="1:9" x14ac:dyDescent="0.25">
      <c r="A20">
        <v>19</v>
      </c>
    </row>
    <row r="21" spans="1:9" x14ac:dyDescent="0.25">
      <c r="A21">
        <v>20</v>
      </c>
      <c r="B21">
        <v>63.100834000000006</v>
      </c>
      <c r="C21">
        <v>8.2872920000000008</v>
      </c>
      <c r="H21">
        <v>51.876930000000002</v>
      </c>
      <c r="I21">
        <v>6.4265619999999997</v>
      </c>
    </row>
    <row r="22" spans="1:9" x14ac:dyDescent="0.25">
      <c r="A22">
        <v>21</v>
      </c>
      <c r="B22">
        <v>63.156566000000005</v>
      </c>
      <c r="C22">
        <v>8.2793229999999998</v>
      </c>
      <c r="H22">
        <v>51.877189000000001</v>
      </c>
      <c r="I22">
        <v>6.445208</v>
      </c>
    </row>
    <row r="23" spans="1:9" x14ac:dyDescent="0.25">
      <c r="A23">
        <v>22</v>
      </c>
      <c r="B23">
        <v>63.182609000000006</v>
      </c>
      <c r="C23">
        <v>8.2481779999999993</v>
      </c>
      <c r="H23">
        <v>51.875469000000002</v>
      </c>
      <c r="I23">
        <v>6.4466150000000004</v>
      </c>
    </row>
    <row r="24" spans="1:9" x14ac:dyDescent="0.25">
      <c r="A24">
        <v>23</v>
      </c>
      <c r="B24">
        <v>63.141563000000005</v>
      </c>
      <c r="C24">
        <v>8.2595310000000008</v>
      </c>
      <c r="H24">
        <v>51.868805000000002</v>
      </c>
      <c r="I24">
        <v>6.4217709999999997</v>
      </c>
    </row>
    <row r="25" spans="1:9" x14ac:dyDescent="0.25">
      <c r="A25">
        <v>24</v>
      </c>
      <c r="B25">
        <v>63.139435000000006</v>
      </c>
      <c r="C25">
        <v>8.2594259999999995</v>
      </c>
      <c r="H25">
        <v>51.880836000000002</v>
      </c>
      <c r="I25">
        <v>6.41099</v>
      </c>
    </row>
    <row r="26" spans="1:9" x14ac:dyDescent="0.25">
      <c r="A26">
        <v>25</v>
      </c>
      <c r="B26">
        <v>63.137760000000007</v>
      </c>
      <c r="C26">
        <v>8.2873950000000001</v>
      </c>
      <c r="H26">
        <v>51.912296000000005</v>
      </c>
      <c r="I26">
        <v>6.4010420000000003</v>
      </c>
    </row>
    <row r="27" spans="1:9" x14ac:dyDescent="0.25">
      <c r="A27">
        <v>26</v>
      </c>
      <c r="B27">
        <v>63.135162000000001</v>
      </c>
      <c r="C27">
        <v>8.2791669999999993</v>
      </c>
      <c r="H27">
        <v>51.910526000000004</v>
      </c>
      <c r="I27">
        <v>6.3898429999999999</v>
      </c>
    </row>
    <row r="28" spans="1:9" x14ac:dyDescent="0.25">
      <c r="A28">
        <v>27</v>
      </c>
      <c r="B28">
        <v>63.145523000000004</v>
      </c>
      <c r="C28">
        <v>8.2723440000000004</v>
      </c>
      <c r="H28">
        <v>51.922138000000004</v>
      </c>
      <c r="I28">
        <v>6.381615</v>
      </c>
    </row>
    <row r="29" spans="1:9" x14ac:dyDescent="0.25">
      <c r="A29">
        <v>28</v>
      </c>
      <c r="B29">
        <v>63.137188000000002</v>
      </c>
      <c r="C29">
        <v>8.2803640000000005</v>
      </c>
      <c r="H29">
        <v>51.867241000000007</v>
      </c>
      <c r="I29">
        <v>6.4111459999999996</v>
      </c>
    </row>
    <row r="30" spans="1:9" x14ac:dyDescent="0.25">
      <c r="A30">
        <v>29</v>
      </c>
      <c r="B30">
        <v>63.139950000000006</v>
      </c>
      <c r="C30">
        <v>8.2832810000000006</v>
      </c>
      <c r="H30">
        <v>51.919742000000006</v>
      </c>
      <c r="I30">
        <v>6.4147920000000003</v>
      </c>
    </row>
    <row r="31" spans="1:9" x14ac:dyDescent="0.25">
      <c r="A31">
        <v>30</v>
      </c>
      <c r="B31">
        <v>63.127506000000004</v>
      </c>
      <c r="C31">
        <v>8.2788020000000007</v>
      </c>
      <c r="H31">
        <v>51.914066000000005</v>
      </c>
      <c r="I31">
        <v>6.3979689999999998</v>
      </c>
    </row>
    <row r="32" spans="1:9" x14ac:dyDescent="0.25">
      <c r="A32">
        <v>31</v>
      </c>
      <c r="B32">
        <v>63.127296000000001</v>
      </c>
      <c r="C32">
        <v>8.2917179999999995</v>
      </c>
      <c r="H32">
        <v>51.956566000000002</v>
      </c>
      <c r="I32">
        <v>6.3651559999999998</v>
      </c>
    </row>
    <row r="33" spans="1:9" x14ac:dyDescent="0.25">
      <c r="A33">
        <v>32</v>
      </c>
      <c r="B33">
        <v>63.125000000000007</v>
      </c>
      <c r="C33">
        <v>8.2780719999999999</v>
      </c>
      <c r="H33">
        <v>51.998283000000008</v>
      </c>
      <c r="I33">
        <v>6.3668750000000003</v>
      </c>
    </row>
    <row r="34" spans="1:9" x14ac:dyDescent="0.25">
      <c r="A34">
        <v>33</v>
      </c>
      <c r="B34">
        <v>63.135784000000001</v>
      </c>
      <c r="C34">
        <v>8.2669789999999992</v>
      </c>
      <c r="H34">
        <v>52.134743000000007</v>
      </c>
      <c r="I34">
        <v>6.3734890000000002</v>
      </c>
    </row>
    <row r="35" spans="1:9" x14ac:dyDescent="0.25">
      <c r="A35">
        <v>34</v>
      </c>
      <c r="B35">
        <v>63.110786000000004</v>
      </c>
      <c r="C35">
        <v>8.1419789999999992</v>
      </c>
      <c r="H35">
        <v>51.876930000000002</v>
      </c>
      <c r="I35">
        <v>6.4265619999999997</v>
      </c>
    </row>
    <row r="36" spans="1:9" x14ac:dyDescent="0.25">
      <c r="A36">
        <v>35</v>
      </c>
      <c r="B36">
        <v>63.100834000000006</v>
      </c>
      <c r="C36">
        <v>8.2872920000000008</v>
      </c>
      <c r="D36">
        <v>72.825225000000003</v>
      </c>
      <c r="E36">
        <v>6.8263889999999998</v>
      </c>
    </row>
    <row r="37" spans="1:9" x14ac:dyDescent="0.25">
      <c r="A37">
        <v>36</v>
      </c>
      <c r="B37">
        <v>63.100834000000006</v>
      </c>
      <c r="C37">
        <v>8.2872920000000008</v>
      </c>
      <c r="D37">
        <v>72.740797000000001</v>
      </c>
      <c r="E37">
        <v>6.7775259999999999</v>
      </c>
    </row>
    <row r="38" spans="1:9" x14ac:dyDescent="0.25">
      <c r="A38">
        <v>37</v>
      </c>
      <c r="D38">
        <v>72.778836000000013</v>
      </c>
      <c r="E38">
        <v>6.7973189999999999</v>
      </c>
      <c r="F38">
        <v>62.756565000000002</v>
      </c>
      <c r="G38">
        <v>7.9673439999999998</v>
      </c>
    </row>
    <row r="39" spans="1:9" x14ac:dyDescent="0.25">
      <c r="A39">
        <v>38</v>
      </c>
      <c r="D39">
        <v>72.792341000000008</v>
      </c>
      <c r="E39">
        <v>6.7984010000000001</v>
      </c>
      <c r="F39">
        <v>62.730682000000002</v>
      </c>
      <c r="G39">
        <v>8.0679680000000005</v>
      </c>
    </row>
    <row r="40" spans="1:9" x14ac:dyDescent="0.25">
      <c r="A40">
        <v>39</v>
      </c>
      <c r="D40">
        <v>72.783372000000014</v>
      </c>
      <c r="E40">
        <v>6.7938660000000004</v>
      </c>
      <c r="F40">
        <v>62.788124000000003</v>
      </c>
      <c r="G40">
        <v>8.0202600000000004</v>
      </c>
    </row>
    <row r="41" spans="1:9" x14ac:dyDescent="0.25">
      <c r="A41">
        <v>40</v>
      </c>
      <c r="D41">
        <v>72.786928000000003</v>
      </c>
      <c r="E41">
        <v>6.7930409999999997</v>
      </c>
      <c r="F41">
        <v>62.800892000000005</v>
      </c>
      <c r="G41">
        <v>8.0064069999999994</v>
      </c>
    </row>
    <row r="42" spans="1:9" x14ac:dyDescent="0.25">
      <c r="A42">
        <v>41</v>
      </c>
      <c r="D42">
        <v>72.756930000000011</v>
      </c>
      <c r="E42">
        <v>6.7762890000000002</v>
      </c>
      <c r="F42">
        <v>62.801147000000007</v>
      </c>
      <c r="G42">
        <v>8.0127600000000001</v>
      </c>
    </row>
    <row r="43" spans="1:9" x14ac:dyDescent="0.25">
      <c r="A43">
        <v>42</v>
      </c>
      <c r="D43">
        <v>72.716571000000002</v>
      </c>
      <c r="E43">
        <v>6.7622689999999999</v>
      </c>
      <c r="F43">
        <v>62.803703000000006</v>
      </c>
      <c r="G43">
        <v>8.0065620000000006</v>
      </c>
    </row>
    <row r="44" spans="1:9" x14ac:dyDescent="0.25">
      <c r="A44">
        <v>43</v>
      </c>
      <c r="D44">
        <v>72.706984000000006</v>
      </c>
      <c r="E44">
        <v>6.772939</v>
      </c>
      <c r="F44">
        <v>62.794796000000005</v>
      </c>
      <c r="G44">
        <v>7.9964069999999996</v>
      </c>
    </row>
    <row r="45" spans="1:9" x14ac:dyDescent="0.25">
      <c r="A45">
        <v>44</v>
      </c>
      <c r="D45">
        <v>72.704716000000005</v>
      </c>
      <c r="E45">
        <v>6.7924220000000002</v>
      </c>
      <c r="F45">
        <v>62.782764000000007</v>
      </c>
      <c r="G45">
        <v>8.0209890000000001</v>
      </c>
    </row>
    <row r="46" spans="1:9" x14ac:dyDescent="0.25">
      <c r="A46">
        <v>45</v>
      </c>
      <c r="D46">
        <v>72.660440000000008</v>
      </c>
      <c r="E46">
        <v>6.755827</v>
      </c>
      <c r="F46">
        <v>62.787243000000004</v>
      </c>
      <c r="G46">
        <v>8.0343230000000005</v>
      </c>
    </row>
    <row r="47" spans="1:9" x14ac:dyDescent="0.25">
      <c r="A47">
        <v>46</v>
      </c>
      <c r="D47">
        <v>72.694820000000007</v>
      </c>
      <c r="E47">
        <v>6.7311370000000004</v>
      </c>
      <c r="F47">
        <v>62.798023000000008</v>
      </c>
      <c r="G47">
        <v>8.016197</v>
      </c>
    </row>
    <row r="48" spans="1:9" x14ac:dyDescent="0.25">
      <c r="A48">
        <v>47</v>
      </c>
      <c r="D48">
        <v>72.769764000000009</v>
      </c>
      <c r="E48">
        <v>6.7939179999999997</v>
      </c>
      <c r="F48">
        <v>62.816303000000005</v>
      </c>
      <c r="G48">
        <v>8.0140100000000007</v>
      </c>
    </row>
    <row r="49" spans="1:9" x14ac:dyDescent="0.25">
      <c r="A49">
        <v>48</v>
      </c>
      <c r="D49">
        <v>72.772908000000001</v>
      </c>
      <c r="E49">
        <v>6.7486620000000004</v>
      </c>
      <c r="F49">
        <v>62.792816000000002</v>
      </c>
      <c r="G49">
        <v>8.0104170000000003</v>
      </c>
    </row>
    <row r="50" spans="1:9" x14ac:dyDescent="0.25">
      <c r="A50">
        <v>49</v>
      </c>
      <c r="D50">
        <v>72.825225000000003</v>
      </c>
      <c r="E50">
        <v>6.8263889999999998</v>
      </c>
      <c r="F50">
        <v>62.807140000000004</v>
      </c>
      <c r="G50">
        <v>7.9286979999999998</v>
      </c>
    </row>
    <row r="51" spans="1:9" x14ac:dyDescent="0.25">
      <c r="A51">
        <v>50</v>
      </c>
      <c r="F51">
        <v>62.839012000000004</v>
      </c>
      <c r="G51">
        <v>7.930885</v>
      </c>
      <c r="H51">
        <v>72.630596000000011</v>
      </c>
      <c r="I51">
        <v>5.9441689999999996</v>
      </c>
    </row>
    <row r="52" spans="1:9" x14ac:dyDescent="0.25">
      <c r="A52">
        <v>51</v>
      </c>
      <c r="F52">
        <v>62.756565000000002</v>
      </c>
      <c r="G52">
        <v>7.9673439999999998</v>
      </c>
      <c r="H52">
        <v>72.511067000000011</v>
      </c>
      <c r="I52">
        <v>5.9226749999999999</v>
      </c>
    </row>
    <row r="53" spans="1:9" x14ac:dyDescent="0.25">
      <c r="A53">
        <v>52</v>
      </c>
      <c r="B53">
        <v>81.59439900000001</v>
      </c>
      <c r="C53">
        <v>7.586246</v>
      </c>
      <c r="H53">
        <v>72.549467000000007</v>
      </c>
      <c r="I53">
        <v>5.9420549999999999</v>
      </c>
    </row>
    <row r="54" spans="1:9" x14ac:dyDescent="0.25">
      <c r="A54">
        <v>53</v>
      </c>
      <c r="B54">
        <v>81.646562000000003</v>
      </c>
      <c r="C54">
        <v>7.6599529999999998</v>
      </c>
      <c r="H54">
        <v>72.60266</v>
      </c>
      <c r="I54">
        <v>5.9436530000000003</v>
      </c>
    </row>
    <row r="55" spans="1:9" x14ac:dyDescent="0.25">
      <c r="A55">
        <v>54</v>
      </c>
      <c r="B55">
        <v>81.633005000000011</v>
      </c>
      <c r="C55">
        <v>7.6372229999999997</v>
      </c>
      <c r="H55">
        <v>72.586939000000001</v>
      </c>
      <c r="I55">
        <v>5.9718989999999996</v>
      </c>
    </row>
    <row r="56" spans="1:9" x14ac:dyDescent="0.25">
      <c r="A56">
        <v>55</v>
      </c>
      <c r="B56">
        <v>81.620944000000009</v>
      </c>
      <c r="C56">
        <v>7.6371719999999996</v>
      </c>
      <c r="H56">
        <v>72.637039000000001</v>
      </c>
      <c r="I56">
        <v>5.9482400000000002</v>
      </c>
    </row>
    <row r="57" spans="1:9" x14ac:dyDescent="0.25">
      <c r="A57">
        <v>56</v>
      </c>
      <c r="B57">
        <v>81.60713100000001</v>
      </c>
      <c r="C57">
        <v>7.6251620000000004</v>
      </c>
      <c r="H57">
        <v>72.655698000000001</v>
      </c>
      <c r="I57">
        <v>5.9714349999999996</v>
      </c>
    </row>
    <row r="58" spans="1:9" x14ac:dyDescent="0.25">
      <c r="A58">
        <v>57</v>
      </c>
      <c r="B58">
        <v>81.590378000000001</v>
      </c>
      <c r="C58">
        <v>7.6141310000000004</v>
      </c>
      <c r="H58">
        <v>72.642245000000003</v>
      </c>
      <c r="I58">
        <v>5.961023</v>
      </c>
    </row>
    <row r="59" spans="1:9" x14ac:dyDescent="0.25">
      <c r="A59">
        <v>58</v>
      </c>
      <c r="B59">
        <v>81.614450000000005</v>
      </c>
      <c r="C59">
        <v>7.6220689999999998</v>
      </c>
      <c r="H59">
        <v>72.574517</v>
      </c>
      <c r="I59">
        <v>5.9894759999999998</v>
      </c>
    </row>
    <row r="60" spans="1:9" x14ac:dyDescent="0.25">
      <c r="A60">
        <v>59</v>
      </c>
      <c r="B60">
        <v>81.623985000000005</v>
      </c>
      <c r="C60">
        <v>7.6036169999999998</v>
      </c>
      <c r="H60">
        <v>72.568383000000011</v>
      </c>
      <c r="I60">
        <v>5.9319519999999999</v>
      </c>
    </row>
    <row r="61" spans="1:9" x14ac:dyDescent="0.25">
      <c r="A61">
        <v>60</v>
      </c>
      <c r="B61">
        <v>81.649653000000001</v>
      </c>
      <c r="C61">
        <v>7.6024310000000002</v>
      </c>
      <c r="H61">
        <v>72.612401000000006</v>
      </c>
      <c r="I61">
        <v>5.900614</v>
      </c>
    </row>
    <row r="62" spans="1:9" x14ac:dyDescent="0.25">
      <c r="A62">
        <v>61</v>
      </c>
      <c r="B62">
        <v>81.643211000000008</v>
      </c>
      <c r="C62">
        <v>7.6116060000000001</v>
      </c>
      <c r="H62">
        <v>72.575187</v>
      </c>
      <c r="I62">
        <v>5.9106649999999998</v>
      </c>
    </row>
    <row r="63" spans="1:9" x14ac:dyDescent="0.25">
      <c r="A63">
        <v>62</v>
      </c>
      <c r="B63">
        <v>81.637695000000008</v>
      </c>
      <c r="C63">
        <v>7.6073269999999997</v>
      </c>
      <c r="H63">
        <v>72.510448000000011</v>
      </c>
      <c r="I63">
        <v>5.9411269999999998</v>
      </c>
    </row>
    <row r="64" spans="1:9" x14ac:dyDescent="0.25">
      <c r="A64">
        <v>63</v>
      </c>
      <c r="B64">
        <v>81.628933000000004</v>
      </c>
      <c r="C64">
        <v>7.6225319999999996</v>
      </c>
      <c r="H64">
        <v>72.499263000000013</v>
      </c>
      <c r="I64">
        <v>5.9805580000000003</v>
      </c>
    </row>
    <row r="65" spans="1:9" x14ac:dyDescent="0.25">
      <c r="A65">
        <v>64</v>
      </c>
      <c r="B65">
        <v>81.590275000000005</v>
      </c>
      <c r="C65">
        <v>7.605111</v>
      </c>
      <c r="H65">
        <v>72.476739000000009</v>
      </c>
      <c r="I65">
        <v>6.007206</v>
      </c>
    </row>
    <row r="66" spans="1:9" x14ac:dyDescent="0.25">
      <c r="A66">
        <v>65</v>
      </c>
      <c r="B66">
        <v>81.57702900000001</v>
      </c>
      <c r="C66">
        <v>7.6077399999999997</v>
      </c>
      <c r="H66">
        <v>72.630596000000011</v>
      </c>
      <c r="I66">
        <v>5.9441689999999996</v>
      </c>
    </row>
    <row r="67" spans="1:9" x14ac:dyDescent="0.25">
      <c r="A67">
        <v>66</v>
      </c>
      <c r="B67">
        <v>81.621922000000012</v>
      </c>
      <c r="C67">
        <v>7.6258319999999999</v>
      </c>
      <c r="H67">
        <v>72.630596000000011</v>
      </c>
      <c r="I67">
        <v>5.9441689999999996</v>
      </c>
    </row>
    <row r="68" spans="1:9" x14ac:dyDescent="0.25">
      <c r="A68">
        <v>67</v>
      </c>
      <c r="B68">
        <v>81.603574000000009</v>
      </c>
      <c r="C68">
        <v>7.5845969999999996</v>
      </c>
    </row>
    <row r="69" spans="1:9" x14ac:dyDescent="0.25">
      <c r="A69">
        <v>68</v>
      </c>
      <c r="B69">
        <v>81.59439900000001</v>
      </c>
      <c r="C69">
        <v>7.586246</v>
      </c>
      <c r="D69">
        <v>90.445115000000015</v>
      </c>
      <c r="E69">
        <v>6.7169109999999996</v>
      </c>
    </row>
    <row r="70" spans="1:9" x14ac:dyDescent="0.25">
      <c r="A70">
        <v>69</v>
      </c>
      <c r="D70">
        <v>90.450835000000012</v>
      </c>
      <c r="E70">
        <v>6.7327349999999999</v>
      </c>
      <c r="F70">
        <v>80.743877000000012</v>
      </c>
      <c r="G70">
        <v>7.6891780000000001</v>
      </c>
    </row>
    <row r="71" spans="1:9" x14ac:dyDescent="0.25">
      <c r="A71">
        <v>70</v>
      </c>
      <c r="D71">
        <v>90.435166000000009</v>
      </c>
      <c r="E71">
        <v>6.7569600000000003</v>
      </c>
      <c r="F71">
        <v>80.842222000000007</v>
      </c>
      <c r="G71">
        <v>7.7549479999999997</v>
      </c>
    </row>
    <row r="72" spans="1:9" x14ac:dyDescent="0.25">
      <c r="A72">
        <v>71</v>
      </c>
      <c r="D72">
        <v>90.436765000000008</v>
      </c>
      <c r="E72">
        <v>6.7663409999999997</v>
      </c>
      <c r="F72">
        <v>80.759186</v>
      </c>
      <c r="G72">
        <v>7.732939</v>
      </c>
    </row>
    <row r="73" spans="1:9" x14ac:dyDescent="0.25">
      <c r="A73">
        <v>72</v>
      </c>
      <c r="D73">
        <v>90.438981000000013</v>
      </c>
      <c r="E73">
        <v>6.7844850000000001</v>
      </c>
      <c r="F73">
        <v>80.739599000000013</v>
      </c>
      <c r="G73">
        <v>7.7177340000000001</v>
      </c>
    </row>
    <row r="74" spans="1:9" x14ac:dyDescent="0.25">
      <c r="A74">
        <v>73</v>
      </c>
      <c r="D74">
        <v>90.421405000000007</v>
      </c>
      <c r="E74">
        <v>6.7880929999999999</v>
      </c>
      <c r="F74">
        <v>80.765010000000004</v>
      </c>
      <c r="G74">
        <v>7.7070639999999999</v>
      </c>
    </row>
    <row r="75" spans="1:9" x14ac:dyDescent="0.25">
      <c r="A75">
        <v>74</v>
      </c>
      <c r="D75">
        <v>90.436816000000007</v>
      </c>
      <c r="E75">
        <v>6.7973189999999999</v>
      </c>
      <c r="F75">
        <v>80.763000000000005</v>
      </c>
      <c r="G75">
        <v>7.726909</v>
      </c>
    </row>
    <row r="76" spans="1:9" x14ac:dyDescent="0.25">
      <c r="A76">
        <v>75</v>
      </c>
      <c r="D76">
        <v>90.426610000000011</v>
      </c>
      <c r="E76">
        <v>6.7930409999999997</v>
      </c>
      <c r="F76">
        <v>80.72624900000001</v>
      </c>
      <c r="G76">
        <v>7.7402069999999998</v>
      </c>
    </row>
    <row r="77" spans="1:9" x14ac:dyDescent="0.25">
      <c r="A77">
        <v>76</v>
      </c>
      <c r="D77">
        <v>90.416869000000005</v>
      </c>
      <c r="E77">
        <v>6.7804650000000004</v>
      </c>
      <c r="F77">
        <v>80.730372000000003</v>
      </c>
      <c r="G77">
        <v>7.7324760000000001</v>
      </c>
    </row>
    <row r="78" spans="1:9" x14ac:dyDescent="0.25">
      <c r="A78">
        <v>77</v>
      </c>
      <c r="D78">
        <v>90.416972000000015</v>
      </c>
      <c r="E78">
        <v>6.8008759999999997</v>
      </c>
      <c r="F78">
        <v>80.761711000000005</v>
      </c>
      <c r="G78">
        <v>7.7388159999999999</v>
      </c>
    </row>
    <row r="79" spans="1:9" x14ac:dyDescent="0.25">
      <c r="A79">
        <v>78</v>
      </c>
      <c r="D79">
        <v>90.422591000000011</v>
      </c>
      <c r="E79">
        <v>6.8008240000000004</v>
      </c>
      <c r="F79">
        <v>80.771144000000007</v>
      </c>
      <c r="G79">
        <v>7.764329</v>
      </c>
    </row>
    <row r="80" spans="1:9" x14ac:dyDescent="0.25">
      <c r="A80">
        <v>79</v>
      </c>
      <c r="D80">
        <v>90.408158000000014</v>
      </c>
      <c r="E80">
        <v>6.8014939999999999</v>
      </c>
      <c r="F80">
        <v>80.768670000000014</v>
      </c>
      <c r="G80">
        <v>7.7599479999999996</v>
      </c>
    </row>
    <row r="81" spans="1:9" x14ac:dyDescent="0.25">
      <c r="A81">
        <v>80</v>
      </c>
      <c r="D81">
        <v>90.400941000000017</v>
      </c>
      <c r="E81">
        <v>6.8122660000000002</v>
      </c>
      <c r="F81">
        <v>80.757278000000014</v>
      </c>
      <c r="G81">
        <v>7.7621130000000003</v>
      </c>
    </row>
    <row r="82" spans="1:9" x14ac:dyDescent="0.25">
      <c r="A82">
        <v>81</v>
      </c>
      <c r="D82">
        <v>90.462174000000005</v>
      </c>
      <c r="E82">
        <v>6.807061</v>
      </c>
      <c r="F82">
        <v>80.709961000000007</v>
      </c>
      <c r="G82">
        <v>7.7612880000000004</v>
      </c>
    </row>
    <row r="83" spans="1:9" x14ac:dyDescent="0.25">
      <c r="A83">
        <v>82</v>
      </c>
      <c r="D83">
        <v>90.484597000000008</v>
      </c>
      <c r="E83">
        <v>6.7191270000000003</v>
      </c>
      <c r="F83">
        <v>80.705684000000005</v>
      </c>
      <c r="G83">
        <v>7.7332999999999998</v>
      </c>
    </row>
    <row r="84" spans="1:9" x14ac:dyDescent="0.25">
      <c r="A84">
        <v>83</v>
      </c>
      <c r="D84">
        <v>90.445115000000015</v>
      </c>
      <c r="E84">
        <v>6.7169109999999996</v>
      </c>
      <c r="F84">
        <v>80.736506000000006</v>
      </c>
      <c r="G84">
        <v>7.7273209999999999</v>
      </c>
    </row>
    <row r="85" spans="1:9" x14ac:dyDescent="0.25">
      <c r="A85">
        <v>84</v>
      </c>
      <c r="F85">
        <v>80.743877000000012</v>
      </c>
      <c r="G85">
        <v>7.6891780000000001</v>
      </c>
    </row>
    <row r="86" spans="1:9" x14ac:dyDescent="0.25">
      <c r="A86">
        <v>85</v>
      </c>
      <c r="H86">
        <v>89.891690000000011</v>
      </c>
      <c r="I86">
        <v>6.6007829999999998</v>
      </c>
    </row>
    <row r="87" spans="1:9" x14ac:dyDescent="0.25">
      <c r="A87">
        <v>86</v>
      </c>
      <c r="H87">
        <v>89.911382000000003</v>
      </c>
      <c r="I87">
        <v>6.4865110000000001</v>
      </c>
    </row>
    <row r="88" spans="1:9" x14ac:dyDescent="0.25">
      <c r="A88">
        <v>87</v>
      </c>
      <c r="B88">
        <v>102.31742200000001</v>
      </c>
      <c r="C88">
        <v>7.7922659999999997</v>
      </c>
      <c r="H88">
        <v>89.928802000000005</v>
      </c>
      <c r="I88">
        <v>6.5415599999999996</v>
      </c>
    </row>
    <row r="89" spans="1:9" x14ac:dyDescent="0.25">
      <c r="A89">
        <v>88</v>
      </c>
      <c r="B89">
        <v>102.38607900000001</v>
      </c>
      <c r="C89">
        <v>7.7509790000000001</v>
      </c>
      <c r="H89">
        <v>89.931893000000002</v>
      </c>
      <c r="I89">
        <v>6.5549090000000003</v>
      </c>
    </row>
    <row r="90" spans="1:9" x14ac:dyDescent="0.25">
      <c r="A90">
        <v>89</v>
      </c>
      <c r="B90">
        <v>102.36968900000001</v>
      </c>
      <c r="C90">
        <v>7.7530929999999998</v>
      </c>
      <c r="H90">
        <v>89.954625000000007</v>
      </c>
      <c r="I90">
        <v>6.555631</v>
      </c>
    </row>
    <row r="91" spans="1:9" x14ac:dyDescent="0.25">
      <c r="A91">
        <v>90</v>
      </c>
      <c r="B91">
        <v>102.36855400000002</v>
      </c>
      <c r="C91">
        <v>7.7414949999999996</v>
      </c>
      <c r="H91">
        <v>89.936688000000004</v>
      </c>
      <c r="I91">
        <v>6.5650630000000003</v>
      </c>
    </row>
    <row r="92" spans="1:9" x14ac:dyDescent="0.25">
      <c r="A92">
        <v>91</v>
      </c>
      <c r="B92">
        <v>102.35102900000001</v>
      </c>
      <c r="C92">
        <v>7.743608</v>
      </c>
      <c r="H92">
        <v>89.954521999999997</v>
      </c>
      <c r="I92">
        <v>6.541817</v>
      </c>
    </row>
    <row r="93" spans="1:9" x14ac:dyDescent="0.25">
      <c r="A93">
        <v>92</v>
      </c>
      <c r="B93">
        <v>102.332784</v>
      </c>
      <c r="C93">
        <v>7.7408250000000001</v>
      </c>
      <c r="H93">
        <v>89.959781000000007</v>
      </c>
      <c r="I93">
        <v>6.5493940000000004</v>
      </c>
    </row>
    <row r="94" spans="1:9" x14ac:dyDescent="0.25">
      <c r="A94">
        <v>93</v>
      </c>
      <c r="B94">
        <v>102.32608300000001</v>
      </c>
      <c r="C94">
        <v>7.7543300000000004</v>
      </c>
      <c r="H94">
        <v>89.909472000000008</v>
      </c>
      <c r="I94">
        <v>6.6122779999999999</v>
      </c>
    </row>
    <row r="95" spans="1:9" x14ac:dyDescent="0.25">
      <c r="A95">
        <v>94</v>
      </c>
      <c r="B95">
        <v>102.32474200000001</v>
      </c>
      <c r="C95">
        <v>7.766597</v>
      </c>
      <c r="H95">
        <v>89.886434000000008</v>
      </c>
      <c r="I95">
        <v>6.5573319999999997</v>
      </c>
    </row>
    <row r="96" spans="1:9" x14ac:dyDescent="0.25">
      <c r="A96">
        <v>95</v>
      </c>
      <c r="B96">
        <v>102.31989800000001</v>
      </c>
      <c r="C96">
        <v>7.7754110000000001</v>
      </c>
      <c r="H96">
        <v>89.862414000000001</v>
      </c>
      <c r="I96">
        <v>6.5507860000000004</v>
      </c>
    </row>
    <row r="97" spans="1:9" x14ac:dyDescent="0.25">
      <c r="A97">
        <v>96</v>
      </c>
      <c r="B97">
        <v>102.330411</v>
      </c>
      <c r="C97">
        <v>7.7660819999999999</v>
      </c>
      <c r="H97">
        <v>89.857671000000011</v>
      </c>
      <c r="I97">
        <v>6.5244470000000003</v>
      </c>
    </row>
    <row r="98" spans="1:9" x14ac:dyDescent="0.25">
      <c r="A98">
        <v>97</v>
      </c>
      <c r="B98">
        <v>102.342319</v>
      </c>
      <c r="C98">
        <v>7.7506700000000004</v>
      </c>
      <c r="H98">
        <v>89.816077000000007</v>
      </c>
      <c r="I98">
        <v>6.5326420000000001</v>
      </c>
    </row>
    <row r="99" spans="1:9" x14ac:dyDescent="0.25">
      <c r="A99">
        <v>98</v>
      </c>
      <c r="B99">
        <v>102.34881300000001</v>
      </c>
      <c r="C99">
        <v>7.7424239999999998</v>
      </c>
      <c r="H99">
        <v>89.857258999999999</v>
      </c>
      <c r="I99">
        <v>6.5253750000000004</v>
      </c>
    </row>
    <row r="100" spans="1:9" x14ac:dyDescent="0.25">
      <c r="A100">
        <v>99</v>
      </c>
      <c r="B100">
        <v>102.36133700000001</v>
      </c>
      <c r="C100">
        <v>7.7392279999999998</v>
      </c>
      <c r="H100">
        <v>89.891690000000011</v>
      </c>
      <c r="I100">
        <v>6.6007829999999998</v>
      </c>
    </row>
    <row r="101" spans="1:9" x14ac:dyDescent="0.25">
      <c r="A101">
        <v>100</v>
      </c>
      <c r="B101">
        <v>102.43339400000001</v>
      </c>
      <c r="C101">
        <v>7.7288680000000003</v>
      </c>
    </row>
    <row r="102" spans="1:9" x14ac:dyDescent="0.25">
      <c r="A102">
        <v>101</v>
      </c>
      <c r="B102">
        <v>102.31742200000001</v>
      </c>
      <c r="C102">
        <v>7.7922659999999997</v>
      </c>
    </row>
    <row r="103" spans="1:9" x14ac:dyDescent="0.25">
      <c r="A103">
        <v>102</v>
      </c>
      <c r="F103">
        <v>101.79776100000001</v>
      </c>
      <c r="G103">
        <v>8.0887449999999994</v>
      </c>
    </row>
    <row r="104" spans="1:9" x14ac:dyDescent="0.25">
      <c r="A104">
        <v>103</v>
      </c>
      <c r="D104">
        <v>114.466365</v>
      </c>
      <c r="E104">
        <v>5.9828260000000002</v>
      </c>
      <c r="F104">
        <v>101.82801500000001</v>
      </c>
      <c r="G104">
        <v>8.1250319999999991</v>
      </c>
    </row>
    <row r="105" spans="1:9" x14ac:dyDescent="0.25">
      <c r="A105">
        <v>104</v>
      </c>
      <c r="D105">
        <v>114.428226</v>
      </c>
      <c r="E105">
        <v>6.0171029999999996</v>
      </c>
      <c r="F105">
        <v>101.78157300000001</v>
      </c>
      <c r="G105">
        <v>8.1250830000000001</v>
      </c>
    </row>
    <row r="106" spans="1:9" x14ac:dyDescent="0.25">
      <c r="A106">
        <v>105</v>
      </c>
      <c r="D106">
        <v>114.39013200000001</v>
      </c>
      <c r="E106">
        <v>6.0262260000000003</v>
      </c>
      <c r="F106">
        <v>101.77889300000001</v>
      </c>
      <c r="G106">
        <v>8.1164240000000003</v>
      </c>
    </row>
    <row r="107" spans="1:9" x14ac:dyDescent="0.25">
      <c r="A107">
        <v>106</v>
      </c>
      <c r="D107">
        <v>114.44920300000001</v>
      </c>
      <c r="E107">
        <v>6.0054540000000003</v>
      </c>
      <c r="F107">
        <v>101.800183</v>
      </c>
      <c r="G107">
        <v>8.1022499999999997</v>
      </c>
    </row>
    <row r="108" spans="1:9" x14ac:dyDescent="0.25">
      <c r="A108">
        <v>107</v>
      </c>
      <c r="D108">
        <v>114.438945</v>
      </c>
      <c r="E108">
        <v>6.0154529999999999</v>
      </c>
      <c r="F108">
        <v>101.799254</v>
      </c>
      <c r="G108">
        <v>8.1181769999999993</v>
      </c>
    </row>
    <row r="109" spans="1:9" x14ac:dyDescent="0.25">
      <c r="A109">
        <v>108</v>
      </c>
      <c r="D109">
        <v>114.409873</v>
      </c>
      <c r="E109">
        <v>6.0233910000000002</v>
      </c>
      <c r="F109">
        <v>101.84141600000001</v>
      </c>
      <c r="G109">
        <v>8.1077139999999996</v>
      </c>
    </row>
    <row r="110" spans="1:9" x14ac:dyDescent="0.25">
      <c r="A110">
        <v>109</v>
      </c>
      <c r="D110">
        <v>114.40966700000001</v>
      </c>
      <c r="E110">
        <v>6.0026710000000003</v>
      </c>
      <c r="F110">
        <v>101.85079900000001</v>
      </c>
      <c r="G110">
        <v>8.1150319999999994</v>
      </c>
    </row>
    <row r="111" spans="1:9" x14ac:dyDescent="0.25">
      <c r="A111">
        <v>110</v>
      </c>
      <c r="D111">
        <v>114.421729</v>
      </c>
      <c r="E111">
        <v>5.9916410000000004</v>
      </c>
      <c r="F111">
        <v>101.85126</v>
      </c>
      <c r="G111">
        <v>8.1437419999999996</v>
      </c>
    </row>
    <row r="112" spans="1:9" x14ac:dyDescent="0.25">
      <c r="A112">
        <v>111</v>
      </c>
      <c r="D112">
        <v>114.41064700000001</v>
      </c>
      <c r="E112">
        <v>6.0177209999999999</v>
      </c>
      <c r="F112">
        <v>101.81425400000001</v>
      </c>
      <c r="G112">
        <v>8.1557519999999997</v>
      </c>
    </row>
    <row r="113" spans="1:9" x14ac:dyDescent="0.25">
      <c r="A113">
        <v>112</v>
      </c>
      <c r="D113">
        <v>114.43755200000001</v>
      </c>
      <c r="E113">
        <v>6.015917</v>
      </c>
      <c r="F113">
        <v>101.811263</v>
      </c>
      <c r="G113">
        <v>8.1280730000000005</v>
      </c>
    </row>
    <row r="114" spans="1:9" x14ac:dyDescent="0.25">
      <c r="A114">
        <v>113</v>
      </c>
      <c r="D114">
        <v>114.50863200000001</v>
      </c>
      <c r="E114">
        <v>5.9481890000000002</v>
      </c>
      <c r="F114">
        <v>101.74477300000001</v>
      </c>
      <c r="G114">
        <v>8.1567310000000006</v>
      </c>
    </row>
    <row r="115" spans="1:9" x14ac:dyDescent="0.25">
      <c r="A115">
        <v>114</v>
      </c>
      <c r="D115">
        <v>114.466365</v>
      </c>
      <c r="E115">
        <v>5.9828260000000002</v>
      </c>
      <c r="F115">
        <v>101.79776100000001</v>
      </c>
      <c r="G115">
        <v>8.0887449999999994</v>
      </c>
    </row>
    <row r="116" spans="1:9" x14ac:dyDescent="0.25">
      <c r="A116">
        <v>115</v>
      </c>
    </row>
    <row r="117" spans="1:9" x14ac:dyDescent="0.25">
      <c r="A117">
        <v>116</v>
      </c>
    </row>
    <row r="118" spans="1:9" x14ac:dyDescent="0.25">
      <c r="A118">
        <v>117</v>
      </c>
      <c r="H118">
        <v>114.962371</v>
      </c>
      <c r="I118">
        <v>5.6929959999999999</v>
      </c>
    </row>
    <row r="119" spans="1:9" x14ac:dyDescent="0.25">
      <c r="A119">
        <v>118</v>
      </c>
      <c r="B119">
        <v>126.384963</v>
      </c>
      <c r="C119">
        <v>6.8843249999999996</v>
      </c>
      <c r="H119">
        <v>114.94036</v>
      </c>
      <c r="I119">
        <v>5.6064550000000004</v>
      </c>
    </row>
    <row r="120" spans="1:9" x14ac:dyDescent="0.25">
      <c r="A120">
        <v>119</v>
      </c>
      <c r="B120">
        <v>126.38681700000001</v>
      </c>
      <c r="C120">
        <v>6.9255599999999999</v>
      </c>
      <c r="H120">
        <v>114.94871000000001</v>
      </c>
      <c r="I120">
        <v>5.6185150000000004</v>
      </c>
    </row>
    <row r="121" spans="1:9" x14ac:dyDescent="0.25">
      <c r="A121">
        <v>120</v>
      </c>
      <c r="B121">
        <v>126.40047000000001</v>
      </c>
      <c r="C121">
        <v>6.8964889999999999</v>
      </c>
      <c r="H121">
        <v>115.003657</v>
      </c>
      <c r="I121">
        <v>5.6291339999999996</v>
      </c>
    </row>
    <row r="122" spans="1:9" x14ac:dyDescent="0.25">
      <c r="A122">
        <v>121</v>
      </c>
      <c r="B122">
        <v>126.385268</v>
      </c>
      <c r="C122">
        <v>6.8893250000000004</v>
      </c>
      <c r="H122">
        <v>114.99633700000001</v>
      </c>
      <c r="I122">
        <v>5.6230520000000004</v>
      </c>
    </row>
    <row r="123" spans="1:9" x14ac:dyDescent="0.25">
      <c r="A123">
        <v>122</v>
      </c>
      <c r="B123">
        <v>126.37702100000001</v>
      </c>
      <c r="C123">
        <v>6.8729329999999997</v>
      </c>
      <c r="H123">
        <v>114.98350000000001</v>
      </c>
      <c r="I123">
        <v>5.6614000000000004</v>
      </c>
    </row>
    <row r="124" spans="1:9" x14ac:dyDescent="0.25">
      <c r="A124">
        <v>123</v>
      </c>
      <c r="B124">
        <v>126.376712</v>
      </c>
      <c r="C124">
        <v>6.8717480000000002</v>
      </c>
      <c r="H124">
        <v>115.00706</v>
      </c>
      <c r="I124">
        <v>5.6089289999999998</v>
      </c>
    </row>
    <row r="125" spans="1:9" x14ac:dyDescent="0.25">
      <c r="A125">
        <v>124</v>
      </c>
      <c r="B125">
        <v>126.37980200000001</v>
      </c>
      <c r="C125">
        <v>6.8867979999999998</v>
      </c>
      <c r="H125">
        <v>114.97716</v>
      </c>
      <c r="I125">
        <v>5.5977949999999996</v>
      </c>
    </row>
    <row r="126" spans="1:9" x14ac:dyDescent="0.25">
      <c r="A126">
        <v>125</v>
      </c>
      <c r="B126">
        <v>126.4397</v>
      </c>
      <c r="C126">
        <v>6.882727</v>
      </c>
      <c r="H126">
        <v>115.06092000000001</v>
      </c>
      <c r="I126">
        <v>5.6036710000000003</v>
      </c>
    </row>
    <row r="127" spans="1:9" x14ac:dyDescent="0.25">
      <c r="A127">
        <v>126</v>
      </c>
      <c r="B127">
        <v>126.44443800000001</v>
      </c>
      <c r="C127">
        <v>6.8609239999999998</v>
      </c>
      <c r="H127">
        <v>115.087417</v>
      </c>
      <c r="I127">
        <v>5.5747549999999997</v>
      </c>
    </row>
    <row r="128" spans="1:9" x14ac:dyDescent="0.25">
      <c r="A128">
        <v>127</v>
      </c>
      <c r="B128">
        <v>126.462119</v>
      </c>
      <c r="C128">
        <v>6.8422140000000002</v>
      </c>
      <c r="H128">
        <v>114.998347</v>
      </c>
      <c r="I128">
        <v>5.6649570000000002</v>
      </c>
    </row>
    <row r="129" spans="1:9" x14ac:dyDescent="0.25">
      <c r="A129">
        <v>128</v>
      </c>
      <c r="B129">
        <v>126.44036800000001</v>
      </c>
      <c r="C129">
        <v>6.8312860000000004</v>
      </c>
      <c r="H129">
        <v>114.962371</v>
      </c>
      <c r="I129">
        <v>5.6929959999999999</v>
      </c>
    </row>
    <row r="130" spans="1:9" x14ac:dyDescent="0.25">
      <c r="A130">
        <v>129</v>
      </c>
      <c r="B130">
        <v>126.384963</v>
      </c>
      <c r="C130">
        <v>6.8843249999999996</v>
      </c>
      <c r="D130">
        <v>134.858069</v>
      </c>
      <c r="E130">
        <v>4.8171670000000004</v>
      </c>
      <c r="H130">
        <v>114.962371</v>
      </c>
      <c r="I130">
        <v>5.6929959999999999</v>
      </c>
    </row>
    <row r="131" spans="1:9" x14ac:dyDescent="0.25">
      <c r="A131">
        <v>130</v>
      </c>
      <c r="D131">
        <v>134.858069</v>
      </c>
      <c r="E131">
        <v>4.8171670000000004</v>
      </c>
    </row>
    <row r="132" spans="1:9" x14ac:dyDescent="0.25">
      <c r="A132">
        <v>131</v>
      </c>
      <c r="D132">
        <v>134.858069</v>
      </c>
      <c r="E132">
        <v>4.8171670000000004</v>
      </c>
    </row>
    <row r="133" spans="1:9" x14ac:dyDescent="0.25">
      <c r="A133">
        <v>132</v>
      </c>
      <c r="D133">
        <v>134.858069</v>
      </c>
      <c r="E133">
        <v>4.8171670000000004</v>
      </c>
    </row>
    <row r="134" spans="1:9" x14ac:dyDescent="0.25">
      <c r="A134">
        <v>133</v>
      </c>
      <c r="D134">
        <v>134.858069</v>
      </c>
      <c r="E134">
        <v>4.8171670000000004</v>
      </c>
    </row>
    <row r="135" spans="1:9" x14ac:dyDescent="0.25">
      <c r="A135">
        <v>134</v>
      </c>
      <c r="D135">
        <v>134.858069</v>
      </c>
      <c r="E135">
        <v>4.8171670000000004</v>
      </c>
      <c r="F135">
        <v>127.57788400000001</v>
      </c>
      <c r="G135">
        <v>6.6912419999999999</v>
      </c>
    </row>
    <row r="136" spans="1:9" x14ac:dyDescent="0.25">
      <c r="A136">
        <v>135</v>
      </c>
      <c r="D136">
        <v>134.858069</v>
      </c>
      <c r="E136">
        <v>4.8171670000000004</v>
      </c>
      <c r="F136">
        <v>127.69448</v>
      </c>
      <c r="G136">
        <v>6.690366</v>
      </c>
    </row>
    <row r="137" spans="1:9" x14ac:dyDescent="0.25">
      <c r="A137">
        <v>136</v>
      </c>
      <c r="D137">
        <v>134.858069</v>
      </c>
      <c r="E137">
        <v>4.8171670000000004</v>
      </c>
      <c r="F137">
        <v>127.62737200000001</v>
      </c>
      <c r="G137">
        <v>6.6886140000000003</v>
      </c>
    </row>
    <row r="138" spans="1:9" x14ac:dyDescent="0.25">
      <c r="A138">
        <v>137</v>
      </c>
      <c r="D138">
        <v>134.858069</v>
      </c>
      <c r="E138">
        <v>4.8171670000000004</v>
      </c>
      <c r="F138">
        <v>127.61051500000001</v>
      </c>
      <c r="G138">
        <v>6.666347</v>
      </c>
    </row>
    <row r="139" spans="1:9" x14ac:dyDescent="0.25">
      <c r="A139">
        <v>138</v>
      </c>
      <c r="D139">
        <v>134.858069</v>
      </c>
      <c r="E139">
        <v>4.8171670000000004</v>
      </c>
      <c r="F139">
        <v>127.587008</v>
      </c>
      <c r="G139">
        <v>6.6747480000000001</v>
      </c>
    </row>
    <row r="140" spans="1:9" x14ac:dyDescent="0.25">
      <c r="A140">
        <v>139</v>
      </c>
      <c r="D140">
        <v>134.858069</v>
      </c>
      <c r="E140">
        <v>4.8171670000000004</v>
      </c>
      <c r="F140">
        <v>127.55778000000001</v>
      </c>
      <c r="G140">
        <v>6.7012419999999997</v>
      </c>
    </row>
    <row r="141" spans="1:9" x14ac:dyDescent="0.25">
      <c r="A141">
        <v>140</v>
      </c>
      <c r="D141">
        <v>134.858069</v>
      </c>
      <c r="E141">
        <v>4.8171670000000004</v>
      </c>
      <c r="F141">
        <v>127.60035999999999</v>
      </c>
      <c r="G141">
        <v>6.7076849999999997</v>
      </c>
    </row>
    <row r="142" spans="1:9" x14ac:dyDescent="0.25">
      <c r="A142">
        <v>141</v>
      </c>
      <c r="F142">
        <v>127.64922200000001</v>
      </c>
      <c r="G142">
        <v>6.6997470000000003</v>
      </c>
    </row>
    <row r="143" spans="1:9" x14ac:dyDescent="0.25">
      <c r="A143">
        <v>142</v>
      </c>
      <c r="F143">
        <v>127.66427100000001</v>
      </c>
      <c r="G143">
        <v>6.6923760000000003</v>
      </c>
      <c r="H143">
        <v>135.098411</v>
      </c>
      <c r="I143">
        <v>3.8447960000000001</v>
      </c>
    </row>
    <row r="144" spans="1:9" x14ac:dyDescent="0.25">
      <c r="A144">
        <v>143</v>
      </c>
      <c r="F144">
        <v>127.684943</v>
      </c>
      <c r="G144">
        <v>6.5988759999999997</v>
      </c>
      <c r="H144">
        <v>135.098411</v>
      </c>
      <c r="I144">
        <v>3.8447960000000001</v>
      </c>
    </row>
    <row r="145" spans="1:9" x14ac:dyDescent="0.25">
      <c r="A145">
        <v>144</v>
      </c>
      <c r="F145">
        <v>127.69550599999999</v>
      </c>
      <c r="G145">
        <v>6.5917630000000003</v>
      </c>
      <c r="H145">
        <v>135.098411</v>
      </c>
      <c r="I145">
        <v>3.8447960000000001</v>
      </c>
    </row>
    <row r="146" spans="1:9" x14ac:dyDescent="0.25">
      <c r="A146">
        <v>145</v>
      </c>
      <c r="B146">
        <v>156.22168600000001</v>
      </c>
      <c r="C146">
        <v>8.3057149999999993</v>
      </c>
      <c r="F146">
        <v>127.57788400000001</v>
      </c>
      <c r="G146">
        <v>6.6912419999999999</v>
      </c>
      <c r="H146">
        <v>135.098411</v>
      </c>
      <c r="I146">
        <v>3.8447960000000001</v>
      </c>
    </row>
    <row r="147" spans="1:9" x14ac:dyDescent="0.25">
      <c r="A147">
        <v>146</v>
      </c>
      <c r="B147">
        <v>156.23219700000001</v>
      </c>
      <c r="C147">
        <v>8.3443880000000004</v>
      </c>
      <c r="H147">
        <v>135.098411</v>
      </c>
      <c r="I147">
        <v>3.8447960000000001</v>
      </c>
    </row>
    <row r="148" spans="1:9" x14ac:dyDescent="0.25">
      <c r="A148">
        <v>147</v>
      </c>
      <c r="B148">
        <v>156.24627800000002</v>
      </c>
      <c r="C148">
        <v>8.27</v>
      </c>
      <c r="H148">
        <v>135.098411</v>
      </c>
      <c r="I148">
        <v>3.8447960000000001</v>
      </c>
    </row>
    <row r="149" spans="1:9" x14ac:dyDescent="0.25">
      <c r="A149">
        <v>148</v>
      </c>
      <c r="B149">
        <v>156.216891</v>
      </c>
      <c r="C149">
        <v>8.2960209999999996</v>
      </c>
      <c r="H149">
        <v>135.098411</v>
      </c>
      <c r="I149">
        <v>3.8447960000000001</v>
      </c>
    </row>
    <row r="150" spans="1:9" x14ac:dyDescent="0.25">
      <c r="A150">
        <v>149</v>
      </c>
      <c r="B150">
        <v>156.207145</v>
      </c>
      <c r="C150">
        <v>8.2881129999999992</v>
      </c>
      <c r="H150">
        <v>135.098411</v>
      </c>
      <c r="I150">
        <v>3.8447960000000001</v>
      </c>
    </row>
    <row r="151" spans="1:9" x14ac:dyDescent="0.25">
      <c r="A151">
        <v>150</v>
      </c>
      <c r="B151">
        <v>156.19097199999999</v>
      </c>
      <c r="C151">
        <v>8.2767859999999995</v>
      </c>
      <c r="H151">
        <v>135.098411</v>
      </c>
      <c r="I151">
        <v>3.8447960000000001</v>
      </c>
    </row>
    <row r="152" spans="1:9" x14ac:dyDescent="0.25">
      <c r="A152">
        <v>151</v>
      </c>
      <c r="B152">
        <v>156.21678900000001</v>
      </c>
      <c r="C152">
        <v>8.3182650000000002</v>
      </c>
      <c r="H152">
        <v>135.098411</v>
      </c>
      <c r="I152">
        <v>3.8447960000000001</v>
      </c>
    </row>
    <row r="153" spans="1:9" x14ac:dyDescent="0.25">
      <c r="A153">
        <v>152</v>
      </c>
      <c r="B153">
        <v>156.222757</v>
      </c>
      <c r="C153">
        <v>8.2779070000000008</v>
      </c>
      <c r="H153">
        <v>135.098411</v>
      </c>
      <c r="I153">
        <v>3.8447960000000001</v>
      </c>
    </row>
    <row r="154" spans="1:9" x14ac:dyDescent="0.25">
      <c r="A154">
        <v>153</v>
      </c>
      <c r="B154">
        <v>156.20949200000001</v>
      </c>
      <c r="C154">
        <v>8.2712760000000003</v>
      </c>
      <c r="H154">
        <v>135.098411</v>
      </c>
      <c r="I154">
        <v>3.8447960000000001</v>
      </c>
    </row>
    <row r="155" spans="1:9" x14ac:dyDescent="0.25">
      <c r="A155">
        <v>154</v>
      </c>
      <c r="B155">
        <v>156.15821600000001</v>
      </c>
      <c r="C155">
        <v>8.3040299999999991</v>
      </c>
      <c r="H155">
        <v>135.098411</v>
      </c>
      <c r="I155">
        <v>3.8447960000000001</v>
      </c>
    </row>
    <row r="156" spans="1:9" x14ac:dyDescent="0.25">
      <c r="A156">
        <v>155</v>
      </c>
      <c r="B156">
        <v>156.26433900000001</v>
      </c>
      <c r="C156">
        <v>8.2332140000000003</v>
      </c>
      <c r="H156">
        <v>135.098411</v>
      </c>
      <c r="I156">
        <v>3.8447960000000001</v>
      </c>
    </row>
    <row r="157" spans="1:9" x14ac:dyDescent="0.25">
      <c r="A157">
        <v>156</v>
      </c>
      <c r="B157">
        <v>156.209135</v>
      </c>
      <c r="C157">
        <v>8.3070920000000008</v>
      </c>
      <c r="H157">
        <v>135.02635900000001</v>
      </c>
      <c r="I157">
        <v>3.8897930000000001</v>
      </c>
    </row>
    <row r="158" spans="1:9" x14ac:dyDescent="0.25">
      <c r="A158">
        <v>157</v>
      </c>
      <c r="B158">
        <v>156.22168600000001</v>
      </c>
      <c r="C158">
        <v>8.3057149999999993</v>
      </c>
    </row>
    <row r="159" spans="1:9" x14ac:dyDescent="0.25">
      <c r="A159">
        <v>158</v>
      </c>
      <c r="B159">
        <v>156.22168600000001</v>
      </c>
      <c r="C159">
        <v>8.3057149999999993</v>
      </c>
    </row>
    <row r="160" spans="1:9" x14ac:dyDescent="0.25">
      <c r="A160">
        <v>159</v>
      </c>
      <c r="D160">
        <v>164.23423700000001</v>
      </c>
      <c r="E160">
        <v>6.8720910000000002</v>
      </c>
    </row>
    <row r="161" spans="1:9" x14ac:dyDescent="0.25">
      <c r="A161">
        <v>160</v>
      </c>
      <c r="D161">
        <v>164.213268</v>
      </c>
      <c r="E161">
        <v>6.7666839999999997</v>
      </c>
    </row>
    <row r="162" spans="1:9" x14ac:dyDescent="0.25">
      <c r="A162">
        <v>161</v>
      </c>
      <c r="D162">
        <v>164.19694100000001</v>
      </c>
      <c r="E162">
        <v>6.8005610000000001</v>
      </c>
    </row>
    <row r="163" spans="1:9" x14ac:dyDescent="0.25">
      <c r="A163">
        <v>162</v>
      </c>
      <c r="D163">
        <v>164.28892999999999</v>
      </c>
      <c r="E163">
        <v>6.8568360000000004</v>
      </c>
      <c r="F163">
        <v>156.99234899999999</v>
      </c>
      <c r="G163">
        <v>8.7333160000000003</v>
      </c>
    </row>
    <row r="164" spans="1:9" x14ac:dyDescent="0.25">
      <c r="A164">
        <v>163</v>
      </c>
      <c r="D164">
        <v>164.275665</v>
      </c>
      <c r="E164">
        <v>6.8179080000000001</v>
      </c>
      <c r="F164">
        <v>156.91010399999999</v>
      </c>
      <c r="G164">
        <v>8.6153060000000004</v>
      </c>
    </row>
    <row r="165" spans="1:9" x14ac:dyDescent="0.25">
      <c r="A165">
        <v>164</v>
      </c>
      <c r="D165">
        <v>164.24505400000001</v>
      </c>
      <c r="E165">
        <v>6.7987250000000001</v>
      </c>
      <c r="F165">
        <v>156.90408300000001</v>
      </c>
      <c r="G165">
        <v>8.66</v>
      </c>
    </row>
    <row r="166" spans="1:9" x14ac:dyDescent="0.25">
      <c r="A166">
        <v>165</v>
      </c>
      <c r="D166">
        <v>164.253063</v>
      </c>
      <c r="E166">
        <v>6.8415299999999997</v>
      </c>
      <c r="F166">
        <v>156.84112500000001</v>
      </c>
      <c r="G166">
        <v>8.6728570000000005</v>
      </c>
    </row>
    <row r="167" spans="1:9" x14ac:dyDescent="0.25">
      <c r="A167">
        <v>166</v>
      </c>
      <c r="D167">
        <v>164.275768</v>
      </c>
      <c r="E167">
        <v>6.8034699999999999</v>
      </c>
      <c r="F167">
        <v>156.8449</v>
      </c>
      <c r="G167">
        <v>8.6670909999999992</v>
      </c>
    </row>
    <row r="168" spans="1:9" x14ac:dyDescent="0.25">
      <c r="A168">
        <v>167</v>
      </c>
      <c r="D168">
        <v>164.31964600000001</v>
      </c>
      <c r="E168">
        <v>6.833469</v>
      </c>
      <c r="F168">
        <v>156.85806400000001</v>
      </c>
      <c r="G168">
        <v>8.6614799999999992</v>
      </c>
    </row>
    <row r="169" spans="1:9" x14ac:dyDescent="0.25">
      <c r="A169">
        <v>168</v>
      </c>
      <c r="D169">
        <v>164.23423700000001</v>
      </c>
      <c r="E169">
        <v>6.8720910000000002</v>
      </c>
      <c r="F169">
        <v>156.88000199999999</v>
      </c>
      <c r="G169">
        <v>8.619847</v>
      </c>
    </row>
    <row r="170" spans="1:9" x14ac:dyDescent="0.25">
      <c r="A170">
        <v>169</v>
      </c>
      <c r="F170">
        <v>156.78398200000001</v>
      </c>
      <c r="G170">
        <v>8.6269899999999993</v>
      </c>
    </row>
    <row r="171" spans="1:9" x14ac:dyDescent="0.25">
      <c r="A171">
        <v>170</v>
      </c>
      <c r="F171">
        <v>156.765614</v>
      </c>
      <c r="G171">
        <v>8.5732649999999992</v>
      </c>
    </row>
    <row r="172" spans="1:9" x14ac:dyDescent="0.25">
      <c r="A172">
        <v>171</v>
      </c>
      <c r="F172">
        <v>156.99234899999999</v>
      </c>
      <c r="G172">
        <v>8.7333160000000003</v>
      </c>
    </row>
    <row r="173" spans="1:9" x14ac:dyDescent="0.25">
      <c r="A173">
        <v>172</v>
      </c>
      <c r="H173">
        <v>165.12387999999999</v>
      </c>
      <c r="I173">
        <v>6.9290310000000002</v>
      </c>
    </row>
    <row r="174" spans="1:9" x14ac:dyDescent="0.25">
      <c r="A174">
        <v>173</v>
      </c>
      <c r="B174">
        <v>176.82347200000001</v>
      </c>
      <c r="C174">
        <v>8.5230099999999993</v>
      </c>
      <c r="H174">
        <v>165.06112400000001</v>
      </c>
      <c r="I174">
        <v>6.8157139999999998</v>
      </c>
    </row>
    <row r="175" spans="1:9" x14ac:dyDescent="0.25">
      <c r="A175">
        <v>174</v>
      </c>
      <c r="B175">
        <v>176.88097099999999</v>
      </c>
      <c r="C175">
        <v>8.5685199999999995</v>
      </c>
      <c r="H175">
        <v>165.09377799999999</v>
      </c>
      <c r="I175">
        <v>6.8727039999999997</v>
      </c>
    </row>
    <row r="176" spans="1:9" x14ac:dyDescent="0.25">
      <c r="A176">
        <v>175</v>
      </c>
      <c r="B176">
        <v>176.83852300000001</v>
      </c>
      <c r="C176">
        <v>8.5643360000000008</v>
      </c>
      <c r="H176">
        <v>165.06245200000001</v>
      </c>
      <c r="I176">
        <v>6.857704</v>
      </c>
    </row>
    <row r="177" spans="1:9" x14ac:dyDescent="0.25">
      <c r="A177">
        <v>176</v>
      </c>
      <c r="B177">
        <v>176.843368</v>
      </c>
      <c r="C177">
        <v>8.5477039999999995</v>
      </c>
      <c r="H177">
        <v>165.05045999999999</v>
      </c>
      <c r="I177">
        <v>6.8875510000000002</v>
      </c>
    </row>
    <row r="178" spans="1:9" x14ac:dyDescent="0.25">
      <c r="A178">
        <v>177</v>
      </c>
      <c r="B178">
        <v>176.86571800000002</v>
      </c>
      <c r="C178">
        <v>8.5462760000000006</v>
      </c>
      <c r="H178">
        <v>164.97194000000002</v>
      </c>
      <c r="I178">
        <v>6.9240300000000001</v>
      </c>
    </row>
    <row r="179" spans="1:9" x14ac:dyDescent="0.25">
      <c r="A179">
        <v>178</v>
      </c>
      <c r="B179">
        <v>176.86255399999999</v>
      </c>
      <c r="C179">
        <v>8.5599489999999996</v>
      </c>
      <c r="H179">
        <v>164.92535900000001</v>
      </c>
      <c r="I179">
        <v>7.0004590000000002</v>
      </c>
    </row>
    <row r="180" spans="1:9" x14ac:dyDescent="0.25">
      <c r="A180">
        <v>179</v>
      </c>
      <c r="B180">
        <v>176.84367700000001</v>
      </c>
      <c r="C180">
        <v>8.5631120000000003</v>
      </c>
      <c r="H180">
        <v>164.94357200000002</v>
      </c>
      <c r="I180">
        <v>6.9815300000000002</v>
      </c>
    </row>
    <row r="181" spans="1:9" x14ac:dyDescent="0.25">
      <c r="A181">
        <v>180</v>
      </c>
      <c r="B181">
        <v>176.83352200000002</v>
      </c>
      <c r="C181">
        <v>8.5684179999999994</v>
      </c>
      <c r="H181">
        <v>164.89944200000002</v>
      </c>
      <c r="I181">
        <v>6.9819380000000004</v>
      </c>
    </row>
    <row r="182" spans="1:9" x14ac:dyDescent="0.25">
      <c r="A182">
        <v>181</v>
      </c>
      <c r="B182">
        <v>176.84694000000002</v>
      </c>
      <c r="C182">
        <v>8.5525000000000002</v>
      </c>
      <c r="H182">
        <v>165.12387999999999</v>
      </c>
      <c r="I182">
        <v>6.9290310000000002</v>
      </c>
    </row>
    <row r="183" spans="1:9" x14ac:dyDescent="0.25">
      <c r="A183">
        <v>182</v>
      </c>
      <c r="B183">
        <v>176.762248</v>
      </c>
      <c r="C183">
        <v>8.5764279999999999</v>
      </c>
    </row>
    <row r="184" spans="1:9" x14ac:dyDescent="0.25">
      <c r="A184">
        <v>183</v>
      </c>
      <c r="B184">
        <v>176.75214700000001</v>
      </c>
      <c r="C184">
        <v>8.5768869999999993</v>
      </c>
    </row>
    <row r="185" spans="1:9" x14ac:dyDescent="0.25">
      <c r="A185">
        <v>184</v>
      </c>
      <c r="B185">
        <v>176.82347200000001</v>
      </c>
      <c r="C185">
        <v>8.5230099999999993</v>
      </c>
    </row>
    <row r="186" spans="1:9" x14ac:dyDescent="0.25">
      <c r="A186">
        <v>185</v>
      </c>
      <c r="D186">
        <v>188.03877600000001</v>
      </c>
      <c r="E186">
        <v>6.7316830000000003</v>
      </c>
    </row>
    <row r="187" spans="1:9" x14ac:dyDescent="0.25">
      <c r="A187">
        <v>186</v>
      </c>
      <c r="D187">
        <v>188.07163500000001</v>
      </c>
      <c r="E187">
        <v>6.737959</v>
      </c>
    </row>
    <row r="188" spans="1:9" x14ac:dyDescent="0.25">
      <c r="A188">
        <v>187</v>
      </c>
      <c r="D188">
        <v>188.107505</v>
      </c>
      <c r="E188">
        <v>6.7307649999999999</v>
      </c>
      <c r="F188">
        <v>177.83877699999999</v>
      </c>
      <c r="G188">
        <v>9.2623470000000001</v>
      </c>
    </row>
    <row r="189" spans="1:9" x14ac:dyDescent="0.25">
      <c r="A189">
        <v>188</v>
      </c>
      <c r="D189">
        <v>188.08285799999999</v>
      </c>
      <c r="E189">
        <v>6.7298980000000004</v>
      </c>
      <c r="F189">
        <v>177.828115</v>
      </c>
      <c r="G189">
        <v>9.2324999999999999</v>
      </c>
    </row>
    <row r="190" spans="1:9" x14ac:dyDescent="0.25">
      <c r="A190">
        <v>189</v>
      </c>
      <c r="D190">
        <v>188.15316300000001</v>
      </c>
      <c r="E190">
        <v>6.7294390000000002</v>
      </c>
      <c r="F190">
        <v>177.817453</v>
      </c>
      <c r="G190">
        <v>9.2068879999999993</v>
      </c>
    </row>
    <row r="191" spans="1:9" x14ac:dyDescent="0.25">
      <c r="A191">
        <v>190</v>
      </c>
      <c r="D191">
        <v>188.152297</v>
      </c>
      <c r="E191">
        <v>6.7763780000000002</v>
      </c>
      <c r="F191">
        <v>177.84102200000001</v>
      </c>
      <c r="G191">
        <v>9.1654599999999995</v>
      </c>
    </row>
    <row r="192" spans="1:9" x14ac:dyDescent="0.25">
      <c r="A192">
        <v>191</v>
      </c>
      <c r="D192">
        <v>188.16587000000001</v>
      </c>
      <c r="E192">
        <v>6.7721939999999998</v>
      </c>
      <c r="F192">
        <v>177.82413600000001</v>
      </c>
      <c r="G192">
        <v>9.1825500000000009</v>
      </c>
    </row>
    <row r="193" spans="1:9" x14ac:dyDescent="0.25">
      <c r="A193">
        <v>192</v>
      </c>
      <c r="D193">
        <v>188.17056200000002</v>
      </c>
      <c r="E193">
        <v>6.776122</v>
      </c>
      <c r="F193">
        <v>177.812658</v>
      </c>
      <c r="G193">
        <v>9.2154589999999992</v>
      </c>
    </row>
    <row r="194" spans="1:9" x14ac:dyDescent="0.25">
      <c r="A194">
        <v>193</v>
      </c>
      <c r="D194">
        <v>188.16352000000001</v>
      </c>
      <c r="E194">
        <v>6.7484690000000001</v>
      </c>
      <c r="F194">
        <v>177.83862400000001</v>
      </c>
      <c r="G194">
        <v>9.2043879999999998</v>
      </c>
    </row>
    <row r="195" spans="1:9" x14ac:dyDescent="0.25">
      <c r="A195">
        <v>194</v>
      </c>
      <c r="D195">
        <v>188.251991</v>
      </c>
      <c r="E195">
        <v>6.7750510000000004</v>
      </c>
      <c r="F195">
        <v>177.80505299999999</v>
      </c>
      <c r="G195">
        <v>9.1998470000000001</v>
      </c>
    </row>
    <row r="196" spans="1:9" x14ac:dyDescent="0.25">
      <c r="A196">
        <v>195</v>
      </c>
      <c r="D196">
        <v>188.03877600000001</v>
      </c>
      <c r="E196">
        <v>6.7316830000000003</v>
      </c>
      <c r="F196">
        <v>177.783624</v>
      </c>
      <c r="G196">
        <v>9.2056120000000004</v>
      </c>
    </row>
    <row r="197" spans="1:9" x14ac:dyDescent="0.25">
      <c r="A197">
        <v>196</v>
      </c>
      <c r="D197">
        <v>188.03877600000001</v>
      </c>
      <c r="E197">
        <v>6.7316830000000003</v>
      </c>
      <c r="F197">
        <v>177.770004</v>
      </c>
      <c r="G197">
        <v>9.2065819999999992</v>
      </c>
    </row>
    <row r="198" spans="1:9" x14ac:dyDescent="0.25">
      <c r="A198">
        <v>197</v>
      </c>
      <c r="F198">
        <v>177.83877699999999</v>
      </c>
      <c r="G198">
        <v>9.2623470000000001</v>
      </c>
    </row>
    <row r="199" spans="1:9" x14ac:dyDescent="0.25">
      <c r="A199">
        <v>198</v>
      </c>
    </row>
    <row r="200" spans="1:9" x14ac:dyDescent="0.25">
      <c r="A200">
        <v>199</v>
      </c>
      <c r="H200">
        <v>189.548114</v>
      </c>
      <c r="I200">
        <v>6.5083169999999999</v>
      </c>
    </row>
    <row r="201" spans="1:9" x14ac:dyDescent="0.25">
      <c r="A201">
        <v>200</v>
      </c>
      <c r="B201">
        <v>202.00204400000001</v>
      </c>
      <c r="C201">
        <v>7.9297449999999996</v>
      </c>
      <c r="H201">
        <v>189.479949</v>
      </c>
      <c r="I201">
        <v>6.4435209999999996</v>
      </c>
    </row>
    <row r="202" spans="1:9" x14ac:dyDescent="0.25">
      <c r="A202">
        <v>201</v>
      </c>
      <c r="B202">
        <v>201.97245000000001</v>
      </c>
      <c r="C202">
        <v>7.9211739999999997</v>
      </c>
      <c r="H202">
        <v>189.47449</v>
      </c>
      <c r="I202">
        <v>6.430714</v>
      </c>
    </row>
    <row r="203" spans="1:9" x14ac:dyDescent="0.25">
      <c r="A203">
        <v>202</v>
      </c>
      <c r="B203">
        <v>202.00780400000002</v>
      </c>
      <c r="C203">
        <v>7.9224490000000003</v>
      </c>
      <c r="H203">
        <v>189.55045999999999</v>
      </c>
      <c r="I203">
        <v>6.4630609999999997</v>
      </c>
    </row>
    <row r="204" spans="1:9" x14ac:dyDescent="0.25">
      <c r="A204">
        <v>203</v>
      </c>
      <c r="B204">
        <v>201.97413599999999</v>
      </c>
      <c r="C204">
        <v>7.918571</v>
      </c>
      <c r="H204">
        <v>189.552707</v>
      </c>
      <c r="I204">
        <v>6.461633</v>
      </c>
    </row>
    <row r="205" spans="1:9" x14ac:dyDescent="0.25">
      <c r="A205">
        <v>204</v>
      </c>
      <c r="B205">
        <v>201.97137800000002</v>
      </c>
      <c r="C205">
        <v>7.9261229999999996</v>
      </c>
      <c r="H205">
        <v>189.58168699999999</v>
      </c>
      <c r="I205">
        <v>6.4491829999999997</v>
      </c>
    </row>
    <row r="206" spans="1:9" x14ac:dyDescent="0.25">
      <c r="A206">
        <v>205</v>
      </c>
      <c r="B206">
        <v>201.9999</v>
      </c>
      <c r="C206">
        <v>7.9348979999999996</v>
      </c>
      <c r="H206">
        <v>189.58648199999999</v>
      </c>
      <c r="I206">
        <v>6.4346430000000003</v>
      </c>
    </row>
    <row r="207" spans="1:9" x14ac:dyDescent="0.25">
      <c r="A207">
        <v>206</v>
      </c>
      <c r="B207">
        <v>201.998527</v>
      </c>
      <c r="C207">
        <v>7.9271940000000001</v>
      </c>
      <c r="H207">
        <v>189.61495100000002</v>
      </c>
      <c r="I207">
        <v>6.3988269999999998</v>
      </c>
    </row>
    <row r="208" spans="1:9" x14ac:dyDescent="0.25">
      <c r="A208">
        <v>207</v>
      </c>
      <c r="B208">
        <v>201.98648</v>
      </c>
      <c r="C208">
        <v>7.9349480000000003</v>
      </c>
      <c r="H208">
        <v>189.590205</v>
      </c>
      <c r="I208">
        <v>6.404541</v>
      </c>
    </row>
    <row r="209" spans="1:9" x14ac:dyDescent="0.25">
      <c r="A209">
        <v>208</v>
      </c>
      <c r="B209">
        <v>201.98796400000001</v>
      </c>
      <c r="C209">
        <v>7.9228059999999996</v>
      </c>
      <c r="H209">
        <v>189.56637900000001</v>
      </c>
      <c r="I209">
        <v>6.5027039999999996</v>
      </c>
    </row>
    <row r="210" spans="1:9" x14ac:dyDescent="0.25">
      <c r="A210">
        <v>209</v>
      </c>
      <c r="B210">
        <v>201.98566400000001</v>
      </c>
      <c r="C210">
        <v>7.8977550000000001</v>
      </c>
      <c r="H210">
        <v>189.61096900000001</v>
      </c>
      <c r="I210">
        <v>6.4209180000000003</v>
      </c>
    </row>
    <row r="211" spans="1:9" x14ac:dyDescent="0.25">
      <c r="A211">
        <v>210</v>
      </c>
      <c r="B211">
        <v>201.957401</v>
      </c>
      <c r="C211">
        <v>7.9111219999999998</v>
      </c>
      <c r="H211">
        <v>189.548114</v>
      </c>
      <c r="I211">
        <v>6.5083169999999999</v>
      </c>
    </row>
    <row r="212" spans="1:9" x14ac:dyDescent="0.25">
      <c r="A212">
        <v>211</v>
      </c>
      <c r="B212">
        <v>201.90494799999999</v>
      </c>
      <c r="C212">
        <v>7.8642349999999999</v>
      </c>
      <c r="D212">
        <v>212.27642499999999</v>
      </c>
      <c r="E212">
        <v>5.942323</v>
      </c>
    </row>
    <row r="213" spans="1:9" x14ac:dyDescent="0.25">
      <c r="A213">
        <v>212</v>
      </c>
      <c r="B213">
        <v>202.00204400000001</v>
      </c>
      <c r="C213">
        <v>7.9297449999999996</v>
      </c>
      <c r="D213">
        <v>212.27642499999999</v>
      </c>
      <c r="E213">
        <v>5.942323</v>
      </c>
    </row>
    <row r="214" spans="1:9" x14ac:dyDescent="0.25">
      <c r="A214">
        <v>213</v>
      </c>
      <c r="D214">
        <v>212.26768799999999</v>
      </c>
      <c r="E214">
        <v>5.9241419999999998</v>
      </c>
    </row>
    <row r="215" spans="1:9" x14ac:dyDescent="0.25">
      <c r="A215">
        <v>214</v>
      </c>
      <c r="D215">
        <v>212.26930400000001</v>
      </c>
      <c r="E215">
        <v>5.9029309999999997</v>
      </c>
    </row>
    <row r="216" spans="1:9" x14ac:dyDescent="0.25">
      <c r="A216">
        <v>215</v>
      </c>
      <c r="D216">
        <v>212.22223600000001</v>
      </c>
      <c r="E216">
        <v>5.8744480000000001</v>
      </c>
    </row>
    <row r="217" spans="1:9" x14ac:dyDescent="0.25">
      <c r="A217">
        <v>216</v>
      </c>
      <c r="D217">
        <v>210.94184000000001</v>
      </c>
      <c r="E217">
        <v>5.7629080000000004</v>
      </c>
      <c r="F217">
        <v>203.37291300000001</v>
      </c>
      <c r="G217">
        <v>7.8280099999999999</v>
      </c>
    </row>
    <row r="218" spans="1:9" x14ac:dyDescent="0.25">
      <c r="A218">
        <v>217</v>
      </c>
      <c r="D218">
        <v>212.22627600000001</v>
      </c>
      <c r="E218">
        <v>5.8723270000000003</v>
      </c>
      <c r="F218">
        <v>203.42531100000002</v>
      </c>
      <c r="G218">
        <v>7.8967349999999996</v>
      </c>
    </row>
    <row r="219" spans="1:9" x14ac:dyDescent="0.25">
      <c r="A219">
        <v>218</v>
      </c>
      <c r="D219">
        <v>212.25652700000001</v>
      </c>
      <c r="E219">
        <v>5.8564689999999997</v>
      </c>
      <c r="F219">
        <v>203.435924</v>
      </c>
      <c r="G219">
        <v>7.8322440000000002</v>
      </c>
    </row>
    <row r="220" spans="1:9" x14ac:dyDescent="0.25">
      <c r="A220">
        <v>219</v>
      </c>
      <c r="D220">
        <v>212.24566899999999</v>
      </c>
      <c r="E220">
        <v>5.8588930000000001</v>
      </c>
      <c r="F220">
        <v>203.432964</v>
      </c>
      <c r="G220">
        <v>7.8191329999999999</v>
      </c>
    </row>
    <row r="221" spans="1:9" x14ac:dyDescent="0.25">
      <c r="A221">
        <v>220</v>
      </c>
      <c r="D221">
        <v>212.23986199999999</v>
      </c>
      <c r="E221">
        <v>5.8762660000000002</v>
      </c>
      <c r="F221">
        <v>203.438525</v>
      </c>
      <c r="G221">
        <v>7.810816</v>
      </c>
    </row>
    <row r="222" spans="1:9" x14ac:dyDescent="0.25">
      <c r="A222">
        <v>221</v>
      </c>
      <c r="D222">
        <v>212.18006700000001</v>
      </c>
      <c r="E222">
        <v>5.7646050000000004</v>
      </c>
      <c r="F222">
        <v>203.44076799999999</v>
      </c>
      <c r="G222">
        <v>7.7893879999999998</v>
      </c>
    </row>
    <row r="223" spans="1:9" x14ac:dyDescent="0.25">
      <c r="A223">
        <v>222</v>
      </c>
      <c r="D223">
        <v>212.210823</v>
      </c>
      <c r="E223">
        <v>5.7102639999999996</v>
      </c>
      <c r="F223">
        <v>203.41995199999999</v>
      </c>
      <c r="G223">
        <v>7.7871430000000004</v>
      </c>
    </row>
    <row r="224" spans="1:9" x14ac:dyDescent="0.25">
      <c r="A224">
        <v>223</v>
      </c>
      <c r="D224">
        <v>212.27642499999999</v>
      </c>
      <c r="E224">
        <v>5.942323</v>
      </c>
      <c r="F224">
        <v>203.452808</v>
      </c>
      <c r="G224">
        <v>7.7788779999999997</v>
      </c>
    </row>
    <row r="225" spans="1:9" x14ac:dyDescent="0.25">
      <c r="A225">
        <v>224</v>
      </c>
      <c r="F225">
        <v>203.44642899999999</v>
      </c>
      <c r="G225">
        <v>7.7534689999999999</v>
      </c>
    </row>
    <row r="226" spans="1:9" x14ac:dyDescent="0.25">
      <c r="A226">
        <v>225</v>
      </c>
      <c r="F226">
        <v>203.464744</v>
      </c>
      <c r="G226">
        <v>7.7375509999999998</v>
      </c>
      <c r="H226">
        <v>212.187995</v>
      </c>
      <c r="I226">
        <v>4.9843919999999997</v>
      </c>
    </row>
    <row r="227" spans="1:9" x14ac:dyDescent="0.25">
      <c r="A227">
        <v>226</v>
      </c>
      <c r="F227">
        <v>203.43434100000002</v>
      </c>
      <c r="G227">
        <v>7.6698979999999999</v>
      </c>
      <c r="H227">
        <v>212.187995</v>
      </c>
      <c r="I227">
        <v>4.9843919999999997</v>
      </c>
    </row>
    <row r="228" spans="1:9" x14ac:dyDescent="0.25">
      <c r="A228">
        <v>227</v>
      </c>
      <c r="F228">
        <v>203.450309</v>
      </c>
      <c r="G228">
        <v>7.6227039999999997</v>
      </c>
      <c r="H228">
        <v>212.187995</v>
      </c>
      <c r="I228">
        <v>4.9843919999999997</v>
      </c>
    </row>
    <row r="229" spans="1:9" x14ac:dyDescent="0.25">
      <c r="A229">
        <v>228</v>
      </c>
      <c r="B229">
        <v>222.50110599999999</v>
      </c>
      <c r="C229">
        <v>6.7870270000000001</v>
      </c>
      <c r="F229">
        <v>203.37291300000001</v>
      </c>
      <c r="G229">
        <v>7.8280099999999999</v>
      </c>
      <c r="H229">
        <v>212.187995</v>
      </c>
      <c r="I229">
        <v>4.9843919999999997</v>
      </c>
    </row>
    <row r="230" spans="1:9" x14ac:dyDescent="0.25">
      <c r="A230">
        <v>229</v>
      </c>
      <c r="B230">
        <v>222.525498</v>
      </c>
      <c r="C230">
        <v>6.7995010000000002</v>
      </c>
      <c r="H230">
        <v>212.187995</v>
      </c>
      <c r="I230">
        <v>4.9843919999999997</v>
      </c>
    </row>
    <row r="231" spans="1:9" x14ac:dyDescent="0.25">
      <c r="A231">
        <v>230</v>
      </c>
      <c r="B231">
        <v>222.45908800000001</v>
      </c>
      <c r="C231">
        <v>6.758292</v>
      </c>
      <c r="H231">
        <v>212.187995</v>
      </c>
      <c r="I231">
        <v>4.9843919999999997</v>
      </c>
    </row>
    <row r="232" spans="1:9" x14ac:dyDescent="0.25">
      <c r="A232">
        <v>231</v>
      </c>
      <c r="B232">
        <v>222.44307799999999</v>
      </c>
      <c r="C232">
        <v>6.7573319999999999</v>
      </c>
      <c r="H232">
        <v>212.187995</v>
      </c>
      <c r="I232">
        <v>4.9843919999999997</v>
      </c>
    </row>
    <row r="233" spans="1:9" x14ac:dyDescent="0.25">
      <c r="A233">
        <v>232</v>
      </c>
      <c r="B233">
        <v>222.44731999999999</v>
      </c>
      <c r="C233">
        <v>6.767029</v>
      </c>
      <c r="H233">
        <v>212.187995</v>
      </c>
      <c r="I233">
        <v>4.9843919999999997</v>
      </c>
    </row>
    <row r="234" spans="1:9" x14ac:dyDescent="0.25">
      <c r="A234">
        <v>233</v>
      </c>
      <c r="B234">
        <v>222.453633</v>
      </c>
      <c r="C234">
        <v>6.771776</v>
      </c>
      <c r="H234">
        <v>212.187995</v>
      </c>
      <c r="I234">
        <v>4.9843919999999997</v>
      </c>
    </row>
    <row r="235" spans="1:9" x14ac:dyDescent="0.25">
      <c r="A235">
        <v>234</v>
      </c>
      <c r="B235">
        <v>222.45848100000001</v>
      </c>
      <c r="C235">
        <v>6.731122</v>
      </c>
      <c r="H235">
        <v>212.187995</v>
      </c>
      <c r="I235">
        <v>4.9843919999999997</v>
      </c>
    </row>
    <row r="236" spans="1:9" x14ac:dyDescent="0.25">
      <c r="A236">
        <v>235</v>
      </c>
      <c r="B236">
        <v>222.46736999999999</v>
      </c>
      <c r="C236">
        <v>6.7432920000000003</v>
      </c>
      <c r="H236">
        <v>212.187995</v>
      </c>
      <c r="I236">
        <v>4.9843919999999997</v>
      </c>
    </row>
    <row r="237" spans="1:9" x14ac:dyDescent="0.25">
      <c r="A237">
        <v>236</v>
      </c>
      <c r="B237">
        <v>222.48347999999999</v>
      </c>
      <c r="C237">
        <v>6.7444040000000003</v>
      </c>
      <c r="H237">
        <v>212.187995</v>
      </c>
      <c r="I237">
        <v>4.9843919999999997</v>
      </c>
    </row>
    <row r="238" spans="1:9" x14ac:dyDescent="0.25">
      <c r="A238">
        <v>237</v>
      </c>
      <c r="B238">
        <v>222.48277200000001</v>
      </c>
      <c r="C238">
        <v>6.7419789999999997</v>
      </c>
      <c r="H238">
        <v>212.187995</v>
      </c>
      <c r="I238">
        <v>4.9843919999999997</v>
      </c>
    </row>
    <row r="239" spans="1:9" x14ac:dyDescent="0.25">
      <c r="A239">
        <v>238</v>
      </c>
      <c r="B239">
        <v>222.47610599999999</v>
      </c>
      <c r="C239">
        <v>6.7464740000000001</v>
      </c>
      <c r="H239">
        <v>212.187995</v>
      </c>
      <c r="I239">
        <v>4.9843919999999997</v>
      </c>
    </row>
    <row r="240" spans="1:9" x14ac:dyDescent="0.25">
      <c r="A240">
        <v>239</v>
      </c>
      <c r="B240">
        <v>222.49373199999999</v>
      </c>
      <c r="C240">
        <v>6.7283949999999999</v>
      </c>
      <c r="H240">
        <v>212.187995</v>
      </c>
      <c r="I240">
        <v>4.9843919999999997</v>
      </c>
    </row>
    <row r="241" spans="1:9" x14ac:dyDescent="0.25">
      <c r="A241">
        <v>240</v>
      </c>
      <c r="B241">
        <v>222.51494399999999</v>
      </c>
      <c r="C241">
        <v>6.7287980000000003</v>
      </c>
    </row>
    <row r="242" spans="1:9" x14ac:dyDescent="0.25">
      <c r="A242">
        <v>241</v>
      </c>
      <c r="B242">
        <v>222.54145700000001</v>
      </c>
      <c r="C242">
        <v>6.7716750000000001</v>
      </c>
      <c r="D242">
        <v>231.069456</v>
      </c>
      <c r="E242">
        <v>5.3373540000000004</v>
      </c>
    </row>
    <row r="243" spans="1:9" x14ac:dyDescent="0.25">
      <c r="A243">
        <v>242</v>
      </c>
      <c r="B243">
        <v>222.50110599999999</v>
      </c>
      <c r="C243">
        <v>6.7870270000000001</v>
      </c>
      <c r="D243">
        <v>231.08622099999999</v>
      </c>
      <c r="E243">
        <v>5.3537670000000004</v>
      </c>
    </row>
    <row r="244" spans="1:9" x14ac:dyDescent="0.25">
      <c r="A244">
        <v>243</v>
      </c>
      <c r="D244">
        <v>231.093898</v>
      </c>
      <c r="E244">
        <v>5.3634639999999996</v>
      </c>
    </row>
    <row r="245" spans="1:9" x14ac:dyDescent="0.25">
      <c r="A245">
        <v>244</v>
      </c>
      <c r="D245">
        <v>231.10101800000001</v>
      </c>
      <c r="E245">
        <v>5.3656350000000002</v>
      </c>
    </row>
    <row r="246" spans="1:9" x14ac:dyDescent="0.25">
      <c r="A246">
        <v>245</v>
      </c>
      <c r="D246">
        <v>231.084405</v>
      </c>
      <c r="E246">
        <v>5.377453</v>
      </c>
      <c r="F246">
        <v>222.94370900000001</v>
      </c>
      <c r="G246">
        <v>7.1782700000000004</v>
      </c>
    </row>
    <row r="247" spans="1:9" x14ac:dyDescent="0.25">
      <c r="A247">
        <v>246</v>
      </c>
      <c r="D247">
        <v>231.06743599999999</v>
      </c>
      <c r="E247">
        <v>5.3913409999999997</v>
      </c>
      <c r="F247">
        <v>223.00936200000001</v>
      </c>
      <c r="G247">
        <v>7.2047330000000001</v>
      </c>
    </row>
    <row r="248" spans="1:9" x14ac:dyDescent="0.25">
      <c r="A248">
        <v>247</v>
      </c>
      <c r="D248">
        <v>231.06294</v>
      </c>
      <c r="E248">
        <v>5.3858870000000003</v>
      </c>
      <c r="F248">
        <v>222.93820399999998</v>
      </c>
      <c r="G248">
        <v>7.1667550000000002</v>
      </c>
    </row>
    <row r="249" spans="1:9" x14ac:dyDescent="0.25">
      <c r="A249">
        <v>248</v>
      </c>
      <c r="D249">
        <v>231.046426</v>
      </c>
      <c r="E249">
        <v>5.395886</v>
      </c>
      <c r="F249">
        <v>222.95552699999999</v>
      </c>
      <c r="G249">
        <v>7.146808</v>
      </c>
    </row>
    <row r="250" spans="1:9" x14ac:dyDescent="0.25">
      <c r="A250">
        <v>249</v>
      </c>
      <c r="D250">
        <v>231.05582000000001</v>
      </c>
      <c r="E250">
        <v>5.3770490000000004</v>
      </c>
      <c r="F250">
        <v>222.908964</v>
      </c>
      <c r="G250">
        <v>7.1859970000000004</v>
      </c>
    </row>
    <row r="251" spans="1:9" x14ac:dyDescent="0.25">
      <c r="A251">
        <v>250</v>
      </c>
      <c r="D251">
        <v>231.054609</v>
      </c>
      <c r="E251">
        <v>5.3555849999999996</v>
      </c>
      <c r="F251">
        <v>222.88785300000001</v>
      </c>
      <c r="G251">
        <v>7.183573</v>
      </c>
    </row>
    <row r="252" spans="1:9" x14ac:dyDescent="0.25">
      <c r="A252">
        <v>251</v>
      </c>
      <c r="D252">
        <v>231.039052</v>
      </c>
      <c r="E252">
        <v>5.3837149999999996</v>
      </c>
      <c r="F252">
        <v>222.884773</v>
      </c>
      <c r="G252">
        <v>7.171907</v>
      </c>
    </row>
    <row r="253" spans="1:9" x14ac:dyDescent="0.25">
      <c r="A253">
        <v>252</v>
      </c>
      <c r="D253">
        <v>231.03728599999999</v>
      </c>
      <c r="E253">
        <v>5.4079569999999997</v>
      </c>
      <c r="F253">
        <v>222.872298</v>
      </c>
      <c r="G253">
        <v>7.1891280000000002</v>
      </c>
    </row>
    <row r="254" spans="1:9" x14ac:dyDescent="0.25">
      <c r="A254">
        <v>253</v>
      </c>
      <c r="D254">
        <v>231.02238800000001</v>
      </c>
      <c r="E254">
        <v>5.2833160000000001</v>
      </c>
      <c r="F254">
        <v>222.79048399999999</v>
      </c>
      <c r="G254">
        <v>7.1590800000000003</v>
      </c>
    </row>
    <row r="255" spans="1:9" x14ac:dyDescent="0.25">
      <c r="A255">
        <v>254</v>
      </c>
      <c r="D255">
        <v>231.069456</v>
      </c>
      <c r="E255">
        <v>5.3373540000000004</v>
      </c>
      <c r="F255">
        <v>222.81826100000001</v>
      </c>
      <c r="G255">
        <v>7.1501900000000003</v>
      </c>
      <c r="H255">
        <v>230.824972</v>
      </c>
      <c r="I255">
        <v>4.3239210000000003</v>
      </c>
    </row>
    <row r="256" spans="1:9" x14ac:dyDescent="0.25">
      <c r="A256">
        <v>255</v>
      </c>
      <c r="D256">
        <v>231.069456</v>
      </c>
      <c r="E256">
        <v>5.3373540000000004</v>
      </c>
      <c r="F256">
        <v>222.79775699999999</v>
      </c>
      <c r="G256">
        <v>7.1636240000000004</v>
      </c>
      <c r="H256">
        <v>230.824972</v>
      </c>
      <c r="I256">
        <v>4.3239210000000003</v>
      </c>
    </row>
    <row r="257" spans="1:9" x14ac:dyDescent="0.25">
      <c r="A257">
        <v>256</v>
      </c>
      <c r="F257">
        <v>222.777556</v>
      </c>
      <c r="G257">
        <v>7.1839769999999996</v>
      </c>
      <c r="H257">
        <v>230.90633299999999</v>
      </c>
      <c r="I257">
        <v>4.3423540000000003</v>
      </c>
    </row>
    <row r="258" spans="1:9" x14ac:dyDescent="0.25">
      <c r="A258">
        <v>257</v>
      </c>
      <c r="F258">
        <v>222.74386999999999</v>
      </c>
      <c r="G258">
        <v>7.1023649999999998</v>
      </c>
      <c r="H258">
        <v>230.85618399999998</v>
      </c>
      <c r="I258">
        <v>4.3360919999999998</v>
      </c>
    </row>
    <row r="259" spans="1:9" x14ac:dyDescent="0.25">
      <c r="A259">
        <v>258</v>
      </c>
      <c r="B259">
        <v>243.20969500000001</v>
      </c>
      <c r="C259">
        <v>6.4396209999999998</v>
      </c>
      <c r="F259">
        <v>222.94370900000001</v>
      </c>
      <c r="G259">
        <v>7.1782700000000004</v>
      </c>
      <c r="H259">
        <v>230.82658900000001</v>
      </c>
      <c r="I259">
        <v>4.3276079999999997</v>
      </c>
    </row>
    <row r="260" spans="1:9" x14ac:dyDescent="0.25">
      <c r="A260">
        <v>259</v>
      </c>
      <c r="B260">
        <v>243.250753</v>
      </c>
      <c r="C260">
        <v>6.4815379999999996</v>
      </c>
      <c r="H260">
        <v>230.84820500000001</v>
      </c>
      <c r="I260">
        <v>4.3215979999999998</v>
      </c>
    </row>
    <row r="261" spans="1:9" x14ac:dyDescent="0.25">
      <c r="A261">
        <v>260</v>
      </c>
      <c r="B261">
        <v>243.237977</v>
      </c>
      <c r="C261">
        <v>6.450933</v>
      </c>
      <c r="H261">
        <v>230.86244500000001</v>
      </c>
      <c r="I261">
        <v>4.3314459999999997</v>
      </c>
    </row>
    <row r="262" spans="1:9" x14ac:dyDescent="0.25">
      <c r="A262">
        <v>261</v>
      </c>
      <c r="B262">
        <v>243.210601</v>
      </c>
      <c r="C262">
        <v>6.4313390000000004</v>
      </c>
      <c r="H262">
        <v>230.85608400000001</v>
      </c>
      <c r="I262">
        <v>4.3690699999999998</v>
      </c>
    </row>
    <row r="263" spans="1:9" x14ac:dyDescent="0.25">
      <c r="A263">
        <v>262</v>
      </c>
      <c r="B263">
        <v>243.20888500000001</v>
      </c>
      <c r="C263">
        <v>6.404522</v>
      </c>
      <c r="H263">
        <v>230.84123600000001</v>
      </c>
      <c r="I263">
        <v>4.3577579999999996</v>
      </c>
    </row>
    <row r="264" spans="1:9" x14ac:dyDescent="0.25">
      <c r="A264">
        <v>263</v>
      </c>
      <c r="B264">
        <v>243.199848</v>
      </c>
      <c r="C264">
        <v>6.4232579999999997</v>
      </c>
      <c r="H264">
        <v>230.86174</v>
      </c>
      <c r="I264">
        <v>4.3408389999999999</v>
      </c>
    </row>
    <row r="265" spans="1:9" x14ac:dyDescent="0.25">
      <c r="A265">
        <v>264</v>
      </c>
      <c r="B265">
        <v>243.18767500000001</v>
      </c>
      <c r="C265">
        <v>6.4329539999999996</v>
      </c>
      <c r="H265">
        <v>230.87744499999999</v>
      </c>
      <c r="I265">
        <v>4.3536159999999997</v>
      </c>
    </row>
    <row r="266" spans="1:9" x14ac:dyDescent="0.25">
      <c r="A266">
        <v>265</v>
      </c>
      <c r="B266">
        <v>243.17227099999999</v>
      </c>
      <c r="C266">
        <v>6.426844</v>
      </c>
      <c r="H266">
        <v>230.86587900000001</v>
      </c>
      <c r="I266">
        <v>4.3377080000000001</v>
      </c>
    </row>
    <row r="267" spans="1:9" x14ac:dyDescent="0.25">
      <c r="A267">
        <v>266</v>
      </c>
      <c r="B267">
        <v>243.188886</v>
      </c>
      <c r="C267">
        <v>6.438409</v>
      </c>
      <c r="H267">
        <v>230.87850499999999</v>
      </c>
      <c r="I267">
        <v>4.3630089999999999</v>
      </c>
    </row>
    <row r="268" spans="1:9" x14ac:dyDescent="0.25">
      <c r="A268">
        <v>267</v>
      </c>
      <c r="B268">
        <v>243.20919000000001</v>
      </c>
      <c r="C268">
        <v>6.4193189999999998</v>
      </c>
      <c r="H268">
        <v>230.85108099999999</v>
      </c>
      <c r="I268">
        <v>4.3623029999999998</v>
      </c>
    </row>
    <row r="269" spans="1:9" x14ac:dyDescent="0.25">
      <c r="A269">
        <v>268</v>
      </c>
      <c r="B269">
        <v>243.18944500000001</v>
      </c>
      <c r="C269">
        <v>6.4419440000000003</v>
      </c>
      <c r="H269">
        <v>230.848861</v>
      </c>
      <c r="I269">
        <v>4.3824529999999999</v>
      </c>
    </row>
    <row r="270" spans="1:9" x14ac:dyDescent="0.25">
      <c r="A270">
        <v>269</v>
      </c>
      <c r="B270">
        <v>243.206312</v>
      </c>
      <c r="C270">
        <v>6.4589129999999999</v>
      </c>
      <c r="H270">
        <v>230.85012399999999</v>
      </c>
      <c r="I270">
        <v>4.3449299999999997</v>
      </c>
    </row>
    <row r="271" spans="1:9" x14ac:dyDescent="0.25">
      <c r="A271">
        <v>270</v>
      </c>
      <c r="B271">
        <v>243.216058</v>
      </c>
      <c r="C271">
        <v>6.4551759999999998</v>
      </c>
      <c r="H271">
        <v>230.88567900000001</v>
      </c>
      <c r="I271">
        <v>4.343566</v>
      </c>
    </row>
    <row r="272" spans="1:9" x14ac:dyDescent="0.25">
      <c r="A272">
        <v>271</v>
      </c>
      <c r="B272">
        <v>243.196866</v>
      </c>
      <c r="C272">
        <v>6.4402270000000001</v>
      </c>
      <c r="H272">
        <v>230.90299899999999</v>
      </c>
      <c r="I272">
        <v>4.3987660000000002</v>
      </c>
    </row>
    <row r="273" spans="1:9" x14ac:dyDescent="0.25">
      <c r="A273">
        <v>272</v>
      </c>
      <c r="B273">
        <v>243.169544</v>
      </c>
      <c r="C273">
        <v>6.4386109999999999</v>
      </c>
      <c r="H273">
        <v>230.97451000000001</v>
      </c>
      <c r="I273">
        <v>4.4359859999999998</v>
      </c>
    </row>
    <row r="274" spans="1:9" x14ac:dyDescent="0.25">
      <c r="A274">
        <v>273</v>
      </c>
      <c r="B274">
        <v>243.24332799999999</v>
      </c>
      <c r="C274">
        <v>6.4113899999999999</v>
      </c>
      <c r="H274">
        <v>230.824972</v>
      </c>
      <c r="I274">
        <v>4.3239210000000003</v>
      </c>
    </row>
    <row r="275" spans="1:9" x14ac:dyDescent="0.25">
      <c r="A275">
        <v>274</v>
      </c>
      <c r="B275">
        <v>243.171514</v>
      </c>
      <c r="C275">
        <v>6.4008859999999999</v>
      </c>
    </row>
    <row r="276" spans="1:9" x14ac:dyDescent="0.25">
      <c r="A276">
        <v>275</v>
      </c>
      <c r="B276">
        <v>243.20969500000001</v>
      </c>
      <c r="C276">
        <v>6.4396209999999998</v>
      </c>
      <c r="D276">
        <v>254.16454099999999</v>
      </c>
      <c r="E276">
        <v>5.1220619999999997</v>
      </c>
      <c r="F276">
        <v>242.24499499999999</v>
      </c>
      <c r="G276">
        <v>6.8197530000000004</v>
      </c>
    </row>
    <row r="277" spans="1:9" x14ac:dyDescent="0.25">
      <c r="A277">
        <v>276</v>
      </c>
      <c r="D277">
        <v>254.182672</v>
      </c>
      <c r="E277">
        <v>5.0125219999999997</v>
      </c>
      <c r="F277">
        <v>242.425794</v>
      </c>
      <c r="G277">
        <v>6.9223739999999996</v>
      </c>
    </row>
    <row r="278" spans="1:9" x14ac:dyDescent="0.25">
      <c r="A278">
        <v>277</v>
      </c>
      <c r="D278">
        <v>254.189233</v>
      </c>
      <c r="E278">
        <v>5.0416119999999998</v>
      </c>
      <c r="F278">
        <v>242.32590199999999</v>
      </c>
      <c r="G278">
        <v>6.8848510000000003</v>
      </c>
    </row>
    <row r="279" spans="1:9" x14ac:dyDescent="0.25">
      <c r="A279">
        <v>278</v>
      </c>
      <c r="D279">
        <v>254.20630399999999</v>
      </c>
      <c r="E279">
        <v>5.0785289999999996</v>
      </c>
      <c r="F279">
        <v>242.331861</v>
      </c>
      <c r="G279">
        <v>6.8663670000000003</v>
      </c>
    </row>
    <row r="280" spans="1:9" x14ac:dyDescent="0.25">
      <c r="A280">
        <v>279</v>
      </c>
      <c r="D280">
        <v>254.19539399999999</v>
      </c>
      <c r="E280">
        <v>5.0500959999999999</v>
      </c>
      <c r="F280">
        <v>242.30741599999999</v>
      </c>
      <c r="G280">
        <v>6.8327830000000001</v>
      </c>
    </row>
    <row r="281" spans="1:9" x14ac:dyDescent="0.25">
      <c r="A281">
        <v>280</v>
      </c>
      <c r="D281">
        <v>254.19549699999999</v>
      </c>
      <c r="E281">
        <v>5.0716609999999998</v>
      </c>
      <c r="F281">
        <v>242.276914</v>
      </c>
      <c r="G281">
        <v>6.8255100000000004</v>
      </c>
    </row>
    <row r="282" spans="1:9" x14ac:dyDescent="0.25">
      <c r="A282">
        <v>281</v>
      </c>
      <c r="D282">
        <v>254.169794</v>
      </c>
      <c r="E282">
        <v>5.0619639999999997</v>
      </c>
      <c r="F282">
        <v>242.29352700000001</v>
      </c>
      <c r="G282">
        <v>6.8253079999999997</v>
      </c>
    </row>
    <row r="283" spans="1:9" x14ac:dyDescent="0.25">
      <c r="A283">
        <v>282</v>
      </c>
      <c r="D283">
        <v>254.17327599999999</v>
      </c>
      <c r="E283">
        <v>5.0592879999999996</v>
      </c>
      <c r="F283">
        <v>242.30191200000002</v>
      </c>
      <c r="G283">
        <v>6.8291459999999997</v>
      </c>
    </row>
    <row r="284" spans="1:9" x14ac:dyDescent="0.25">
      <c r="A284">
        <v>283</v>
      </c>
      <c r="D284">
        <v>254.16261800000001</v>
      </c>
      <c r="E284">
        <v>5.0675189999999999</v>
      </c>
      <c r="F284">
        <v>242.30544800000001</v>
      </c>
      <c r="G284">
        <v>6.8359139999999998</v>
      </c>
    </row>
    <row r="285" spans="1:9" x14ac:dyDescent="0.25">
      <c r="A285">
        <v>284</v>
      </c>
      <c r="D285">
        <v>254.175397</v>
      </c>
      <c r="E285">
        <v>5.0675699999999999</v>
      </c>
      <c r="F285">
        <v>242.34534400000001</v>
      </c>
      <c r="G285">
        <v>6.8231359999999999</v>
      </c>
    </row>
    <row r="286" spans="1:9" x14ac:dyDescent="0.25">
      <c r="A286">
        <v>285</v>
      </c>
      <c r="D286">
        <v>254.18024600000001</v>
      </c>
      <c r="E286">
        <v>5.0697919999999996</v>
      </c>
      <c r="F286">
        <v>242.36993699999999</v>
      </c>
      <c r="G286">
        <v>6.8295000000000003</v>
      </c>
    </row>
    <row r="287" spans="1:9" x14ac:dyDescent="0.25">
      <c r="A287">
        <v>286</v>
      </c>
      <c r="D287">
        <v>254.19988799999999</v>
      </c>
      <c r="E287">
        <v>5.0704989999999999</v>
      </c>
      <c r="F287">
        <v>242.379232</v>
      </c>
      <c r="G287">
        <v>6.8889420000000001</v>
      </c>
    </row>
    <row r="288" spans="1:9" x14ac:dyDescent="0.25">
      <c r="A288">
        <v>287</v>
      </c>
      <c r="D288">
        <v>254.209688</v>
      </c>
      <c r="E288">
        <v>5.0766099999999996</v>
      </c>
      <c r="F288">
        <v>242.387868</v>
      </c>
      <c r="G288">
        <v>6.8586910000000003</v>
      </c>
    </row>
    <row r="289" spans="1:9" x14ac:dyDescent="0.25">
      <c r="A289">
        <v>288</v>
      </c>
      <c r="D289">
        <v>254.24099899999999</v>
      </c>
      <c r="E289">
        <v>5.1128200000000001</v>
      </c>
      <c r="F289">
        <v>242.39882599999999</v>
      </c>
      <c r="G289">
        <v>6.8402570000000003</v>
      </c>
    </row>
    <row r="290" spans="1:9" x14ac:dyDescent="0.25">
      <c r="A290">
        <v>289</v>
      </c>
      <c r="D290">
        <v>254.19600400000002</v>
      </c>
      <c r="E290">
        <v>5.0607009999999999</v>
      </c>
      <c r="F290">
        <v>242.441047</v>
      </c>
      <c r="G290">
        <v>6.8405100000000001</v>
      </c>
    </row>
    <row r="291" spans="1:9" x14ac:dyDescent="0.25">
      <c r="A291">
        <v>290</v>
      </c>
      <c r="D291">
        <v>254.172719</v>
      </c>
      <c r="E291">
        <v>4.9735849999999999</v>
      </c>
      <c r="F291">
        <v>242.24499499999999</v>
      </c>
      <c r="G291">
        <v>6.8197530000000004</v>
      </c>
    </row>
    <row r="292" spans="1:9" x14ac:dyDescent="0.25">
      <c r="A292">
        <v>291</v>
      </c>
      <c r="B292">
        <v>264.23544099999998</v>
      </c>
      <c r="C292">
        <v>6.4717909999999996</v>
      </c>
      <c r="D292">
        <v>254.16454099999999</v>
      </c>
      <c r="E292">
        <v>5.1220619999999997</v>
      </c>
    </row>
    <row r="293" spans="1:9" x14ac:dyDescent="0.25">
      <c r="A293">
        <v>292</v>
      </c>
      <c r="B293">
        <v>264.23039</v>
      </c>
      <c r="C293">
        <v>6.484972</v>
      </c>
      <c r="H293">
        <v>253.58067800000001</v>
      </c>
      <c r="I293">
        <v>4.5309809999999997</v>
      </c>
    </row>
    <row r="294" spans="1:9" x14ac:dyDescent="0.25">
      <c r="A294">
        <v>293</v>
      </c>
      <c r="B294">
        <v>264.252004</v>
      </c>
      <c r="C294">
        <v>6.4460350000000002</v>
      </c>
      <c r="H294">
        <v>253.52765399999998</v>
      </c>
      <c r="I294">
        <v>4.5395669999999999</v>
      </c>
    </row>
    <row r="295" spans="1:9" x14ac:dyDescent="0.25">
      <c r="A295">
        <v>294</v>
      </c>
      <c r="B295">
        <v>264.24452700000001</v>
      </c>
      <c r="C295">
        <v>6.4640639999999996</v>
      </c>
      <c r="H295">
        <v>253.632848</v>
      </c>
      <c r="I295">
        <v>4.5580499999999997</v>
      </c>
    </row>
    <row r="296" spans="1:9" x14ac:dyDescent="0.25">
      <c r="A296">
        <v>295</v>
      </c>
      <c r="B296">
        <v>264.25069200000002</v>
      </c>
      <c r="C296">
        <v>6.455883</v>
      </c>
      <c r="H296">
        <v>253.61012399999998</v>
      </c>
      <c r="I296">
        <v>4.5491619999999999</v>
      </c>
    </row>
    <row r="297" spans="1:9" x14ac:dyDescent="0.25">
      <c r="A297">
        <v>296</v>
      </c>
      <c r="B297">
        <v>264.22861999999998</v>
      </c>
      <c r="C297">
        <v>6.451943</v>
      </c>
      <c r="H297">
        <v>253.62143499999999</v>
      </c>
      <c r="I297">
        <v>4.536435</v>
      </c>
    </row>
    <row r="298" spans="1:9" x14ac:dyDescent="0.25">
      <c r="A298">
        <v>297</v>
      </c>
      <c r="B298">
        <v>264.22301600000003</v>
      </c>
      <c r="C298">
        <v>6.4480550000000001</v>
      </c>
      <c r="H298">
        <v>253.60441700000001</v>
      </c>
      <c r="I298">
        <v>4.5512329999999999</v>
      </c>
    </row>
    <row r="299" spans="1:9" x14ac:dyDescent="0.25">
      <c r="A299">
        <v>298</v>
      </c>
      <c r="B299">
        <v>264.22922699999998</v>
      </c>
      <c r="C299">
        <v>6.4548730000000001</v>
      </c>
      <c r="H299">
        <v>253.60512299999999</v>
      </c>
      <c r="I299">
        <v>4.5746659999999997</v>
      </c>
    </row>
    <row r="300" spans="1:9" x14ac:dyDescent="0.25">
      <c r="A300">
        <v>299</v>
      </c>
      <c r="B300">
        <v>264.21321599999999</v>
      </c>
      <c r="C300">
        <v>6.4343690000000002</v>
      </c>
      <c r="H300">
        <v>253.615983</v>
      </c>
      <c r="I300">
        <v>4.5380010000000004</v>
      </c>
    </row>
    <row r="301" spans="1:9" x14ac:dyDescent="0.25">
      <c r="A301">
        <v>300</v>
      </c>
      <c r="B301">
        <v>264.21922799999999</v>
      </c>
      <c r="C301">
        <v>6.4381060000000003</v>
      </c>
      <c r="H301">
        <v>253.60638599999999</v>
      </c>
      <c r="I301">
        <v>4.5302740000000004</v>
      </c>
    </row>
    <row r="302" spans="1:9" x14ac:dyDescent="0.25">
      <c r="A302">
        <v>301</v>
      </c>
      <c r="B302">
        <v>264.26477999999997</v>
      </c>
      <c r="C302">
        <v>6.4400250000000003</v>
      </c>
      <c r="H302">
        <v>253.61330599999999</v>
      </c>
      <c r="I302">
        <v>4.4979519999999997</v>
      </c>
    </row>
    <row r="303" spans="1:9" x14ac:dyDescent="0.25">
      <c r="A303">
        <v>302</v>
      </c>
      <c r="B303">
        <v>264.26614899999998</v>
      </c>
      <c r="C303">
        <v>6.4356819999999999</v>
      </c>
      <c r="H303">
        <v>253.620271</v>
      </c>
      <c r="I303">
        <v>4.4802759999999999</v>
      </c>
    </row>
    <row r="304" spans="1:9" x14ac:dyDescent="0.25">
      <c r="A304">
        <v>303</v>
      </c>
      <c r="B304">
        <v>264.25357200000002</v>
      </c>
      <c r="C304">
        <v>6.4556810000000002</v>
      </c>
      <c r="H304">
        <v>253.648504</v>
      </c>
      <c r="I304">
        <v>4.450329</v>
      </c>
    </row>
    <row r="305" spans="1:11" x14ac:dyDescent="0.25">
      <c r="A305">
        <v>304</v>
      </c>
      <c r="B305">
        <v>264.27988199999999</v>
      </c>
      <c r="C305">
        <v>6.449014</v>
      </c>
      <c r="H305">
        <v>253.66441499999999</v>
      </c>
      <c r="I305">
        <v>4.4572979999999998</v>
      </c>
    </row>
    <row r="306" spans="1:11" x14ac:dyDescent="0.25">
      <c r="A306">
        <v>305</v>
      </c>
      <c r="B306">
        <v>264.26316200000002</v>
      </c>
      <c r="C306">
        <v>6.4719920000000002</v>
      </c>
      <c r="D306">
        <v>271.26750299999998</v>
      </c>
      <c r="E306">
        <v>4.6181479999999997</v>
      </c>
      <c r="H306">
        <v>253.72239100000002</v>
      </c>
      <c r="I306">
        <v>4.43947</v>
      </c>
    </row>
    <row r="307" spans="1:11" x14ac:dyDescent="0.25">
      <c r="A307">
        <v>306</v>
      </c>
      <c r="B307">
        <v>264.21235799999999</v>
      </c>
      <c r="C307">
        <v>6.4415909999999998</v>
      </c>
      <c r="D307">
        <v>271.28648900000002</v>
      </c>
      <c r="E307">
        <v>4.6281980000000003</v>
      </c>
      <c r="H307">
        <v>253.82455999999999</v>
      </c>
      <c r="I307">
        <v>4.5143149999999999</v>
      </c>
    </row>
    <row r="308" spans="1:11" x14ac:dyDescent="0.25">
      <c r="A308">
        <v>307</v>
      </c>
      <c r="B308">
        <v>264.23544099999998</v>
      </c>
      <c r="C308">
        <v>6.4717909999999996</v>
      </c>
      <c r="D308">
        <v>271.29886799999997</v>
      </c>
      <c r="E308">
        <v>4.6318849999999996</v>
      </c>
      <c r="H308">
        <v>253.58067800000001</v>
      </c>
      <c r="I308">
        <v>4.5309809999999997</v>
      </c>
    </row>
    <row r="309" spans="1:11" x14ac:dyDescent="0.25">
      <c r="A309">
        <v>308</v>
      </c>
      <c r="B309">
        <v>264.23544099999998</v>
      </c>
      <c r="C309">
        <v>6.4717909999999996</v>
      </c>
      <c r="D309">
        <v>271.361288</v>
      </c>
      <c r="E309">
        <v>4.6040580000000002</v>
      </c>
    </row>
    <row r="310" spans="1:11" x14ac:dyDescent="0.25">
      <c r="A310">
        <v>309</v>
      </c>
      <c r="D310">
        <v>271.29179899999997</v>
      </c>
      <c r="E310">
        <v>4.6018869999999996</v>
      </c>
    </row>
    <row r="311" spans="1:11" x14ac:dyDescent="0.25">
      <c r="A311">
        <v>310</v>
      </c>
      <c r="D311">
        <v>271.30537900000002</v>
      </c>
      <c r="E311">
        <v>4.6145630000000004</v>
      </c>
    </row>
    <row r="312" spans="1:11" x14ac:dyDescent="0.25">
      <c r="A312">
        <v>311</v>
      </c>
      <c r="D312">
        <v>271.27705100000003</v>
      </c>
      <c r="E312">
        <v>4.6041080000000001</v>
      </c>
    </row>
    <row r="313" spans="1:11" x14ac:dyDescent="0.25">
      <c r="A313">
        <v>312</v>
      </c>
      <c r="D313">
        <v>271.31240200000002</v>
      </c>
      <c r="E313">
        <v>4.6063809999999998</v>
      </c>
      <c r="F313">
        <v>264.89197300000001</v>
      </c>
      <c r="G313">
        <v>6.8114710000000001</v>
      </c>
    </row>
    <row r="314" spans="1:11" x14ac:dyDescent="0.25">
      <c r="A314">
        <v>313</v>
      </c>
      <c r="D314">
        <v>271.31608699999998</v>
      </c>
      <c r="E314">
        <v>4.5949679999999997</v>
      </c>
      <c r="F314">
        <v>264.92197199999998</v>
      </c>
      <c r="G314">
        <v>6.8125309999999999</v>
      </c>
    </row>
    <row r="315" spans="1:11" x14ac:dyDescent="0.25">
      <c r="A315">
        <v>314</v>
      </c>
      <c r="D315">
        <v>271.30108799999999</v>
      </c>
      <c r="E315">
        <v>4.5659789999999996</v>
      </c>
      <c r="F315">
        <v>264.90515299999998</v>
      </c>
      <c r="G315">
        <v>6.7954109999999996</v>
      </c>
    </row>
    <row r="316" spans="1:11" x14ac:dyDescent="0.25">
      <c r="A316">
        <v>315</v>
      </c>
      <c r="D316">
        <v>271.29644200000001</v>
      </c>
      <c r="E316">
        <v>4.591685</v>
      </c>
      <c r="F316">
        <v>264.92676699999998</v>
      </c>
      <c r="G316">
        <v>6.7800580000000004</v>
      </c>
    </row>
    <row r="317" spans="1:11" x14ac:dyDescent="0.25">
      <c r="A317">
        <v>316</v>
      </c>
      <c r="D317">
        <v>271.26750299999998</v>
      </c>
      <c r="E317">
        <v>4.6181479999999997</v>
      </c>
      <c r="F317">
        <v>264.89197300000001</v>
      </c>
      <c r="G317">
        <v>6.8114710000000001</v>
      </c>
      <c r="J317">
        <v>235.76446899999999</v>
      </c>
      <c r="K317">
        <v>13.342451000000001</v>
      </c>
    </row>
    <row r="318" spans="1:11" x14ac:dyDescent="0.25">
      <c r="A318">
        <v>317</v>
      </c>
    </row>
    <row r="319" spans="1:11" x14ac:dyDescent="0.25">
      <c r="A319">
        <v>318</v>
      </c>
    </row>
    <row r="320" spans="1:1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1" x14ac:dyDescent="0.25">
      <c r="A337">
        <v>336</v>
      </c>
    </row>
    <row r="338" spans="1:11" x14ac:dyDescent="0.25">
      <c r="A338">
        <v>337</v>
      </c>
    </row>
    <row r="339" spans="1:11" x14ac:dyDescent="0.25">
      <c r="A339">
        <v>338</v>
      </c>
    </row>
    <row r="340" spans="1:11" x14ac:dyDescent="0.25">
      <c r="A340">
        <v>339</v>
      </c>
    </row>
    <row r="341" spans="1:11" x14ac:dyDescent="0.25">
      <c r="A341">
        <v>340</v>
      </c>
    </row>
    <row r="342" spans="1:11" x14ac:dyDescent="0.25">
      <c r="A342">
        <v>341</v>
      </c>
    </row>
    <row r="343" spans="1:11" x14ac:dyDescent="0.25">
      <c r="A343">
        <v>342</v>
      </c>
    </row>
    <row r="344" spans="1:11" x14ac:dyDescent="0.25">
      <c r="A344">
        <v>343</v>
      </c>
    </row>
    <row r="345" spans="1:11" x14ac:dyDescent="0.25">
      <c r="A345">
        <v>344</v>
      </c>
    </row>
    <row r="346" spans="1:11" x14ac:dyDescent="0.25">
      <c r="A346">
        <v>345</v>
      </c>
    </row>
    <row r="347" spans="1:11" x14ac:dyDescent="0.25">
      <c r="A347">
        <v>346</v>
      </c>
    </row>
    <row r="348" spans="1:11" x14ac:dyDescent="0.25">
      <c r="A348">
        <v>347</v>
      </c>
    </row>
    <row r="349" spans="1:11" x14ac:dyDescent="0.25">
      <c r="A349">
        <v>348</v>
      </c>
    </row>
    <row r="350" spans="1:11" x14ac:dyDescent="0.25">
      <c r="A350">
        <v>349</v>
      </c>
      <c r="J350">
        <v>235.80249499999999</v>
      </c>
      <c r="K350">
        <v>13.342451000000001</v>
      </c>
    </row>
    <row r="351" spans="1:11" x14ac:dyDescent="0.25">
      <c r="A351">
        <v>350</v>
      </c>
      <c r="B351">
        <v>253.321451</v>
      </c>
      <c r="C351">
        <v>5.7913709999999998</v>
      </c>
    </row>
    <row r="352" spans="1:11" x14ac:dyDescent="0.25">
      <c r="A352">
        <v>351</v>
      </c>
      <c r="B352">
        <v>253.28726</v>
      </c>
      <c r="C352">
        <v>5.7819779999999996</v>
      </c>
    </row>
    <row r="353" spans="1:9" x14ac:dyDescent="0.25">
      <c r="A353">
        <v>352</v>
      </c>
      <c r="B353">
        <v>253.309179</v>
      </c>
      <c r="C353">
        <v>5.7735940000000001</v>
      </c>
    </row>
    <row r="354" spans="1:9" x14ac:dyDescent="0.25">
      <c r="A354">
        <v>353</v>
      </c>
      <c r="B354">
        <v>253.32625000000002</v>
      </c>
      <c r="C354">
        <v>5.7548579999999996</v>
      </c>
    </row>
    <row r="355" spans="1:9" x14ac:dyDescent="0.25">
      <c r="A355">
        <v>354</v>
      </c>
      <c r="B355">
        <v>253.37220500000001</v>
      </c>
      <c r="C355">
        <v>5.7140519999999997</v>
      </c>
      <c r="H355">
        <v>262.388059</v>
      </c>
      <c r="I355">
        <v>7.7172330000000002</v>
      </c>
    </row>
    <row r="356" spans="1:9" x14ac:dyDescent="0.25">
      <c r="A356">
        <v>355</v>
      </c>
      <c r="B356">
        <v>253.42336399999999</v>
      </c>
      <c r="C356">
        <v>5.7100119999999999</v>
      </c>
      <c r="H356">
        <v>262.35967800000003</v>
      </c>
      <c r="I356">
        <v>7.7609170000000001</v>
      </c>
    </row>
    <row r="357" spans="1:9" x14ac:dyDescent="0.25">
      <c r="A357">
        <v>356</v>
      </c>
      <c r="B357">
        <v>253.40467999999998</v>
      </c>
      <c r="C357">
        <v>5.7412720000000004</v>
      </c>
      <c r="H357">
        <v>262.39098899999999</v>
      </c>
      <c r="I357">
        <v>7.7465739999999998</v>
      </c>
    </row>
    <row r="358" spans="1:9" x14ac:dyDescent="0.25">
      <c r="A358">
        <v>357</v>
      </c>
      <c r="B358">
        <v>253.34796699999998</v>
      </c>
      <c r="C358">
        <v>5.7671799999999998</v>
      </c>
      <c r="H358">
        <v>262.40810499999998</v>
      </c>
      <c r="I358">
        <v>7.7265759999999997</v>
      </c>
    </row>
    <row r="359" spans="1:9" x14ac:dyDescent="0.25">
      <c r="A359">
        <v>358</v>
      </c>
      <c r="B359">
        <v>253.31473299999999</v>
      </c>
      <c r="C359">
        <v>5.79122</v>
      </c>
      <c r="H359">
        <v>262.39017999999999</v>
      </c>
      <c r="I359">
        <v>7.7188489999999996</v>
      </c>
    </row>
    <row r="360" spans="1:9" x14ac:dyDescent="0.25">
      <c r="A360">
        <v>359</v>
      </c>
      <c r="B360">
        <v>253.300138</v>
      </c>
      <c r="C360">
        <v>5.7870780000000002</v>
      </c>
      <c r="H360">
        <v>262.40012899999999</v>
      </c>
      <c r="I360">
        <v>7.7167269999999997</v>
      </c>
    </row>
    <row r="361" spans="1:9" x14ac:dyDescent="0.25">
      <c r="A361">
        <v>360</v>
      </c>
      <c r="B361">
        <v>253.27837499999998</v>
      </c>
      <c r="C361">
        <v>5.7853110000000001</v>
      </c>
      <c r="H361">
        <v>262.39235400000001</v>
      </c>
      <c r="I361">
        <v>7.7205149999999998</v>
      </c>
    </row>
    <row r="362" spans="1:9" x14ac:dyDescent="0.25">
      <c r="A362">
        <v>361</v>
      </c>
      <c r="B362">
        <v>253.27342400000001</v>
      </c>
      <c r="C362">
        <v>5.7964219999999997</v>
      </c>
      <c r="H362">
        <v>262.39225099999999</v>
      </c>
      <c r="I362">
        <v>7.7267270000000003</v>
      </c>
    </row>
    <row r="363" spans="1:9" x14ac:dyDescent="0.25">
      <c r="A363">
        <v>362</v>
      </c>
      <c r="B363">
        <v>253.29276400000001</v>
      </c>
      <c r="C363">
        <v>5.7709169999999999</v>
      </c>
      <c r="H363">
        <v>262.39664199999999</v>
      </c>
      <c r="I363">
        <v>7.7109199999999998</v>
      </c>
    </row>
    <row r="364" spans="1:9" x14ac:dyDescent="0.25">
      <c r="A364">
        <v>363</v>
      </c>
      <c r="B364">
        <v>253.303777</v>
      </c>
      <c r="C364">
        <v>5.7517269999999998</v>
      </c>
      <c r="H364">
        <v>262.37917099999999</v>
      </c>
      <c r="I364">
        <v>7.7049099999999999</v>
      </c>
    </row>
    <row r="365" spans="1:9" x14ac:dyDescent="0.25">
      <c r="A365">
        <v>364</v>
      </c>
      <c r="B365">
        <v>253.338876</v>
      </c>
      <c r="C365">
        <v>5.7358180000000001</v>
      </c>
      <c r="H365">
        <v>262.345079</v>
      </c>
      <c r="I365">
        <v>7.7079909999999998</v>
      </c>
    </row>
    <row r="366" spans="1:9" x14ac:dyDescent="0.25">
      <c r="A366">
        <v>365</v>
      </c>
      <c r="B366">
        <v>253.340238</v>
      </c>
      <c r="C366">
        <v>5.76309</v>
      </c>
      <c r="H366">
        <v>262.33452699999998</v>
      </c>
      <c r="I366">
        <v>7.7045060000000003</v>
      </c>
    </row>
    <row r="367" spans="1:9" x14ac:dyDescent="0.25">
      <c r="A367">
        <v>366</v>
      </c>
      <c r="B367">
        <v>253.309583</v>
      </c>
      <c r="C367">
        <v>5.795007</v>
      </c>
      <c r="H367">
        <v>262.330083</v>
      </c>
      <c r="I367">
        <v>7.6884969999999999</v>
      </c>
    </row>
    <row r="368" spans="1:9" x14ac:dyDescent="0.25">
      <c r="A368">
        <v>367</v>
      </c>
      <c r="B368">
        <v>253.27685700000001</v>
      </c>
      <c r="C368">
        <v>5.7743010000000004</v>
      </c>
      <c r="H368">
        <v>262.33785799999998</v>
      </c>
      <c r="I368">
        <v>7.6965769999999996</v>
      </c>
    </row>
    <row r="369" spans="1:9" x14ac:dyDescent="0.25">
      <c r="A369">
        <v>368</v>
      </c>
      <c r="B369">
        <v>253.32549</v>
      </c>
      <c r="C369">
        <v>5.7536459999999998</v>
      </c>
      <c r="H369">
        <v>262.352754</v>
      </c>
      <c r="I369">
        <v>7.7031929999999997</v>
      </c>
    </row>
    <row r="370" spans="1:9" x14ac:dyDescent="0.25">
      <c r="A370">
        <v>369</v>
      </c>
      <c r="B370">
        <v>253.292867</v>
      </c>
      <c r="C370">
        <v>5.7545549999999999</v>
      </c>
      <c r="H370">
        <v>262.361898</v>
      </c>
      <c r="I370">
        <v>7.6987990000000002</v>
      </c>
    </row>
    <row r="371" spans="1:9" x14ac:dyDescent="0.25">
      <c r="A371">
        <v>370</v>
      </c>
      <c r="B371">
        <v>253.30185499999999</v>
      </c>
      <c r="C371">
        <v>5.7876339999999997</v>
      </c>
      <c r="D371">
        <v>243.589271</v>
      </c>
      <c r="E371">
        <v>7.3719979999999996</v>
      </c>
      <c r="H371">
        <v>262.36295799999999</v>
      </c>
      <c r="I371">
        <v>7.7178890000000004</v>
      </c>
    </row>
    <row r="372" spans="1:9" x14ac:dyDescent="0.25">
      <c r="A372">
        <v>371</v>
      </c>
      <c r="B372">
        <v>253.354883</v>
      </c>
      <c r="C372">
        <v>5.8108649999999997</v>
      </c>
      <c r="D372">
        <v>243.51316399999999</v>
      </c>
      <c r="E372">
        <v>7.3640689999999998</v>
      </c>
      <c r="H372">
        <v>262.38932199999999</v>
      </c>
      <c r="I372">
        <v>7.6900120000000003</v>
      </c>
    </row>
    <row r="373" spans="1:9" x14ac:dyDescent="0.25">
      <c r="A373">
        <v>372</v>
      </c>
      <c r="B373">
        <v>253.321451</v>
      </c>
      <c r="C373">
        <v>5.7913709999999998</v>
      </c>
      <c r="D373">
        <v>243.54816199999999</v>
      </c>
      <c r="E373">
        <v>7.3602309999999997</v>
      </c>
      <c r="H373">
        <v>262.386594</v>
      </c>
      <c r="I373">
        <v>7.6283479999999999</v>
      </c>
    </row>
    <row r="374" spans="1:9" x14ac:dyDescent="0.25">
      <c r="A374">
        <v>373</v>
      </c>
      <c r="D374">
        <v>243.51306299999999</v>
      </c>
      <c r="E374">
        <v>7.3864419999999997</v>
      </c>
      <c r="F374">
        <v>254.21180900000002</v>
      </c>
      <c r="G374">
        <v>5.7714230000000004</v>
      </c>
      <c r="H374">
        <v>262.388059</v>
      </c>
      <c r="I374">
        <v>7.7172330000000002</v>
      </c>
    </row>
    <row r="375" spans="1:9" x14ac:dyDescent="0.25">
      <c r="A375">
        <v>374</v>
      </c>
      <c r="D375">
        <v>243.517808</v>
      </c>
      <c r="E375">
        <v>7.4162379999999999</v>
      </c>
      <c r="F375">
        <v>254.260999</v>
      </c>
      <c r="G375">
        <v>5.7063249999999996</v>
      </c>
      <c r="H375">
        <v>262.388059</v>
      </c>
      <c r="I375">
        <v>7.7172330000000002</v>
      </c>
    </row>
    <row r="376" spans="1:9" x14ac:dyDescent="0.25">
      <c r="A376">
        <v>375</v>
      </c>
      <c r="D376">
        <v>243.49513400000001</v>
      </c>
      <c r="E376">
        <v>7.3457369999999997</v>
      </c>
      <c r="F376">
        <v>254.21069900000001</v>
      </c>
      <c r="G376">
        <v>5.7432420000000004</v>
      </c>
    </row>
    <row r="377" spans="1:9" x14ac:dyDescent="0.25">
      <c r="A377">
        <v>376</v>
      </c>
      <c r="D377">
        <v>243.503669</v>
      </c>
      <c r="E377">
        <v>7.3599779999999999</v>
      </c>
      <c r="F377">
        <v>254.20549499999998</v>
      </c>
      <c r="G377">
        <v>5.7397580000000001</v>
      </c>
    </row>
    <row r="378" spans="1:9" x14ac:dyDescent="0.25">
      <c r="A378">
        <v>377</v>
      </c>
      <c r="D378">
        <v>243.48629700000001</v>
      </c>
      <c r="E378">
        <v>7.3322529999999997</v>
      </c>
      <c r="F378">
        <v>254.19408200000001</v>
      </c>
      <c r="G378">
        <v>5.7516259999999999</v>
      </c>
    </row>
    <row r="379" spans="1:9" x14ac:dyDescent="0.25">
      <c r="A379">
        <v>378</v>
      </c>
      <c r="D379">
        <v>243.52483100000001</v>
      </c>
      <c r="E379">
        <v>7.3316970000000001</v>
      </c>
      <c r="F379">
        <v>254.22070099999999</v>
      </c>
      <c r="G379">
        <v>5.7565749999999998</v>
      </c>
    </row>
    <row r="380" spans="1:9" x14ac:dyDescent="0.25">
      <c r="A380">
        <v>379</v>
      </c>
      <c r="D380">
        <v>243.518213</v>
      </c>
      <c r="E380">
        <v>7.3437669999999997</v>
      </c>
      <c r="F380">
        <v>254.21964</v>
      </c>
      <c r="G380">
        <v>5.7543030000000002</v>
      </c>
    </row>
    <row r="381" spans="1:9" x14ac:dyDescent="0.25">
      <c r="A381">
        <v>380</v>
      </c>
      <c r="D381">
        <v>243.54285999999999</v>
      </c>
      <c r="E381">
        <v>7.37629</v>
      </c>
      <c r="F381">
        <v>254.20797099999999</v>
      </c>
      <c r="G381">
        <v>5.7735440000000002</v>
      </c>
    </row>
    <row r="382" spans="1:9" x14ac:dyDescent="0.25">
      <c r="A382">
        <v>381</v>
      </c>
      <c r="D382">
        <v>243.525386</v>
      </c>
      <c r="E382">
        <v>7.3746229999999997</v>
      </c>
      <c r="F382">
        <v>254.20716199999998</v>
      </c>
      <c r="G382">
        <v>5.7615749999999997</v>
      </c>
    </row>
    <row r="383" spans="1:9" x14ac:dyDescent="0.25">
      <c r="A383">
        <v>382</v>
      </c>
      <c r="D383">
        <v>243.54336499999999</v>
      </c>
      <c r="E383">
        <v>7.3739670000000004</v>
      </c>
      <c r="F383">
        <v>254.184843</v>
      </c>
      <c r="G383">
        <v>5.7647570000000004</v>
      </c>
    </row>
    <row r="384" spans="1:9" x14ac:dyDescent="0.25">
      <c r="A384">
        <v>383</v>
      </c>
      <c r="D384">
        <v>243.547607</v>
      </c>
      <c r="E384">
        <v>7.3770990000000003</v>
      </c>
      <c r="F384">
        <v>254.184034</v>
      </c>
      <c r="G384">
        <v>5.7536459999999998</v>
      </c>
    </row>
    <row r="385" spans="1:9" x14ac:dyDescent="0.25">
      <c r="A385">
        <v>384</v>
      </c>
      <c r="D385">
        <v>243.55811299999999</v>
      </c>
      <c r="E385">
        <v>7.3783110000000001</v>
      </c>
      <c r="F385">
        <v>254.23796999999999</v>
      </c>
      <c r="G385">
        <v>5.7671799999999998</v>
      </c>
    </row>
    <row r="386" spans="1:9" x14ac:dyDescent="0.25">
      <c r="A386">
        <v>385</v>
      </c>
      <c r="D386">
        <v>243.54785899999999</v>
      </c>
      <c r="E386">
        <v>7.3965930000000002</v>
      </c>
      <c r="F386">
        <v>254.201559</v>
      </c>
      <c r="G386">
        <v>5.7783420000000003</v>
      </c>
    </row>
    <row r="387" spans="1:9" x14ac:dyDescent="0.25">
      <c r="A387">
        <v>386</v>
      </c>
      <c r="D387">
        <v>243.563716</v>
      </c>
      <c r="E387">
        <v>7.3883099999999997</v>
      </c>
      <c r="F387">
        <v>254.222566</v>
      </c>
      <c r="G387">
        <v>5.7794020000000002</v>
      </c>
    </row>
    <row r="388" spans="1:9" x14ac:dyDescent="0.25">
      <c r="A388">
        <v>387</v>
      </c>
      <c r="D388">
        <v>243.51180199999999</v>
      </c>
      <c r="E388">
        <v>7.4055819999999999</v>
      </c>
      <c r="F388">
        <v>254.21367800000002</v>
      </c>
      <c r="G388">
        <v>5.7877859999999997</v>
      </c>
    </row>
    <row r="389" spans="1:9" x14ac:dyDescent="0.25">
      <c r="A389">
        <v>388</v>
      </c>
      <c r="D389">
        <v>243.47513499999999</v>
      </c>
      <c r="E389">
        <v>7.393866</v>
      </c>
      <c r="F389">
        <v>254.175802</v>
      </c>
      <c r="G389">
        <v>5.7743520000000004</v>
      </c>
    </row>
    <row r="390" spans="1:9" x14ac:dyDescent="0.25">
      <c r="A390">
        <v>389</v>
      </c>
      <c r="D390">
        <v>243.43685500000001</v>
      </c>
      <c r="E390">
        <v>7.3632099999999996</v>
      </c>
      <c r="F390">
        <v>254.17797200000001</v>
      </c>
      <c r="G390">
        <v>5.7822810000000002</v>
      </c>
    </row>
    <row r="391" spans="1:9" x14ac:dyDescent="0.25">
      <c r="A391">
        <v>390</v>
      </c>
      <c r="B391">
        <v>234.03107199999999</v>
      </c>
      <c r="C391">
        <v>5.9534339999999997</v>
      </c>
      <c r="D391">
        <v>243.589271</v>
      </c>
      <c r="E391">
        <v>7.3719979999999996</v>
      </c>
      <c r="F391">
        <v>254.174036</v>
      </c>
      <c r="G391">
        <v>5.8109659999999996</v>
      </c>
      <c r="H391">
        <v>245.446901</v>
      </c>
      <c r="I391">
        <v>7.9846940000000002</v>
      </c>
    </row>
    <row r="392" spans="1:9" x14ac:dyDescent="0.25">
      <c r="A392">
        <v>391</v>
      </c>
      <c r="B392">
        <v>234.00107299999999</v>
      </c>
      <c r="C392">
        <v>5.9020720000000004</v>
      </c>
      <c r="D392">
        <v>243.589271</v>
      </c>
      <c r="E392">
        <v>7.3719979999999996</v>
      </c>
      <c r="F392">
        <v>254.178934</v>
      </c>
      <c r="G392">
        <v>5.7688980000000001</v>
      </c>
      <c r="H392">
        <v>245.455793</v>
      </c>
      <c r="I392">
        <v>7.9790369999999999</v>
      </c>
    </row>
    <row r="393" spans="1:9" x14ac:dyDescent="0.25">
      <c r="A393">
        <v>392</v>
      </c>
      <c r="B393">
        <v>234.05829199999999</v>
      </c>
      <c r="C393">
        <v>5.965554</v>
      </c>
      <c r="F393">
        <v>254.11449199999998</v>
      </c>
      <c r="G393">
        <v>5.7820280000000004</v>
      </c>
      <c r="H393">
        <v>245.37796500000002</v>
      </c>
      <c r="I393">
        <v>7.923737</v>
      </c>
    </row>
    <row r="394" spans="1:9" x14ac:dyDescent="0.25">
      <c r="A394">
        <v>393</v>
      </c>
      <c r="B394">
        <v>233.96809500000001</v>
      </c>
      <c r="C394">
        <v>5.9644430000000002</v>
      </c>
      <c r="F394">
        <v>254.21180900000002</v>
      </c>
      <c r="G394">
        <v>5.7714230000000004</v>
      </c>
      <c r="H394">
        <v>245.41842</v>
      </c>
      <c r="I394">
        <v>7.9155550000000003</v>
      </c>
    </row>
    <row r="395" spans="1:9" x14ac:dyDescent="0.25">
      <c r="A395">
        <v>394</v>
      </c>
      <c r="B395">
        <v>233.92547200000001</v>
      </c>
      <c r="C395">
        <v>5.9640389999999996</v>
      </c>
      <c r="F395">
        <v>254.21180900000002</v>
      </c>
      <c r="G395">
        <v>5.7714230000000004</v>
      </c>
      <c r="H395">
        <v>245.41917899999999</v>
      </c>
      <c r="I395">
        <v>7.9056569999999997</v>
      </c>
    </row>
    <row r="396" spans="1:9" x14ac:dyDescent="0.25">
      <c r="A396">
        <v>395</v>
      </c>
      <c r="B396">
        <v>233.98996299999999</v>
      </c>
      <c r="C396">
        <v>5.9159610000000002</v>
      </c>
      <c r="H396">
        <v>245.44523800000002</v>
      </c>
      <c r="I396">
        <v>7.9078790000000003</v>
      </c>
    </row>
    <row r="397" spans="1:9" x14ac:dyDescent="0.25">
      <c r="A397">
        <v>396</v>
      </c>
      <c r="B397">
        <v>234.01046700000001</v>
      </c>
      <c r="C397">
        <v>5.938434</v>
      </c>
      <c r="H397">
        <v>245.43922599999999</v>
      </c>
      <c r="I397">
        <v>7.9103539999999999</v>
      </c>
    </row>
    <row r="398" spans="1:9" x14ac:dyDescent="0.25">
      <c r="A398">
        <v>397</v>
      </c>
      <c r="B398">
        <v>234.01364799999999</v>
      </c>
      <c r="C398">
        <v>5.9449500000000004</v>
      </c>
      <c r="H398">
        <v>245.43124499999999</v>
      </c>
      <c r="I398">
        <v>7.8942439999999996</v>
      </c>
    </row>
    <row r="399" spans="1:9" x14ac:dyDescent="0.25">
      <c r="A399">
        <v>398</v>
      </c>
      <c r="B399">
        <v>234.00178099999999</v>
      </c>
      <c r="C399">
        <v>5.9451010000000002</v>
      </c>
      <c r="H399">
        <v>245.44473399999998</v>
      </c>
      <c r="I399">
        <v>7.8989409999999998</v>
      </c>
    </row>
    <row r="400" spans="1:9" x14ac:dyDescent="0.25">
      <c r="A400">
        <v>399</v>
      </c>
      <c r="B400">
        <v>233.96794499999999</v>
      </c>
      <c r="C400">
        <v>5.9336869999999999</v>
      </c>
      <c r="H400">
        <v>245.44160199999999</v>
      </c>
      <c r="I400">
        <v>7.9101520000000001</v>
      </c>
    </row>
    <row r="401" spans="1:9" x14ac:dyDescent="0.25">
      <c r="A401">
        <v>400</v>
      </c>
      <c r="B401">
        <v>233.97637700000001</v>
      </c>
      <c r="C401">
        <v>5.9603529999999996</v>
      </c>
      <c r="H401">
        <v>245.46382299999999</v>
      </c>
      <c r="I401">
        <v>7.8845980000000004</v>
      </c>
    </row>
    <row r="402" spans="1:9" x14ac:dyDescent="0.25">
      <c r="A402">
        <v>401</v>
      </c>
      <c r="B402">
        <v>233.954511</v>
      </c>
      <c r="C402">
        <v>5.9511609999999999</v>
      </c>
      <c r="H402">
        <v>245.45053999999999</v>
      </c>
      <c r="I402">
        <v>7.9014150000000001</v>
      </c>
    </row>
    <row r="403" spans="1:9" x14ac:dyDescent="0.25">
      <c r="A403">
        <v>402</v>
      </c>
      <c r="B403">
        <v>233.97748899999999</v>
      </c>
      <c r="C403">
        <v>5.9506059999999996</v>
      </c>
      <c r="H403">
        <v>245.43644900000001</v>
      </c>
      <c r="I403">
        <v>7.9165650000000003</v>
      </c>
    </row>
    <row r="404" spans="1:9" x14ac:dyDescent="0.25">
      <c r="A404">
        <v>403</v>
      </c>
      <c r="B404">
        <v>233.98602399999999</v>
      </c>
      <c r="C404">
        <v>5.9610089999999998</v>
      </c>
      <c r="H404">
        <v>245.43109699999999</v>
      </c>
      <c r="I404">
        <v>7.9446960000000004</v>
      </c>
    </row>
    <row r="405" spans="1:9" x14ac:dyDescent="0.25">
      <c r="A405">
        <v>404</v>
      </c>
      <c r="B405">
        <v>233.97991300000001</v>
      </c>
      <c r="C405">
        <v>5.9604030000000003</v>
      </c>
      <c r="H405">
        <v>245.41670400000001</v>
      </c>
      <c r="I405">
        <v>7.9785320000000004</v>
      </c>
    </row>
    <row r="406" spans="1:9" x14ac:dyDescent="0.25">
      <c r="A406">
        <v>405</v>
      </c>
      <c r="B406">
        <v>233.934663</v>
      </c>
      <c r="C406">
        <v>5.9576760000000002</v>
      </c>
      <c r="H406">
        <v>245.381452</v>
      </c>
      <c r="I406">
        <v>7.9519679999999999</v>
      </c>
    </row>
    <row r="407" spans="1:9" x14ac:dyDescent="0.25">
      <c r="A407">
        <v>406</v>
      </c>
      <c r="B407">
        <v>233.91744199999999</v>
      </c>
      <c r="C407">
        <v>5.89283</v>
      </c>
      <c r="H407">
        <v>245.37139999999999</v>
      </c>
      <c r="I407">
        <v>7.8792949999999999</v>
      </c>
    </row>
    <row r="408" spans="1:9" x14ac:dyDescent="0.25">
      <c r="A408">
        <v>407</v>
      </c>
      <c r="B408">
        <v>233.82532499999999</v>
      </c>
      <c r="C408">
        <v>5.9416159999999998</v>
      </c>
      <c r="H408">
        <v>245.32155399999999</v>
      </c>
      <c r="I408">
        <v>7.9154039999999997</v>
      </c>
    </row>
    <row r="409" spans="1:9" x14ac:dyDescent="0.25">
      <c r="A409">
        <v>408</v>
      </c>
      <c r="B409">
        <v>234.03107199999999</v>
      </c>
      <c r="C409">
        <v>5.9534339999999997</v>
      </c>
      <c r="D409">
        <v>224.33591000000001</v>
      </c>
      <c r="E409">
        <v>7.8166209999999996</v>
      </c>
      <c r="H409">
        <v>245.446901</v>
      </c>
      <c r="I409">
        <v>7.9846940000000002</v>
      </c>
    </row>
    <row r="410" spans="1:9" x14ac:dyDescent="0.25">
      <c r="A410">
        <v>409</v>
      </c>
      <c r="D410">
        <v>224.29404399999999</v>
      </c>
      <c r="E410">
        <v>7.7433920000000001</v>
      </c>
    </row>
    <row r="411" spans="1:9" x14ac:dyDescent="0.25">
      <c r="A411">
        <v>410</v>
      </c>
      <c r="D411">
        <v>224.25354099999998</v>
      </c>
      <c r="E411">
        <v>7.7801580000000001</v>
      </c>
      <c r="F411">
        <v>234.356964</v>
      </c>
      <c r="G411">
        <v>6.4890119999999998</v>
      </c>
    </row>
    <row r="412" spans="1:9" x14ac:dyDescent="0.25">
      <c r="A412">
        <v>411</v>
      </c>
      <c r="D412">
        <v>224.25611599999999</v>
      </c>
      <c r="E412">
        <v>7.817177</v>
      </c>
      <c r="F412">
        <v>234.30121</v>
      </c>
      <c r="G412">
        <v>6.3640189999999999</v>
      </c>
    </row>
    <row r="413" spans="1:9" x14ac:dyDescent="0.25">
      <c r="A413">
        <v>412</v>
      </c>
      <c r="D413">
        <v>224.21945099999999</v>
      </c>
      <c r="E413">
        <v>7.7930869999999999</v>
      </c>
      <c r="F413">
        <v>234.29898800000001</v>
      </c>
      <c r="G413">
        <v>6.3704830000000001</v>
      </c>
    </row>
    <row r="414" spans="1:9" x14ac:dyDescent="0.25">
      <c r="A414">
        <v>413</v>
      </c>
      <c r="D414">
        <v>224.29581200000001</v>
      </c>
      <c r="E414">
        <v>7.7961669999999996</v>
      </c>
      <c r="F414">
        <v>234.29393899999999</v>
      </c>
      <c r="G414">
        <v>6.3807349999999996</v>
      </c>
    </row>
    <row r="415" spans="1:9" x14ac:dyDescent="0.25">
      <c r="A415">
        <v>414</v>
      </c>
      <c r="D415">
        <v>224.33444599999999</v>
      </c>
      <c r="E415">
        <v>7.802683</v>
      </c>
      <c r="F415">
        <v>234.30434199999999</v>
      </c>
      <c r="G415">
        <v>6.4077029999999997</v>
      </c>
    </row>
    <row r="416" spans="1:9" x14ac:dyDescent="0.25">
      <c r="A416">
        <v>415</v>
      </c>
      <c r="D416">
        <v>224.28717599999999</v>
      </c>
      <c r="E416">
        <v>7.8071770000000003</v>
      </c>
      <c r="F416">
        <v>234.31009800000001</v>
      </c>
      <c r="G416">
        <v>6.4288129999999999</v>
      </c>
    </row>
    <row r="417" spans="1:9" x14ac:dyDescent="0.25">
      <c r="A417">
        <v>416</v>
      </c>
      <c r="D417">
        <v>224.28677199999998</v>
      </c>
      <c r="E417">
        <v>7.8404579999999999</v>
      </c>
      <c r="F417">
        <v>234.321865</v>
      </c>
      <c r="G417">
        <v>6.4432070000000001</v>
      </c>
    </row>
    <row r="418" spans="1:9" x14ac:dyDescent="0.25">
      <c r="A418">
        <v>417</v>
      </c>
      <c r="D418">
        <v>224.29661999999999</v>
      </c>
      <c r="E418">
        <v>7.8276310000000002</v>
      </c>
      <c r="F418">
        <v>234.27469600000001</v>
      </c>
      <c r="G418">
        <v>6.4500250000000001</v>
      </c>
    </row>
    <row r="419" spans="1:9" x14ac:dyDescent="0.25">
      <c r="A419">
        <v>418</v>
      </c>
      <c r="D419">
        <v>224.30889199999999</v>
      </c>
      <c r="E419">
        <v>7.8391960000000003</v>
      </c>
      <c r="F419">
        <v>234.281766</v>
      </c>
      <c r="G419">
        <v>6.453913</v>
      </c>
    </row>
    <row r="420" spans="1:9" x14ac:dyDescent="0.25">
      <c r="A420">
        <v>419</v>
      </c>
      <c r="D420">
        <v>224.31045800000001</v>
      </c>
      <c r="E420">
        <v>7.8363180000000003</v>
      </c>
      <c r="F420">
        <v>234.26313199999998</v>
      </c>
      <c r="G420">
        <v>6.4379540000000004</v>
      </c>
    </row>
    <row r="421" spans="1:9" x14ac:dyDescent="0.25">
      <c r="A421">
        <v>420</v>
      </c>
      <c r="D421">
        <v>224.30762899999999</v>
      </c>
      <c r="E421">
        <v>7.8127829999999996</v>
      </c>
      <c r="F421">
        <v>234.24570800000001</v>
      </c>
      <c r="G421">
        <v>6.418965</v>
      </c>
    </row>
    <row r="422" spans="1:9" x14ac:dyDescent="0.25">
      <c r="A422">
        <v>421</v>
      </c>
      <c r="D422">
        <v>224.32459800000001</v>
      </c>
      <c r="E422">
        <v>7.8241969999999998</v>
      </c>
      <c r="F422">
        <v>234.215709</v>
      </c>
      <c r="G422">
        <v>6.3823509999999999</v>
      </c>
    </row>
    <row r="423" spans="1:9" x14ac:dyDescent="0.25">
      <c r="A423">
        <v>422</v>
      </c>
      <c r="D423">
        <v>224.27490399999999</v>
      </c>
      <c r="E423">
        <v>7.8052580000000003</v>
      </c>
      <c r="F423">
        <v>234.21677</v>
      </c>
      <c r="G423">
        <v>6.411289</v>
      </c>
    </row>
    <row r="424" spans="1:9" x14ac:dyDescent="0.25">
      <c r="A424">
        <v>423</v>
      </c>
      <c r="D424">
        <v>224.21283600000001</v>
      </c>
      <c r="E424">
        <v>7.8385899999999999</v>
      </c>
      <c r="F424">
        <v>234.19949700000001</v>
      </c>
      <c r="G424">
        <v>6.4293690000000003</v>
      </c>
    </row>
    <row r="425" spans="1:9" x14ac:dyDescent="0.25">
      <c r="A425">
        <v>424</v>
      </c>
      <c r="D425">
        <v>224.323083</v>
      </c>
      <c r="E425">
        <v>7.8144999999999998</v>
      </c>
      <c r="F425">
        <v>234.20505299999999</v>
      </c>
      <c r="G425">
        <v>6.4584080000000004</v>
      </c>
    </row>
    <row r="426" spans="1:9" x14ac:dyDescent="0.25">
      <c r="A426">
        <v>425</v>
      </c>
      <c r="D426">
        <v>224.33591000000001</v>
      </c>
      <c r="E426">
        <v>7.8166209999999996</v>
      </c>
      <c r="F426">
        <v>234.356964</v>
      </c>
      <c r="G426">
        <v>6.4890119999999998</v>
      </c>
      <c r="H426">
        <v>225.39065500000001</v>
      </c>
      <c r="I426">
        <v>8.6712249999999997</v>
      </c>
    </row>
    <row r="427" spans="1:9" x14ac:dyDescent="0.25">
      <c r="A427">
        <v>426</v>
      </c>
      <c r="B427">
        <v>216.03643500000001</v>
      </c>
      <c r="C427">
        <v>6.5095169999999998</v>
      </c>
      <c r="H427">
        <v>225.251824</v>
      </c>
      <c r="I427">
        <v>8.6889509999999994</v>
      </c>
    </row>
    <row r="428" spans="1:9" x14ac:dyDescent="0.25">
      <c r="A428">
        <v>427</v>
      </c>
      <c r="B428">
        <v>216.092342</v>
      </c>
      <c r="C428">
        <v>6.3146779999999998</v>
      </c>
      <c r="H428">
        <v>225.23637099999999</v>
      </c>
      <c r="I428">
        <v>8.6956670000000003</v>
      </c>
    </row>
    <row r="429" spans="1:9" x14ac:dyDescent="0.25">
      <c r="A429">
        <v>428</v>
      </c>
      <c r="B429">
        <v>216.006134</v>
      </c>
      <c r="C429">
        <v>6.4863860000000004</v>
      </c>
      <c r="H429">
        <v>225.238642</v>
      </c>
      <c r="I429">
        <v>8.6893550000000008</v>
      </c>
    </row>
    <row r="430" spans="1:9" x14ac:dyDescent="0.25">
      <c r="A430">
        <v>429</v>
      </c>
      <c r="B430">
        <v>215.967499</v>
      </c>
      <c r="C430">
        <v>6.5048199999999996</v>
      </c>
      <c r="H430">
        <v>225.25556</v>
      </c>
      <c r="I430">
        <v>8.6940519999999992</v>
      </c>
    </row>
    <row r="431" spans="1:9" x14ac:dyDescent="0.25">
      <c r="A431">
        <v>430</v>
      </c>
      <c r="B431">
        <v>216.009063</v>
      </c>
      <c r="C431">
        <v>6.4917899999999999</v>
      </c>
      <c r="H431">
        <v>225.27262999999999</v>
      </c>
      <c r="I431">
        <v>8.6929400000000001</v>
      </c>
    </row>
    <row r="432" spans="1:9" x14ac:dyDescent="0.25">
      <c r="A432">
        <v>431</v>
      </c>
      <c r="B432">
        <v>215.96921699999999</v>
      </c>
      <c r="C432">
        <v>6.4754269999999998</v>
      </c>
      <c r="H432">
        <v>225.35363599999999</v>
      </c>
      <c r="I432">
        <v>8.6959199999999992</v>
      </c>
    </row>
    <row r="433" spans="1:9" x14ac:dyDescent="0.25">
      <c r="A433">
        <v>432</v>
      </c>
      <c r="B433">
        <v>216.011639</v>
      </c>
      <c r="C433">
        <v>6.4637609999999999</v>
      </c>
      <c r="H433">
        <v>225.32424399999999</v>
      </c>
      <c r="I433">
        <v>8.7224339999999998</v>
      </c>
    </row>
    <row r="434" spans="1:9" x14ac:dyDescent="0.25">
      <c r="A434">
        <v>433</v>
      </c>
      <c r="B434">
        <v>215.987549</v>
      </c>
      <c r="C434">
        <v>6.504264</v>
      </c>
      <c r="H434">
        <v>225.295457</v>
      </c>
      <c r="I434">
        <v>8.6922339999999991</v>
      </c>
    </row>
    <row r="435" spans="1:9" x14ac:dyDescent="0.25">
      <c r="A435">
        <v>434</v>
      </c>
      <c r="B435">
        <v>215.99588199999999</v>
      </c>
      <c r="C435">
        <v>6.5232020000000004</v>
      </c>
      <c r="H435">
        <v>225.299397</v>
      </c>
      <c r="I435">
        <v>8.665063</v>
      </c>
    </row>
    <row r="436" spans="1:9" x14ac:dyDescent="0.25">
      <c r="A436">
        <v>435</v>
      </c>
      <c r="B436">
        <v>216.02785</v>
      </c>
      <c r="C436">
        <v>6.5444139999999997</v>
      </c>
      <c r="H436">
        <v>225.30808300000001</v>
      </c>
      <c r="I436">
        <v>8.6813249999999993</v>
      </c>
    </row>
    <row r="437" spans="1:9" x14ac:dyDescent="0.25">
      <c r="A437">
        <v>436</v>
      </c>
      <c r="B437">
        <v>216.02522400000001</v>
      </c>
      <c r="C437">
        <v>6.5393629999999998</v>
      </c>
      <c r="H437">
        <v>225.33227399999998</v>
      </c>
      <c r="I437">
        <v>8.6874859999999998</v>
      </c>
    </row>
    <row r="438" spans="1:9" x14ac:dyDescent="0.25">
      <c r="A438">
        <v>437</v>
      </c>
      <c r="B438">
        <v>216.00487100000001</v>
      </c>
      <c r="C438">
        <v>6.5373429999999999</v>
      </c>
      <c r="H438">
        <v>225.310305</v>
      </c>
      <c r="I438">
        <v>8.7138480000000005</v>
      </c>
    </row>
    <row r="439" spans="1:9" x14ac:dyDescent="0.25">
      <c r="A439">
        <v>438</v>
      </c>
      <c r="B439">
        <v>216.01906199999999</v>
      </c>
      <c r="C439">
        <v>6.5284550000000001</v>
      </c>
      <c r="H439">
        <v>225.32974999999999</v>
      </c>
      <c r="I439">
        <v>8.7251609999999999</v>
      </c>
    </row>
    <row r="440" spans="1:9" x14ac:dyDescent="0.25">
      <c r="A440">
        <v>439</v>
      </c>
      <c r="B440">
        <v>216.060979</v>
      </c>
      <c r="C440">
        <v>6.5067389999999996</v>
      </c>
      <c r="H440">
        <v>225.34348399999999</v>
      </c>
      <c r="I440">
        <v>8.7262210000000007</v>
      </c>
    </row>
    <row r="441" spans="1:9" x14ac:dyDescent="0.25">
      <c r="A441">
        <v>440</v>
      </c>
      <c r="B441">
        <v>216.05749499999999</v>
      </c>
      <c r="C441">
        <v>6.4801739999999999</v>
      </c>
      <c r="H441">
        <v>225.31979899999999</v>
      </c>
      <c r="I441">
        <v>8.7349080000000008</v>
      </c>
    </row>
    <row r="442" spans="1:9" x14ac:dyDescent="0.25">
      <c r="A442">
        <v>441</v>
      </c>
      <c r="B442">
        <v>216.01441600000001</v>
      </c>
      <c r="C442">
        <v>6.5269899999999996</v>
      </c>
      <c r="H442">
        <v>225.28763000000001</v>
      </c>
      <c r="I442">
        <v>8.693092</v>
      </c>
    </row>
    <row r="443" spans="1:9" x14ac:dyDescent="0.25">
      <c r="A443">
        <v>442</v>
      </c>
      <c r="B443">
        <v>216.238193</v>
      </c>
      <c r="C443">
        <v>6.5146170000000003</v>
      </c>
      <c r="H443">
        <v>225.39065500000001</v>
      </c>
      <c r="I443">
        <v>8.6712249999999997</v>
      </c>
    </row>
    <row r="444" spans="1:9" x14ac:dyDescent="0.25">
      <c r="A444">
        <v>443</v>
      </c>
      <c r="B444">
        <v>216.03643500000001</v>
      </c>
      <c r="C444">
        <v>6.5095169999999998</v>
      </c>
      <c r="F444">
        <v>216.680443</v>
      </c>
      <c r="G444">
        <v>6.2309450000000002</v>
      </c>
    </row>
    <row r="445" spans="1:9" x14ac:dyDescent="0.25">
      <c r="A445">
        <v>444</v>
      </c>
      <c r="F445">
        <v>216.688624</v>
      </c>
      <c r="G445">
        <v>6.2016530000000003</v>
      </c>
    </row>
    <row r="446" spans="1:9" x14ac:dyDescent="0.25">
      <c r="A446">
        <v>445</v>
      </c>
      <c r="F446">
        <v>216.60878</v>
      </c>
      <c r="G446">
        <v>6.2278140000000004</v>
      </c>
    </row>
    <row r="447" spans="1:9" x14ac:dyDescent="0.25">
      <c r="A447">
        <v>446</v>
      </c>
      <c r="D447">
        <v>205.62780700000002</v>
      </c>
      <c r="E447">
        <v>6.4064290000000002</v>
      </c>
      <c r="F447">
        <v>216.63635400000001</v>
      </c>
      <c r="G447">
        <v>6.2208949999999996</v>
      </c>
    </row>
    <row r="448" spans="1:9" x14ac:dyDescent="0.25">
      <c r="A448">
        <v>447</v>
      </c>
      <c r="D448">
        <v>205.610049</v>
      </c>
      <c r="E448">
        <v>6.4504590000000004</v>
      </c>
      <c r="F448">
        <v>216.664737</v>
      </c>
      <c r="G448">
        <v>6.2229150000000004</v>
      </c>
    </row>
    <row r="449" spans="1:9" x14ac:dyDescent="0.25">
      <c r="A449">
        <v>448</v>
      </c>
      <c r="D449">
        <v>205.611583</v>
      </c>
      <c r="E449">
        <v>6.4363780000000004</v>
      </c>
      <c r="F449">
        <v>216.63655700000001</v>
      </c>
      <c r="G449">
        <v>6.1793820000000004</v>
      </c>
    </row>
    <row r="450" spans="1:9" x14ac:dyDescent="0.25">
      <c r="A450">
        <v>449</v>
      </c>
      <c r="D450">
        <v>205.59143</v>
      </c>
      <c r="E450">
        <v>6.4130609999999999</v>
      </c>
      <c r="F450">
        <v>216.67115100000001</v>
      </c>
      <c r="G450">
        <v>6.2045320000000004</v>
      </c>
    </row>
    <row r="451" spans="1:9" x14ac:dyDescent="0.25">
      <c r="A451">
        <v>450</v>
      </c>
      <c r="D451">
        <v>205.590102</v>
      </c>
      <c r="E451">
        <v>6.4279080000000004</v>
      </c>
      <c r="F451">
        <v>216.680746</v>
      </c>
      <c r="G451">
        <v>6.1839769999999996</v>
      </c>
    </row>
    <row r="452" spans="1:9" x14ac:dyDescent="0.25">
      <c r="A452">
        <v>451</v>
      </c>
      <c r="D452">
        <v>205.58571599999999</v>
      </c>
      <c r="E452">
        <v>6.4301529999999998</v>
      </c>
      <c r="F452">
        <v>216.656656</v>
      </c>
      <c r="G452">
        <v>6.1683219999999999</v>
      </c>
    </row>
    <row r="453" spans="1:9" x14ac:dyDescent="0.25">
      <c r="A453">
        <v>452</v>
      </c>
      <c r="D453">
        <v>205.59857099999999</v>
      </c>
      <c r="E453">
        <v>6.427041</v>
      </c>
      <c r="F453">
        <v>216.63968800000001</v>
      </c>
      <c r="G453">
        <v>6.1573120000000001</v>
      </c>
    </row>
    <row r="454" spans="1:9" x14ac:dyDescent="0.25">
      <c r="A454">
        <v>453</v>
      </c>
      <c r="D454">
        <v>205.61</v>
      </c>
      <c r="E454">
        <v>6.423724</v>
      </c>
      <c r="F454">
        <v>216.656656</v>
      </c>
      <c r="G454">
        <v>6.2005420000000004</v>
      </c>
    </row>
    <row r="455" spans="1:9" x14ac:dyDescent="0.25">
      <c r="A455">
        <v>454</v>
      </c>
      <c r="D455">
        <v>205.62142900000001</v>
      </c>
      <c r="E455">
        <v>6.4137240000000002</v>
      </c>
      <c r="F455">
        <v>216.63352599999999</v>
      </c>
      <c r="G455">
        <v>6.2092289999999997</v>
      </c>
    </row>
    <row r="456" spans="1:9" x14ac:dyDescent="0.25">
      <c r="A456">
        <v>455</v>
      </c>
      <c r="D456">
        <v>205.611583</v>
      </c>
      <c r="E456">
        <v>6.4250509999999998</v>
      </c>
      <c r="F456">
        <v>216.62135499999999</v>
      </c>
      <c r="G456">
        <v>6.1829169999999998</v>
      </c>
    </row>
    <row r="457" spans="1:9" x14ac:dyDescent="0.25">
      <c r="A457">
        <v>456</v>
      </c>
      <c r="D457">
        <v>205.58178599999999</v>
      </c>
      <c r="E457">
        <v>6.4138770000000003</v>
      </c>
      <c r="F457">
        <v>216.60726500000001</v>
      </c>
      <c r="G457">
        <v>6.1634229999999999</v>
      </c>
    </row>
    <row r="458" spans="1:9" x14ac:dyDescent="0.25">
      <c r="A458">
        <v>457</v>
      </c>
      <c r="D458">
        <v>205.57836800000001</v>
      </c>
      <c r="E458">
        <v>6.4191839999999996</v>
      </c>
      <c r="F458">
        <v>216.595902</v>
      </c>
      <c r="G458">
        <v>6.1373129999999998</v>
      </c>
    </row>
    <row r="459" spans="1:9" x14ac:dyDescent="0.25">
      <c r="A459">
        <v>458</v>
      </c>
      <c r="D459">
        <v>205.57923400000001</v>
      </c>
      <c r="E459">
        <v>6.4213779999999998</v>
      </c>
      <c r="F459">
        <v>216.60883000000001</v>
      </c>
      <c r="G459">
        <v>6.0975679999999999</v>
      </c>
    </row>
    <row r="460" spans="1:9" x14ac:dyDescent="0.25">
      <c r="A460">
        <v>459</v>
      </c>
      <c r="D460">
        <v>205.64693800000001</v>
      </c>
      <c r="E460">
        <v>6.4412250000000002</v>
      </c>
      <c r="F460">
        <v>216.62488999999999</v>
      </c>
      <c r="G460">
        <v>6.0419650000000003</v>
      </c>
    </row>
    <row r="461" spans="1:9" x14ac:dyDescent="0.25">
      <c r="A461">
        <v>460</v>
      </c>
      <c r="D461">
        <v>205.57132999999999</v>
      </c>
      <c r="E461">
        <v>6.4336219999999997</v>
      </c>
      <c r="F461">
        <v>216.680443</v>
      </c>
      <c r="G461">
        <v>6.2309450000000002</v>
      </c>
    </row>
    <row r="462" spans="1:9" x14ac:dyDescent="0.25">
      <c r="A462">
        <v>461</v>
      </c>
      <c r="D462">
        <v>205.62780700000002</v>
      </c>
      <c r="E462">
        <v>6.4064290000000002</v>
      </c>
    </row>
    <row r="463" spans="1:9" x14ac:dyDescent="0.25">
      <c r="A463">
        <v>462</v>
      </c>
      <c r="D463">
        <v>205.62780700000002</v>
      </c>
      <c r="E463">
        <v>6.4064290000000002</v>
      </c>
      <c r="H463">
        <v>206.50183800000002</v>
      </c>
      <c r="I463">
        <v>7.579745</v>
      </c>
    </row>
    <row r="464" spans="1:9" x14ac:dyDescent="0.25">
      <c r="A464">
        <v>463</v>
      </c>
      <c r="B464">
        <v>196.30566300000001</v>
      </c>
      <c r="C464">
        <v>5.4694900000000004</v>
      </c>
      <c r="H464">
        <v>206.44943900000001</v>
      </c>
      <c r="I464">
        <v>7.6536730000000004</v>
      </c>
    </row>
    <row r="465" spans="1:9" x14ac:dyDescent="0.25">
      <c r="A465">
        <v>464</v>
      </c>
      <c r="B465">
        <v>196.27918600000001</v>
      </c>
      <c r="C465">
        <v>5.4671940000000001</v>
      </c>
      <c r="H465">
        <v>206.48724300000001</v>
      </c>
      <c r="I465">
        <v>7.6042860000000001</v>
      </c>
    </row>
    <row r="466" spans="1:9" x14ac:dyDescent="0.25">
      <c r="A466">
        <v>465</v>
      </c>
      <c r="B466">
        <v>196.270869</v>
      </c>
      <c r="C466">
        <v>5.472143</v>
      </c>
      <c r="H466">
        <v>206.497401</v>
      </c>
      <c r="I466">
        <v>7.5791839999999997</v>
      </c>
    </row>
    <row r="467" spans="1:9" x14ac:dyDescent="0.25">
      <c r="A467">
        <v>466</v>
      </c>
      <c r="B467">
        <v>196.28148200000001</v>
      </c>
      <c r="C467">
        <v>5.4714280000000004</v>
      </c>
      <c r="H467">
        <v>206.50836900000002</v>
      </c>
      <c r="I467">
        <v>7.593979</v>
      </c>
    </row>
    <row r="468" spans="1:9" x14ac:dyDescent="0.25">
      <c r="A468">
        <v>467</v>
      </c>
      <c r="B468">
        <v>196.297912</v>
      </c>
      <c r="C468">
        <v>5.4680609999999996</v>
      </c>
      <c r="H468">
        <v>206.50240300000002</v>
      </c>
      <c r="I468">
        <v>7.5934689999999998</v>
      </c>
    </row>
    <row r="469" spans="1:9" x14ac:dyDescent="0.25">
      <c r="A469">
        <v>468</v>
      </c>
      <c r="B469">
        <v>196.299083</v>
      </c>
      <c r="C469">
        <v>5.4919900000000004</v>
      </c>
      <c r="H469">
        <v>206.49092000000002</v>
      </c>
      <c r="I469">
        <v>7.6002039999999997</v>
      </c>
    </row>
    <row r="470" spans="1:9" x14ac:dyDescent="0.25">
      <c r="A470">
        <v>469</v>
      </c>
      <c r="B470">
        <v>196.29643200000001</v>
      </c>
      <c r="C470">
        <v>5.4918370000000003</v>
      </c>
      <c r="H470">
        <v>206.46724599999999</v>
      </c>
      <c r="I470">
        <v>7.6094889999999999</v>
      </c>
    </row>
    <row r="471" spans="1:9" x14ac:dyDescent="0.25">
      <c r="A471">
        <v>470</v>
      </c>
      <c r="B471">
        <v>196.290359</v>
      </c>
      <c r="C471">
        <v>5.4935200000000002</v>
      </c>
      <c r="H471">
        <v>206.49908400000001</v>
      </c>
      <c r="I471">
        <v>7.606122</v>
      </c>
    </row>
    <row r="472" spans="1:9" x14ac:dyDescent="0.25">
      <c r="A472">
        <v>471</v>
      </c>
      <c r="B472">
        <v>196.28138300000001</v>
      </c>
      <c r="C472">
        <v>5.4795920000000002</v>
      </c>
      <c r="H472">
        <v>206.53433899999999</v>
      </c>
      <c r="I472">
        <v>7.6196929999999998</v>
      </c>
    </row>
    <row r="473" spans="1:9" x14ac:dyDescent="0.25">
      <c r="A473">
        <v>472</v>
      </c>
      <c r="B473">
        <v>196.27398199999999</v>
      </c>
      <c r="C473">
        <v>5.4850000000000003</v>
      </c>
      <c r="H473">
        <v>206.51658600000002</v>
      </c>
      <c r="I473">
        <v>7.630255</v>
      </c>
    </row>
    <row r="474" spans="1:9" x14ac:dyDescent="0.25">
      <c r="A474">
        <v>473</v>
      </c>
      <c r="B474">
        <v>196.29872800000001</v>
      </c>
      <c r="C474">
        <v>5.5112240000000003</v>
      </c>
      <c r="H474">
        <v>206.50163600000002</v>
      </c>
      <c r="I474">
        <v>7.6390310000000001</v>
      </c>
    </row>
    <row r="475" spans="1:9" x14ac:dyDescent="0.25">
      <c r="A475">
        <v>474</v>
      </c>
      <c r="B475">
        <v>196.30092200000001</v>
      </c>
      <c r="C475">
        <v>5.494694</v>
      </c>
      <c r="H475">
        <v>206.49158399999999</v>
      </c>
      <c r="I475">
        <v>7.6231119999999999</v>
      </c>
    </row>
    <row r="476" spans="1:9" x14ac:dyDescent="0.25">
      <c r="A476">
        <v>475</v>
      </c>
      <c r="B476">
        <v>196.30189100000001</v>
      </c>
      <c r="C476">
        <v>5.5114799999999997</v>
      </c>
      <c r="H476">
        <v>206.51346900000001</v>
      </c>
      <c r="I476">
        <v>7.6102550000000004</v>
      </c>
    </row>
    <row r="477" spans="1:9" x14ac:dyDescent="0.25">
      <c r="A477">
        <v>476</v>
      </c>
      <c r="B477">
        <v>196.30566300000001</v>
      </c>
      <c r="C477">
        <v>5.4694900000000004</v>
      </c>
      <c r="H477">
        <v>206.50530600000002</v>
      </c>
      <c r="I477">
        <v>7.6349489999999998</v>
      </c>
    </row>
    <row r="478" spans="1:9" x14ac:dyDescent="0.25">
      <c r="A478">
        <v>477</v>
      </c>
      <c r="B478">
        <v>196.30566300000001</v>
      </c>
      <c r="C478">
        <v>5.4694900000000004</v>
      </c>
      <c r="H478">
        <v>206.50183800000002</v>
      </c>
      <c r="I478">
        <v>7.579745</v>
      </c>
    </row>
    <row r="479" spans="1:9" x14ac:dyDescent="0.25">
      <c r="A479">
        <v>478</v>
      </c>
    </row>
    <row r="480" spans="1:9" x14ac:dyDescent="0.25">
      <c r="A480">
        <v>479</v>
      </c>
      <c r="D480">
        <v>184.822093</v>
      </c>
      <c r="E480">
        <v>7.1901529999999996</v>
      </c>
      <c r="F480">
        <v>196.38490200000001</v>
      </c>
      <c r="G480">
        <v>6.2278060000000002</v>
      </c>
    </row>
    <row r="481" spans="1:9" x14ac:dyDescent="0.25">
      <c r="A481">
        <v>480</v>
      </c>
      <c r="D481">
        <v>184.691688</v>
      </c>
      <c r="E481">
        <v>7.2127549999999996</v>
      </c>
      <c r="F481">
        <v>196.35332</v>
      </c>
      <c r="G481">
        <v>6.1703570000000001</v>
      </c>
    </row>
    <row r="482" spans="1:9" x14ac:dyDescent="0.25">
      <c r="A482">
        <v>481</v>
      </c>
      <c r="D482">
        <v>184.83678700000002</v>
      </c>
      <c r="E482">
        <v>7.2068880000000002</v>
      </c>
      <c r="F482">
        <v>196.301379</v>
      </c>
      <c r="G482">
        <v>6.2293370000000001</v>
      </c>
    </row>
    <row r="483" spans="1:9" x14ac:dyDescent="0.25">
      <c r="A483">
        <v>482</v>
      </c>
      <c r="D483">
        <v>184.76709299999999</v>
      </c>
      <c r="E483">
        <v>7.1954589999999996</v>
      </c>
      <c r="F483">
        <v>196.30852400000001</v>
      </c>
      <c r="G483">
        <v>6.2591830000000002</v>
      </c>
    </row>
    <row r="484" spans="1:9" x14ac:dyDescent="0.25">
      <c r="A484">
        <v>483</v>
      </c>
      <c r="D484">
        <v>184.76275900000002</v>
      </c>
      <c r="E484">
        <v>7.1919389999999996</v>
      </c>
      <c r="F484">
        <v>196.26709299999999</v>
      </c>
      <c r="G484">
        <v>6.2428569999999999</v>
      </c>
    </row>
    <row r="485" spans="1:9" x14ac:dyDescent="0.25">
      <c r="A485">
        <v>484</v>
      </c>
      <c r="D485">
        <v>184.76786000000001</v>
      </c>
      <c r="E485">
        <v>7.1838769999999998</v>
      </c>
      <c r="F485">
        <v>196.27964300000002</v>
      </c>
      <c r="G485">
        <v>6.2514289999999999</v>
      </c>
    </row>
    <row r="486" spans="1:9" x14ac:dyDescent="0.25">
      <c r="A486">
        <v>485</v>
      </c>
      <c r="D486">
        <v>184.78755100000001</v>
      </c>
      <c r="E486">
        <v>7.1884690000000004</v>
      </c>
      <c r="F486">
        <v>196.27219300000002</v>
      </c>
      <c r="G486">
        <v>6.2390819999999998</v>
      </c>
    </row>
    <row r="487" spans="1:9" x14ac:dyDescent="0.25">
      <c r="A487">
        <v>486</v>
      </c>
      <c r="D487">
        <v>184.782554</v>
      </c>
      <c r="E487">
        <v>7.1886729999999996</v>
      </c>
      <c r="F487">
        <v>196.29489799999999</v>
      </c>
      <c r="G487">
        <v>6.2367850000000002</v>
      </c>
    </row>
    <row r="488" spans="1:9" x14ac:dyDescent="0.25">
      <c r="A488">
        <v>487</v>
      </c>
      <c r="D488">
        <v>184.771175</v>
      </c>
      <c r="E488">
        <v>7.1751019999999999</v>
      </c>
      <c r="F488">
        <v>196.33852300000001</v>
      </c>
      <c r="G488">
        <v>6.1958679999999999</v>
      </c>
    </row>
    <row r="489" spans="1:9" x14ac:dyDescent="0.25">
      <c r="A489">
        <v>488</v>
      </c>
      <c r="D489">
        <v>184.77454299999999</v>
      </c>
      <c r="E489">
        <v>7.1794390000000003</v>
      </c>
      <c r="F489">
        <v>196.36699200000001</v>
      </c>
      <c r="G489">
        <v>6.1862240000000002</v>
      </c>
    </row>
    <row r="490" spans="1:9" x14ac:dyDescent="0.25">
      <c r="A490">
        <v>489</v>
      </c>
      <c r="D490">
        <v>184.761943</v>
      </c>
      <c r="E490">
        <v>7.1732139999999998</v>
      </c>
      <c r="F490">
        <v>196.30637999999999</v>
      </c>
      <c r="G490">
        <v>6.1915300000000002</v>
      </c>
    </row>
    <row r="491" spans="1:9" x14ac:dyDescent="0.25">
      <c r="A491">
        <v>490</v>
      </c>
      <c r="D491">
        <v>184.73587000000001</v>
      </c>
      <c r="E491">
        <v>7.1748979999999998</v>
      </c>
      <c r="F491">
        <v>196.26469700000001</v>
      </c>
      <c r="G491">
        <v>6.2066330000000001</v>
      </c>
    </row>
    <row r="492" spans="1:9" x14ac:dyDescent="0.25">
      <c r="A492">
        <v>491</v>
      </c>
      <c r="D492">
        <v>184.75163600000002</v>
      </c>
      <c r="E492">
        <v>7.203112</v>
      </c>
      <c r="F492">
        <v>196.237247</v>
      </c>
      <c r="G492">
        <v>6.2098979999999999</v>
      </c>
    </row>
    <row r="493" spans="1:9" x14ac:dyDescent="0.25">
      <c r="A493">
        <v>492</v>
      </c>
      <c r="D493">
        <v>184.70546300000001</v>
      </c>
      <c r="E493">
        <v>7.1634180000000001</v>
      </c>
      <c r="F493">
        <v>196.38490200000001</v>
      </c>
      <c r="G493">
        <v>6.2278060000000002</v>
      </c>
    </row>
    <row r="494" spans="1:9" x14ac:dyDescent="0.25">
      <c r="A494">
        <v>493</v>
      </c>
      <c r="D494">
        <v>184.822093</v>
      </c>
      <c r="E494">
        <v>7.1901529999999996</v>
      </c>
      <c r="F494">
        <v>196.38490200000001</v>
      </c>
      <c r="G494">
        <v>6.2278060000000002</v>
      </c>
    </row>
    <row r="495" spans="1:9" x14ac:dyDescent="0.25">
      <c r="A495">
        <v>494</v>
      </c>
    </row>
    <row r="496" spans="1:9" x14ac:dyDescent="0.25">
      <c r="A496">
        <v>495</v>
      </c>
      <c r="H496">
        <v>184.69398000000001</v>
      </c>
      <c r="I496">
        <v>8.2036730000000002</v>
      </c>
    </row>
    <row r="497" spans="1:9" x14ac:dyDescent="0.25">
      <c r="A497">
        <v>496</v>
      </c>
      <c r="B497">
        <v>173.76995199999999</v>
      </c>
      <c r="C497">
        <v>6.3679079999999999</v>
      </c>
      <c r="H497">
        <v>184.667911</v>
      </c>
      <c r="I497">
        <v>8.3038260000000008</v>
      </c>
    </row>
    <row r="498" spans="1:9" x14ac:dyDescent="0.25">
      <c r="A498">
        <v>497</v>
      </c>
      <c r="B498">
        <v>173.72423700000002</v>
      </c>
      <c r="C498">
        <v>6.4051020000000003</v>
      </c>
      <c r="H498">
        <v>184.72010299999999</v>
      </c>
      <c r="I498">
        <v>8.269031</v>
      </c>
    </row>
    <row r="499" spans="1:9" x14ac:dyDescent="0.25">
      <c r="A499">
        <v>498</v>
      </c>
      <c r="B499">
        <v>173.68194099999999</v>
      </c>
      <c r="C499">
        <v>6.4117860000000002</v>
      </c>
      <c r="H499">
        <v>184.71990099999999</v>
      </c>
      <c r="I499">
        <v>8.2679080000000003</v>
      </c>
    </row>
    <row r="500" spans="1:9" x14ac:dyDescent="0.25">
      <c r="A500">
        <v>499</v>
      </c>
      <c r="B500">
        <v>173.731176</v>
      </c>
      <c r="C500">
        <v>6.4157140000000004</v>
      </c>
      <c r="H500">
        <v>184.737247</v>
      </c>
      <c r="I500">
        <v>8.2476529999999997</v>
      </c>
    </row>
    <row r="501" spans="1:9" x14ac:dyDescent="0.25">
      <c r="A501">
        <v>500</v>
      </c>
      <c r="B501">
        <v>173.74056400000001</v>
      </c>
      <c r="C501">
        <v>6.4274490000000002</v>
      </c>
      <c r="H501">
        <v>184.71148199999999</v>
      </c>
      <c r="I501">
        <v>8.2476529999999997</v>
      </c>
    </row>
    <row r="502" spans="1:9" x14ac:dyDescent="0.25">
      <c r="A502">
        <v>501</v>
      </c>
      <c r="B502">
        <v>173.78010499999999</v>
      </c>
      <c r="C502">
        <v>6.4116840000000002</v>
      </c>
      <c r="H502">
        <v>184.74668800000001</v>
      </c>
      <c r="I502">
        <v>8.2621939999999991</v>
      </c>
    </row>
    <row r="503" spans="1:9" x14ac:dyDescent="0.25">
      <c r="A503">
        <v>502</v>
      </c>
      <c r="B503">
        <v>173.77071699999999</v>
      </c>
      <c r="C503">
        <v>6.3598980000000003</v>
      </c>
      <c r="H503">
        <v>184.77561500000002</v>
      </c>
      <c r="I503">
        <v>8.2618880000000008</v>
      </c>
    </row>
    <row r="504" spans="1:9" x14ac:dyDescent="0.25">
      <c r="A504">
        <v>503</v>
      </c>
      <c r="B504">
        <v>173.784032</v>
      </c>
      <c r="C504">
        <v>6.3895920000000004</v>
      </c>
      <c r="H504">
        <v>184.763015</v>
      </c>
      <c r="I504">
        <v>8.2626019999999993</v>
      </c>
    </row>
    <row r="505" spans="1:9" x14ac:dyDescent="0.25">
      <c r="A505">
        <v>504</v>
      </c>
      <c r="B505">
        <v>173.74551100000002</v>
      </c>
      <c r="C505">
        <v>6.3953569999999997</v>
      </c>
      <c r="H505">
        <v>184.73469900000001</v>
      </c>
      <c r="I505">
        <v>8.2780090000000008</v>
      </c>
    </row>
    <row r="506" spans="1:9" x14ac:dyDescent="0.25">
      <c r="A506">
        <v>505</v>
      </c>
      <c r="B506">
        <v>173.76556299999999</v>
      </c>
      <c r="C506">
        <v>6.4413780000000003</v>
      </c>
      <c r="H506">
        <v>184.75107500000001</v>
      </c>
      <c r="I506">
        <v>8.3030609999999996</v>
      </c>
    </row>
    <row r="507" spans="1:9" x14ac:dyDescent="0.25">
      <c r="A507">
        <v>506</v>
      </c>
      <c r="B507">
        <v>173.75729899999999</v>
      </c>
      <c r="C507">
        <v>6.4770409999999998</v>
      </c>
      <c r="H507">
        <v>184.72347200000002</v>
      </c>
      <c r="I507">
        <v>8.2888260000000002</v>
      </c>
    </row>
    <row r="508" spans="1:9" x14ac:dyDescent="0.25">
      <c r="A508">
        <v>507</v>
      </c>
      <c r="B508">
        <v>173.74428900000001</v>
      </c>
      <c r="C508">
        <v>6.4880100000000001</v>
      </c>
      <c r="H508">
        <v>184.725562</v>
      </c>
      <c r="I508">
        <v>8.2687240000000006</v>
      </c>
    </row>
    <row r="509" spans="1:9" x14ac:dyDescent="0.25">
      <c r="A509">
        <v>508</v>
      </c>
      <c r="B509">
        <v>173.77862500000001</v>
      </c>
      <c r="C509">
        <v>6.5532649999999997</v>
      </c>
      <c r="H509">
        <v>184.687095</v>
      </c>
      <c r="I509">
        <v>8.2760719999999992</v>
      </c>
    </row>
    <row r="510" spans="1:9" x14ac:dyDescent="0.25">
      <c r="A510">
        <v>509</v>
      </c>
      <c r="B510">
        <v>173.76995199999999</v>
      </c>
      <c r="C510">
        <v>6.3679079999999999</v>
      </c>
      <c r="H510">
        <v>184.69398000000001</v>
      </c>
      <c r="I510">
        <v>8.2036730000000002</v>
      </c>
    </row>
    <row r="511" spans="1:9" x14ac:dyDescent="0.25">
      <c r="A511">
        <v>510</v>
      </c>
    </row>
    <row r="512" spans="1:9" x14ac:dyDescent="0.25">
      <c r="A512">
        <v>511</v>
      </c>
      <c r="D512">
        <v>163.34510399999999</v>
      </c>
      <c r="E512">
        <v>7.7383170000000003</v>
      </c>
      <c r="F512">
        <v>173.639186</v>
      </c>
      <c r="G512">
        <v>6.7569889999999999</v>
      </c>
    </row>
    <row r="513" spans="1:9" x14ac:dyDescent="0.25">
      <c r="A513">
        <v>512</v>
      </c>
      <c r="D513">
        <v>163.28387900000001</v>
      </c>
      <c r="E513">
        <v>7.758724</v>
      </c>
      <c r="F513">
        <v>173.74235099999999</v>
      </c>
      <c r="G513">
        <v>6.6857139999999999</v>
      </c>
    </row>
    <row r="514" spans="1:9" x14ac:dyDescent="0.25">
      <c r="A514">
        <v>513</v>
      </c>
      <c r="D514">
        <v>163.293318</v>
      </c>
      <c r="E514">
        <v>7.7664280000000003</v>
      </c>
      <c r="F514">
        <v>173.65714600000001</v>
      </c>
      <c r="G514">
        <v>6.7532139999999998</v>
      </c>
    </row>
    <row r="515" spans="1:9" x14ac:dyDescent="0.25">
      <c r="A515">
        <v>514</v>
      </c>
      <c r="D515">
        <v>163.34342100000001</v>
      </c>
      <c r="E515">
        <v>7.7595919999999996</v>
      </c>
      <c r="F515">
        <v>173.641839</v>
      </c>
      <c r="G515">
        <v>6.7622450000000001</v>
      </c>
    </row>
    <row r="516" spans="1:9" x14ac:dyDescent="0.25">
      <c r="A516">
        <v>515</v>
      </c>
      <c r="D516">
        <v>163.327247</v>
      </c>
      <c r="E516">
        <v>7.7478059999999997</v>
      </c>
      <c r="F516">
        <v>173.652604</v>
      </c>
      <c r="G516">
        <v>6.7583679999999999</v>
      </c>
    </row>
    <row r="517" spans="1:9" x14ac:dyDescent="0.25">
      <c r="A517">
        <v>516</v>
      </c>
      <c r="D517">
        <v>163.31326799999999</v>
      </c>
      <c r="E517">
        <v>7.7662750000000003</v>
      </c>
      <c r="F517">
        <v>173.66413399999999</v>
      </c>
      <c r="G517">
        <v>6.7457140000000004</v>
      </c>
    </row>
    <row r="518" spans="1:9" x14ac:dyDescent="0.25">
      <c r="A518">
        <v>517</v>
      </c>
      <c r="D518">
        <v>163.33143100000001</v>
      </c>
      <c r="E518">
        <v>7.777806</v>
      </c>
      <c r="F518">
        <v>173.62250299999999</v>
      </c>
      <c r="G518">
        <v>6.7141840000000004</v>
      </c>
    </row>
    <row r="519" spans="1:9" x14ac:dyDescent="0.25">
      <c r="A519">
        <v>518</v>
      </c>
      <c r="D519">
        <v>163.32275800000002</v>
      </c>
      <c r="E519">
        <v>7.7826529999999998</v>
      </c>
      <c r="F519">
        <v>173.64428600000002</v>
      </c>
      <c r="G519">
        <v>6.7054080000000003</v>
      </c>
    </row>
    <row r="520" spans="1:9" x14ac:dyDescent="0.25">
      <c r="A520">
        <v>519</v>
      </c>
      <c r="D520">
        <v>163.30530900000002</v>
      </c>
      <c r="E520">
        <v>7.7556630000000002</v>
      </c>
      <c r="F520">
        <v>173.67102399999999</v>
      </c>
      <c r="G520">
        <v>6.6940309999999998</v>
      </c>
    </row>
    <row r="521" spans="1:9" x14ac:dyDescent="0.25">
      <c r="A521">
        <v>520</v>
      </c>
      <c r="D521">
        <v>163.31581800000001</v>
      </c>
      <c r="E521">
        <v>7.7789799999999998</v>
      </c>
      <c r="F521">
        <v>173.66959300000002</v>
      </c>
      <c r="G521">
        <v>6.7012749999999999</v>
      </c>
    </row>
    <row r="522" spans="1:9" x14ac:dyDescent="0.25">
      <c r="A522">
        <v>521</v>
      </c>
      <c r="D522">
        <v>163.281532</v>
      </c>
      <c r="E522">
        <v>7.7514799999999999</v>
      </c>
      <c r="F522">
        <v>173.60546199999999</v>
      </c>
      <c r="G522">
        <v>6.5644900000000002</v>
      </c>
    </row>
    <row r="523" spans="1:9" x14ac:dyDescent="0.25">
      <c r="A523">
        <v>522</v>
      </c>
      <c r="D523">
        <v>163.28260399999999</v>
      </c>
      <c r="E523">
        <v>7.7306119999999998</v>
      </c>
      <c r="F523">
        <v>173.59204199999999</v>
      </c>
      <c r="G523">
        <v>6.6185210000000003</v>
      </c>
    </row>
    <row r="524" spans="1:9" x14ac:dyDescent="0.25">
      <c r="A524">
        <v>523</v>
      </c>
      <c r="D524">
        <v>163.27505200000002</v>
      </c>
      <c r="E524">
        <v>7.7779590000000001</v>
      </c>
      <c r="F524">
        <v>173.54684</v>
      </c>
      <c r="G524">
        <v>6.6265309999999999</v>
      </c>
    </row>
    <row r="525" spans="1:9" x14ac:dyDescent="0.25">
      <c r="A525">
        <v>524</v>
      </c>
      <c r="D525">
        <v>163.25597099999999</v>
      </c>
      <c r="E525">
        <v>7.6993879999999999</v>
      </c>
      <c r="F525">
        <v>173.639186</v>
      </c>
      <c r="G525">
        <v>6.7569889999999999</v>
      </c>
    </row>
    <row r="526" spans="1:9" x14ac:dyDescent="0.25">
      <c r="A526">
        <v>525</v>
      </c>
      <c r="D526">
        <v>163.34510399999999</v>
      </c>
      <c r="E526">
        <v>7.7383170000000003</v>
      </c>
    </row>
    <row r="527" spans="1:9" x14ac:dyDescent="0.25">
      <c r="A527">
        <v>526</v>
      </c>
      <c r="B527">
        <v>155.085104</v>
      </c>
      <c r="C527">
        <v>6.3171939999999998</v>
      </c>
    </row>
    <row r="528" spans="1:9" x14ac:dyDescent="0.25">
      <c r="A528">
        <v>527</v>
      </c>
      <c r="B528">
        <v>155.02765500000001</v>
      </c>
      <c r="C528">
        <v>6.2397960000000001</v>
      </c>
      <c r="H528">
        <v>163.20199200000002</v>
      </c>
      <c r="I528">
        <v>8.1658670000000004</v>
      </c>
    </row>
    <row r="529" spans="1:9" x14ac:dyDescent="0.25">
      <c r="A529">
        <v>528</v>
      </c>
      <c r="B529">
        <v>155.053268</v>
      </c>
      <c r="C529">
        <v>6.2424489999999997</v>
      </c>
      <c r="H529">
        <v>163.093829</v>
      </c>
      <c r="I529">
        <v>8.1972959999999997</v>
      </c>
    </row>
    <row r="530" spans="1:9" x14ac:dyDescent="0.25">
      <c r="A530">
        <v>529</v>
      </c>
      <c r="B530">
        <v>155.049339</v>
      </c>
      <c r="C530">
        <v>6.30199</v>
      </c>
      <c r="H530">
        <v>163.083369</v>
      </c>
      <c r="I530">
        <v>8.1598980000000001</v>
      </c>
    </row>
    <row r="531" spans="1:9" x14ac:dyDescent="0.25">
      <c r="A531">
        <v>530</v>
      </c>
      <c r="B531">
        <v>155.115002</v>
      </c>
      <c r="C531">
        <v>6.33847</v>
      </c>
      <c r="H531">
        <v>163.082043</v>
      </c>
      <c r="I531">
        <v>8.1246419999999997</v>
      </c>
    </row>
    <row r="532" spans="1:9" x14ac:dyDescent="0.25">
      <c r="A532">
        <v>531</v>
      </c>
      <c r="B532">
        <v>155.22393099999999</v>
      </c>
      <c r="C532">
        <v>6.3362759999999998</v>
      </c>
      <c r="H532">
        <v>163.076481</v>
      </c>
      <c r="I532">
        <v>8.1174490000000006</v>
      </c>
    </row>
    <row r="533" spans="1:9" x14ac:dyDescent="0.25">
      <c r="A533">
        <v>532</v>
      </c>
      <c r="B533">
        <v>155.13520600000001</v>
      </c>
      <c r="C533">
        <v>6.326225</v>
      </c>
      <c r="H533">
        <v>163.09035900000001</v>
      </c>
      <c r="I533">
        <v>8.1408159999999992</v>
      </c>
    </row>
    <row r="534" spans="1:9" x14ac:dyDescent="0.25">
      <c r="A534">
        <v>533</v>
      </c>
      <c r="B534">
        <v>155.24842100000001</v>
      </c>
      <c r="C534">
        <v>6.3061220000000002</v>
      </c>
      <c r="H534">
        <v>163.086941</v>
      </c>
      <c r="I534">
        <v>8.1397449999999996</v>
      </c>
    </row>
    <row r="535" spans="1:9" x14ac:dyDescent="0.25">
      <c r="A535">
        <v>534</v>
      </c>
      <c r="B535">
        <v>155.19311400000001</v>
      </c>
      <c r="C535">
        <v>6.3601530000000004</v>
      </c>
      <c r="H535">
        <v>163.10449199999999</v>
      </c>
      <c r="I535">
        <v>8.1854589999999998</v>
      </c>
    </row>
    <row r="536" spans="1:9" x14ac:dyDescent="0.25">
      <c r="A536">
        <v>535</v>
      </c>
      <c r="B536">
        <v>155.105512</v>
      </c>
      <c r="C536">
        <v>6.2478059999999997</v>
      </c>
      <c r="H536">
        <v>163.121227</v>
      </c>
      <c r="I536">
        <v>8.2143370000000004</v>
      </c>
    </row>
    <row r="537" spans="1:9" x14ac:dyDescent="0.25">
      <c r="A537">
        <v>536</v>
      </c>
      <c r="B537">
        <v>155.08138</v>
      </c>
      <c r="C537">
        <v>6.3581630000000002</v>
      </c>
      <c r="H537">
        <v>163.185665</v>
      </c>
      <c r="I537">
        <v>8.2051020000000001</v>
      </c>
    </row>
    <row r="538" spans="1:9" x14ac:dyDescent="0.25">
      <c r="A538">
        <v>537</v>
      </c>
      <c r="B538">
        <v>155.12204300000002</v>
      </c>
      <c r="C538">
        <v>6.2941830000000003</v>
      </c>
      <c r="H538">
        <v>163.11153200000001</v>
      </c>
      <c r="I538">
        <v>8.213571</v>
      </c>
    </row>
    <row r="539" spans="1:9" x14ac:dyDescent="0.25">
      <c r="A539">
        <v>538</v>
      </c>
      <c r="B539">
        <v>155.12597199999999</v>
      </c>
      <c r="C539">
        <v>6.2522450000000003</v>
      </c>
      <c r="H539">
        <v>163.146074</v>
      </c>
      <c r="I539">
        <v>8.2046430000000008</v>
      </c>
    </row>
    <row r="540" spans="1:9" x14ac:dyDescent="0.25">
      <c r="A540">
        <v>539</v>
      </c>
      <c r="B540">
        <v>155.085104</v>
      </c>
      <c r="C540">
        <v>6.3171939999999998</v>
      </c>
      <c r="H540">
        <v>163.152196</v>
      </c>
      <c r="I540">
        <v>8.1786220000000007</v>
      </c>
    </row>
    <row r="541" spans="1:9" x14ac:dyDescent="0.25">
      <c r="A541">
        <v>540</v>
      </c>
      <c r="H541">
        <v>163.043013</v>
      </c>
      <c r="I541">
        <v>8.2158160000000002</v>
      </c>
    </row>
    <row r="542" spans="1:9" x14ac:dyDescent="0.25">
      <c r="A542">
        <v>541</v>
      </c>
      <c r="H542">
        <v>163.20199200000002</v>
      </c>
      <c r="I542">
        <v>8.1658670000000004</v>
      </c>
    </row>
    <row r="543" spans="1:9" x14ac:dyDescent="0.25">
      <c r="A543">
        <v>542</v>
      </c>
      <c r="F543">
        <v>154.99127800000002</v>
      </c>
      <c r="G543">
        <v>6.6743370000000004</v>
      </c>
    </row>
    <row r="544" spans="1:9" x14ac:dyDescent="0.25">
      <c r="A544">
        <v>543</v>
      </c>
      <c r="D544">
        <v>134.34154799999999</v>
      </c>
      <c r="E544">
        <v>5.7252109999999998</v>
      </c>
      <c r="F544">
        <v>155.07046099999999</v>
      </c>
      <c r="G544">
        <v>6.6637750000000002</v>
      </c>
    </row>
    <row r="545" spans="1:9" x14ac:dyDescent="0.25">
      <c r="A545">
        <v>544</v>
      </c>
      <c r="D545">
        <v>134.35685599999999</v>
      </c>
      <c r="E545">
        <v>5.6803160000000004</v>
      </c>
      <c r="F545">
        <v>154.983012</v>
      </c>
      <c r="G545">
        <v>6.6325000000000003</v>
      </c>
    </row>
    <row r="546" spans="1:9" x14ac:dyDescent="0.25">
      <c r="A546">
        <v>545</v>
      </c>
      <c r="D546">
        <v>134.33000100000001</v>
      </c>
      <c r="E546">
        <v>5.6677400000000002</v>
      </c>
      <c r="F546">
        <v>154.961074</v>
      </c>
      <c r="G546">
        <v>6.6236730000000001</v>
      </c>
    </row>
    <row r="547" spans="1:9" x14ac:dyDescent="0.25">
      <c r="A547">
        <v>546</v>
      </c>
      <c r="D547">
        <v>134.35948500000001</v>
      </c>
      <c r="E547">
        <v>5.6922230000000003</v>
      </c>
      <c r="F547">
        <v>155.00444100000001</v>
      </c>
      <c r="G547">
        <v>6.652704</v>
      </c>
    </row>
    <row r="548" spans="1:9" x14ac:dyDescent="0.25">
      <c r="A548">
        <v>547</v>
      </c>
      <c r="D548">
        <v>134.34726599999999</v>
      </c>
      <c r="E548">
        <v>5.6600599999999996</v>
      </c>
      <c r="F548">
        <v>154.93995100000001</v>
      </c>
      <c r="G548">
        <v>6.652755</v>
      </c>
    </row>
    <row r="549" spans="1:9" x14ac:dyDescent="0.25">
      <c r="A549">
        <v>548</v>
      </c>
      <c r="D549">
        <v>134.33381600000001</v>
      </c>
      <c r="E549">
        <v>5.6649570000000002</v>
      </c>
      <c r="F549">
        <v>154.86479800000001</v>
      </c>
      <c r="G549">
        <v>6.5782660000000002</v>
      </c>
    </row>
    <row r="550" spans="1:9" x14ac:dyDescent="0.25">
      <c r="A550">
        <v>549</v>
      </c>
      <c r="D550">
        <v>134.37314500000002</v>
      </c>
      <c r="E550">
        <v>5.6612450000000001</v>
      </c>
      <c r="F550">
        <v>154.880461</v>
      </c>
      <c r="G550">
        <v>6.5214290000000004</v>
      </c>
    </row>
    <row r="551" spans="1:9" x14ac:dyDescent="0.25">
      <c r="A551">
        <v>550</v>
      </c>
      <c r="D551">
        <v>134.38958600000001</v>
      </c>
      <c r="E551">
        <v>5.6629459999999998</v>
      </c>
      <c r="F551">
        <v>154.99127800000002</v>
      </c>
      <c r="G551">
        <v>6.6743370000000004</v>
      </c>
    </row>
    <row r="552" spans="1:9" x14ac:dyDescent="0.25">
      <c r="A552">
        <v>551</v>
      </c>
      <c r="D552">
        <v>134.388915</v>
      </c>
      <c r="E552">
        <v>5.6784100000000004</v>
      </c>
      <c r="F552">
        <v>154.99127800000002</v>
      </c>
      <c r="G552">
        <v>6.6743370000000004</v>
      </c>
    </row>
    <row r="553" spans="1:9" x14ac:dyDescent="0.25">
      <c r="A553">
        <v>552</v>
      </c>
      <c r="D553">
        <v>134.41814300000001</v>
      </c>
      <c r="E553">
        <v>5.6372260000000001</v>
      </c>
      <c r="F553">
        <v>154.99127800000002</v>
      </c>
      <c r="G553">
        <v>6.6743370000000004</v>
      </c>
    </row>
    <row r="554" spans="1:9" x14ac:dyDescent="0.25">
      <c r="A554">
        <v>553</v>
      </c>
      <c r="D554">
        <v>134.37592599999999</v>
      </c>
      <c r="E554">
        <v>5.6818629999999999</v>
      </c>
      <c r="F554">
        <v>154.99127800000002</v>
      </c>
      <c r="G554">
        <v>6.6743370000000004</v>
      </c>
    </row>
    <row r="555" spans="1:9" x14ac:dyDescent="0.25">
      <c r="A555">
        <v>554</v>
      </c>
      <c r="D555">
        <v>134.34773200000001</v>
      </c>
      <c r="E555">
        <v>5.6472249999999997</v>
      </c>
      <c r="F555">
        <v>155.000767</v>
      </c>
      <c r="G555">
        <v>6.6740310000000003</v>
      </c>
    </row>
    <row r="556" spans="1:9" x14ac:dyDescent="0.25">
      <c r="A556">
        <v>555</v>
      </c>
      <c r="D556">
        <v>134.34154799999999</v>
      </c>
      <c r="E556">
        <v>5.7252109999999998</v>
      </c>
    </row>
    <row r="557" spans="1:9" x14ac:dyDescent="0.25">
      <c r="A557">
        <v>556</v>
      </c>
    </row>
    <row r="558" spans="1:9" x14ac:dyDescent="0.25">
      <c r="A558">
        <v>557</v>
      </c>
    </row>
    <row r="559" spans="1:9" x14ac:dyDescent="0.25">
      <c r="A559">
        <v>558</v>
      </c>
      <c r="B559">
        <v>123.91931400000001</v>
      </c>
      <c r="C559">
        <v>5.0679259999999999</v>
      </c>
      <c r="H559">
        <v>133.90977000000001</v>
      </c>
      <c r="I559">
        <v>6.3177570000000003</v>
      </c>
    </row>
    <row r="560" spans="1:9" x14ac:dyDescent="0.25">
      <c r="A560">
        <v>559</v>
      </c>
      <c r="B560">
        <v>123.915088</v>
      </c>
      <c r="C560">
        <v>5.0422060000000002</v>
      </c>
      <c r="H560">
        <v>133.73967300000001</v>
      </c>
      <c r="I560">
        <v>6.3488379999999998</v>
      </c>
    </row>
    <row r="561" spans="1:9" x14ac:dyDescent="0.25">
      <c r="A561">
        <v>560</v>
      </c>
      <c r="B561">
        <v>123.914573</v>
      </c>
      <c r="C561">
        <v>5.0110219999999996</v>
      </c>
      <c r="H561">
        <v>133.77008000000001</v>
      </c>
      <c r="I561">
        <v>6.2930159999999997</v>
      </c>
    </row>
    <row r="562" spans="1:9" x14ac:dyDescent="0.25">
      <c r="A562">
        <v>561</v>
      </c>
      <c r="B562">
        <v>123.87442300000001</v>
      </c>
      <c r="C562">
        <v>5.1105530000000003</v>
      </c>
      <c r="H562">
        <v>133.78260700000001</v>
      </c>
      <c r="I562">
        <v>6.3202309999999997</v>
      </c>
    </row>
    <row r="563" spans="1:9" x14ac:dyDescent="0.25">
      <c r="A563">
        <v>562</v>
      </c>
      <c r="B563">
        <v>123.86194500000001</v>
      </c>
      <c r="C563">
        <v>5.1633849999999999</v>
      </c>
      <c r="H563">
        <v>133.842658</v>
      </c>
      <c r="I563">
        <v>6.4040929999999996</v>
      </c>
    </row>
    <row r="564" spans="1:9" x14ac:dyDescent="0.25">
      <c r="A564">
        <v>563</v>
      </c>
      <c r="B564">
        <v>123.88493600000001</v>
      </c>
      <c r="C564">
        <v>5.1208099999999996</v>
      </c>
      <c r="H564">
        <v>133.88198399999999</v>
      </c>
      <c r="I564">
        <v>6.3934749999999996</v>
      </c>
    </row>
    <row r="565" spans="1:9" x14ac:dyDescent="0.25">
      <c r="A565">
        <v>564</v>
      </c>
      <c r="B565">
        <v>123.888858</v>
      </c>
      <c r="C565">
        <v>5.1092129999999996</v>
      </c>
      <c r="H565">
        <v>133.94264900000002</v>
      </c>
      <c r="I565">
        <v>6.4216689999999996</v>
      </c>
    </row>
    <row r="566" spans="1:9" x14ac:dyDescent="0.25">
      <c r="A566">
        <v>565</v>
      </c>
      <c r="B566">
        <v>123.873492</v>
      </c>
      <c r="C566">
        <v>5.1058630000000003</v>
      </c>
      <c r="H566">
        <v>133.902186</v>
      </c>
      <c r="I566">
        <v>6.3822890000000001</v>
      </c>
    </row>
    <row r="567" spans="1:9" x14ac:dyDescent="0.25">
      <c r="A567">
        <v>566</v>
      </c>
      <c r="B567">
        <v>123.88766800000001</v>
      </c>
      <c r="C567">
        <v>5.0793179999999998</v>
      </c>
      <c r="H567">
        <v>133.88048500000002</v>
      </c>
      <c r="I567">
        <v>6.4412039999999999</v>
      </c>
    </row>
    <row r="568" spans="1:9" x14ac:dyDescent="0.25">
      <c r="A568">
        <v>567</v>
      </c>
      <c r="B568">
        <v>123.86782400000001</v>
      </c>
      <c r="C568">
        <v>5.0998320000000001</v>
      </c>
      <c r="H568">
        <v>133.99852300000001</v>
      </c>
      <c r="I568">
        <v>6.4567180000000004</v>
      </c>
    </row>
    <row r="569" spans="1:9" x14ac:dyDescent="0.25">
      <c r="A569">
        <v>568</v>
      </c>
      <c r="B569">
        <v>123.734118</v>
      </c>
      <c r="C569">
        <v>5.1124599999999996</v>
      </c>
      <c r="H569">
        <v>133.90977000000001</v>
      </c>
      <c r="I569">
        <v>6.3177570000000003</v>
      </c>
    </row>
    <row r="570" spans="1:9" x14ac:dyDescent="0.25">
      <c r="A570">
        <v>569</v>
      </c>
      <c r="B570">
        <v>123.91931400000001</v>
      </c>
      <c r="C570">
        <v>5.0679259999999999</v>
      </c>
      <c r="H570">
        <v>133.90977000000001</v>
      </c>
      <c r="I570">
        <v>6.3177570000000003</v>
      </c>
    </row>
    <row r="571" spans="1:9" x14ac:dyDescent="0.25">
      <c r="A571">
        <v>570</v>
      </c>
    </row>
    <row r="572" spans="1:9" x14ac:dyDescent="0.25">
      <c r="A572">
        <v>571</v>
      </c>
    </row>
    <row r="573" spans="1:9" x14ac:dyDescent="0.25">
      <c r="A573">
        <v>572</v>
      </c>
      <c r="D573">
        <v>111.670585</v>
      </c>
      <c r="E573">
        <v>6.7101069999999998</v>
      </c>
      <c r="F573">
        <v>123.43016700000001</v>
      </c>
      <c r="G573">
        <v>5.2808020000000004</v>
      </c>
    </row>
    <row r="574" spans="1:9" x14ac:dyDescent="0.25">
      <c r="A574">
        <v>573</v>
      </c>
      <c r="D574">
        <v>111.763518</v>
      </c>
      <c r="E574">
        <v>6.7775259999999999</v>
      </c>
      <c r="F574">
        <v>123.494597</v>
      </c>
      <c r="G574">
        <v>5.1806010000000002</v>
      </c>
    </row>
    <row r="575" spans="1:9" x14ac:dyDescent="0.25">
      <c r="A575">
        <v>574</v>
      </c>
      <c r="D575">
        <v>111.69847000000001</v>
      </c>
      <c r="E575">
        <v>6.7230449999999999</v>
      </c>
      <c r="F575">
        <v>123.41975300000001</v>
      </c>
      <c r="G575">
        <v>5.3148200000000001</v>
      </c>
    </row>
    <row r="576" spans="1:9" x14ac:dyDescent="0.25">
      <c r="A576">
        <v>575</v>
      </c>
      <c r="D576">
        <v>111.68671700000002</v>
      </c>
      <c r="E576">
        <v>6.7119109999999997</v>
      </c>
      <c r="F576">
        <v>123.43160900000001</v>
      </c>
      <c r="G576">
        <v>5.326727</v>
      </c>
    </row>
    <row r="577" spans="1:9" x14ac:dyDescent="0.25">
      <c r="A577">
        <v>576</v>
      </c>
      <c r="D577">
        <v>111.703265</v>
      </c>
      <c r="E577">
        <v>6.7087669999999999</v>
      </c>
      <c r="F577">
        <v>123.42851900000001</v>
      </c>
      <c r="G577">
        <v>5.3083780000000003</v>
      </c>
    </row>
    <row r="578" spans="1:9" x14ac:dyDescent="0.25">
      <c r="A578">
        <v>577</v>
      </c>
      <c r="D578">
        <v>111.697906</v>
      </c>
      <c r="E578">
        <v>6.7111890000000001</v>
      </c>
      <c r="F578">
        <v>123.355018</v>
      </c>
      <c r="G578">
        <v>5.3389949999999997</v>
      </c>
    </row>
    <row r="579" spans="1:9" x14ac:dyDescent="0.25">
      <c r="A579">
        <v>578</v>
      </c>
      <c r="D579">
        <v>111.698779</v>
      </c>
      <c r="E579">
        <v>6.7085610000000004</v>
      </c>
      <c r="F579">
        <v>123.386821</v>
      </c>
      <c r="G579">
        <v>5.3146659999999999</v>
      </c>
    </row>
    <row r="580" spans="1:9" x14ac:dyDescent="0.25">
      <c r="A580">
        <v>579</v>
      </c>
      <c r="D580">
        <v>111.70800700000001</v>
      </c>
      <c r="E580">
        <v>6.7169109999999996</v>
      </c>
      <c r="F580">
        <v>123.430942</v>
      </c>
      <c r="G580">
        <v>5.3745599999999998</v>
      </c>
    </row>
    <row r="581" spans="1:9" x14ac:dyDescent="0.25">
      <c r="A581">
        <v>580</v>
      </c>
      <c r="D581">
        <v>111.69042899999999</v>
      </c>
      <c r="E581">
        <v>6.7313939999999999</v>
      </c>
      <c r="F581">
        <v>123.46258800000001</v>
      </c>
      <c r="G581">
        <v>5.3791469999999997</v>
      </c>
    </row>
    <row r="582" spans="1:9" x14ac:dyDescent="0.25">
      <c r="A582">
        <v>581</v>
      </c>
      <c r="D582">
        <v>111.665999</v>
      </c>
      <c r="E582">
        <v>6.72356</v>
      </c>
      <c r="F582">
        <v>123.519496</v>
      </c>
      <c r="G582">
        <v>5.3722399999999997</v>
      </c>
    </row>
    <row r="583" spans="1:9" x14ac:dyDescent="0.25">
      <c r="A583">
        <v>582</v>
      </c>
      <c r="D583">
        <v>111.61162100000001</v>
      </c>
      <c r="E583">
        <v>6.7186120000000003</v>
      </c>
      <c r="F583">
        <v>123.43016700000001</v>
      </c>
      <c r="G583">
        <v>5.2808020000000004</v>
      </c>
    </row>
    <row r="584" spans="1:9" x14ac:dyDescent="0.25">
      <c r="A584">
        <v>583</v>
      </c>
      <c r="D584">
        <v>111.59935300000001</v>
      </c>
      <c r="E584">
        <v>6.6837169999999997</v>
      </c>
      <c r="F584">
        <v>123.43016700000001</v>
      </c>
      <c r="G584">
        <v>5.2808020000000004</v>
      </c>
    </row>
    <row r="585" spans="1:9" x14ac:dyDescent="0.25">
      <c r="A585">
        <v>584</v>
      </c>
      <c r="D585">
        <v>111.670585</v>
      </c>
      <c r="E585">
        <v>6.7101069999999998</v>
      </c>
    </row>
    <row r="586" spans="1:9" x14ac:dyDescent="0.25">
      <c r="A586">
        <v>585</v>
      </c>
    </row>
    <row r="587" spans="1:9" x14ac:dyDescent="0.25">
      <c r="A587">
        <v>586</v>
      </c>
      <c r="H587">
        <v>111.00402400000002</v>
      </c>
      <c r="I587">
        <v>7.1613720000000001</v>
      </c>
    </row>
    <row r="588" spans="1:9" x14ac:dyDescent="0.25">
      <c r="A588">
        <v>587</v>
      </c>
      <c r="B588">
        <v>98.502161999999998</v>
      </c>
      <c r="C588">
        <v>6.0084949999999999</v>
      </c>
      <c r="H588">
        <v>110.98881800000001</v>
      </c>
      <c r="I588">
        <v>7.2426560000000002</v>
      </c>
    </row>
    <row r="589" spans="1:9" x14ac:dyDescent="0.25">
      <c r="A589">
        <v>588</v>
      </c>
      <c r="B589">
        <v>98.63251600000001</v>
      </c>
      <c r="C589">
        <v>5.9925680000000003</v>
      </c>
      <c r="H589">
        <v>110.980056</v>
      </c>
      <c r="I589">
        <v>7.1905460000000003</v>
      </c>
    </row>
    <row r="590" spans="1:9" x14ac:dyDescent="0.25">
      <c r="A590">
        <v>589</v>
      </c>
      <c r="B590">
        <v>98.504224000000008</v>
      </c>
      <c r="C590">
        <v>6.0077730000000003</v>
      </c>
      <c r="H590">
        <v>110.97351</v>
      </c>
      <c r="I590">
        <v>7.1702380000000003</v>
      </c>
    </row>
    <row r="591" spans="1:9" x14ac:dyDescent="0.25">
      <c r="A591">
        <v>590</v>
      </c>
      <c r="B591">
        <v>98.53045800000001</v>
      </c>
      <c r="C591">
        <v>5.9999380000000002</v>
      </c>
      <c r="H591">
        <v>111.021289</v>
      </c>
      <c r="I591">
        <v>7.1677119999999999</v>
      </c>
    </row>
    <row r="592" spans="1:9" x14ac:dyDescent="0.25">
      <c r="A592">
        <v>591</v>
      </c>
      <c r="B592">
        <v>98.576486000000017</v>
      </c>
      <c r="C592">
        <v>6.0331330000000003</v>
      </c>
      <c r="H592">
        <v>110.980571</v>
      </c>
      <c r="I592">
        <v>7.151681</v>
      </c>
    </row>
    <row r="593" spans="1:9" x14ac:dyDescent="0.25">
      <c r="A593">
        <v>592</v>
      </c>
      <c r="B593">
        <v>98.558293000000006</v>
      </c>
      <c r="C593">
        <v>6.0356069999999997</v>
      </c>
      <c r="H593">
        <v>110.979026</v>
      </c>
      <c r="I593">
        <v>7.1589489999999998</v>
      </c>
    </row>
    <row r="594" spans="1:9" x14ac:dyDescent="0.25">
      <c r="A594">
        <v>593</v>
      </c>
      <c r="B594">
        <v>98.527985999999999</v>
      </c>
      <c r="C594">
        <v>6.0409670000000002</v>
      </c>
      <c r="H594">
        <v>110.974898</v>
      </c>
      <c r="I594">
        <v>7.19137</v>
      </c>
    </row>
    <row r="595" spans="1:9" x14ac:dyDescent="0.25">
      <c r="A595">
        <v>594</v>
      </c>
      <c r="B595">
        <v>98.528447</v>
      </c>
      <c r="C595">
        <v>6.0261230000000001</v>
      </c>
      <c r="H595">
        <v>111.009536</v>
      </c>
      <c r="I595">
        <v>7.2162139999999999</v>
      </c>
    </row>
    <row r="596" spans="1:9" x14ac:dyDescent="0.25">
      <c r="A596">
        <v>595</v>
      </c>
      <c r="B596">
        <v>98.545510000000007</v>
      </c>
      <c r="C596">
        <v>6.0001959999999999</v>
      </c>
      <c r="H596">
        <v>110.98773500000001</v>
      </c>
      <c r="I596">
        <v>7.2770359999999998</v>
      </c>
    </row>
    <row r="597" spans="1:9" x14ac:dyDescent="0.25">
      <c r="A597">
        <v>596</v>
      </c>
      <c r="B597">
        <v>98.52520100000001</v>
      </c>
      <c r="C597">
        <v>6.0127220000000001</v>
      </c>
      <c r="H597">
        <v>110.90454400000002</v>
      </c>
      <c r="I597">
        <v>7.3007970000000002</v>
      </c>
    </row>
    <row r="598" spans="1:9" x14ac:dyDescent="0.25">
      <c r="A598">
        <v>597</v>
      </c>
      <c r="B598">
        <v>98.492419000000012</v>
      </c>
      <c r="C598">
        <v>6.1182309999999998</v>
      </c>
      <c r="H598">
        <v>111.00402400000002</v>
      </c>
      <c r="I598">
        <v>7.1613720000000001</v>
      </c>
    </row>
    <row r="599" spans="1:9" x14ac:dyDescent="0.25">
      <c r="A599">
        <v>598</v>
      </c>
      <c r="B599">
        <v>98.416494999999998</v>
      </c>
      <c r="C599">
        <v>6.0947279999999999</v>
      </c>
      <c r="H599">
        <v>111.00402400000002</v>
      </c>
      <c r="I599">
        <v>7.1613720000000001</v>
      </c>
    </row>
    <row r="600" spans="1:9" x14ac:dyDescent="0.25">
      <c r="A600">
        <v>599</v>
      </c>
      <c r="B600">
        <v>98.502161999999998</v>
      </c>
      <c r="C600">
        <v>6.0084949999999999</v>
      </c>
    </row>
    <row r="601" spans="1:9" x14ac:dyDescent="0.25">
      <c r="A601">
        <v>600</v>
      </c>
      <c r="B601">
        <v>98.502161999999998</v>
      </c>
      <c r="C601">
        <v>6.0084949999999999</v>
      </c>
    </row>
    <row r="602" spans="1:9" x14ac:dyDescent="0.25">
      <c r="A602">
        <v>601</v>
      </c>
      <c r="D602">
        <v>87.482953000000009</v>
      </c>
      <c r="E602">
        <v>7.6826319999999999</v>
      </c>
    </row>
    <row r="603" spans="1:9" x14ac:dyDescent="0.25">
      <c r="A603">
        <v>602</v>
      </c>
      <c r="D603">
        <v>87.459861000000004</v>
      </c>
      <c r="E603">
        <v>7.6755190000000004</v>
      </c>
      <c r="F603">
        <v>97.54911700000001</v>
      </c>
      <c r="G603">
        <v>6.240132</v>
      </c>
    </row>
    <row r="604" spans="1:9" x14ac:dyDescent="0.25">
      <c r="A604">
        <v>603</v>
      </c>
      <c r="D604">
        <v>87.461665000000011</v>
      </c>
      <c r="E604">
        <v>7.6729940000000001</v>
      </c>
      <c r="F604">
        <v>97.505565000000004</v>
      </c>
      <c r="G604">
        <v>6.1159119999999998</v>
      </c>
    </row>
    <row r="605" spans="1:9" x14ac:dyDescent="0.25">
      <c r="A605">
        <v>604</v>
      </c>
      <c r="D605">
        <v>87.495013</v>
      </c>
      <c r="E605">
        <v>7.6769629999999998</v>
      </c>
      <c r="F605">
        <v>97.510975999999999</v>
      </c>
      <c r="G605">
        <v>6.1863720000000004</v>
      </c>
    </row>
    <row r="606" spans="1:9" x14ac:dyDescent="0.25">
      <c r="A606">
        <v>605</v>
      </c>
      <c r="D606">
        <v>87.499034000000009</v>
      </c>
      <c r="E606">
        <v>7.6704169999999996</v>
      </c>
      <c r="F606">
        <v>97.523812000000007</v>
      </c>
      <c r="G606">
        <v>6.2105459999999999</v>
      </c>
    </row>
    <row r="607" spans="1:9" x14ac:dyDescent="0.25">
      <c r="A607">
        <v>606</v>
      </c>
      <c r="D607">
        <v>87.507590000000008</v>
      </c>
      <c r="E607">
        <v>7.6420159999999999</v>
      </c>
      <c r="F607">
        <v>97.504844000000006</v>
      </c>
      <c r="G607">
        <v>6.2242569999999997</v>
      </c>
    </row>
    <row r="608" spans="1:9" x14ac:dyDescent="0.25">
      <c r="A608">
        <v>607</v>
      </c>
      <c r="D608">
        <v>87.496509000000003</v>
      </c>
      <c r="E608">
        <v>7.6745400000000004</v>
      </c>
      <c r="F608">
        <v>97.465671000000015</v>
      </c>
      <c r="G608">
        <v>6.2083300000000001</v>
      </c>
    </row>
    <row r="609" spans="1:9" x14ac:dyDescent="0.25">
      <c r="A609">
        <v>608</v>
      </c>
      <c r="D609">
        <v>87.471871000000007</v>
      </c>
      <c r="E609">
        <v>7.6687669999999999</v>
      </c>
      <c r="F609">
        <v>97.477986000000016</v>
      </c>
      <c r="G609">
        <v>6.2006500000000004</v>
      </c>
    </row>
    <row r="610" spans="1:9" x14ac:dyDescent="0.25">
      <c r="A610">
        <v>609</v>
      </c>
      <c r="D610">
        <v>87.502641000000011</v>
      </c>
      <c r="E610">
        <v>7.6760349999999997</v>
      </c>
      <c r="F610">
        <v>97.493453000000017</v>
      </c>
      <c r="G610">
        <v>6.2243079999999997</v>
      </c>
    </row>
    <row r="611" spans="1:9" x14ac:dyDescent="0.25">
      <c r="A611">
        <v>610</v>
      </c>
      <c r="D611">
        <v>87.426513</v>
      </c>
      <c r="E611">
        <v>7.7034560000000001</v>
      </c>
      <c r="F611">
        <v>97.470050000000015</v>
      </c>
      <c r="G611">
        <v>6.2594609999999999</v>
      </c>
    </row>
    <row r="612" spans="1:9" x14ac:dyDescent="0.25">
      <c r="A612">
        <v>611</v>
      </c>
      <c r="D612">
        <v>87.41068700000001</v>
      </c>
      <c r="E612">
        <v>7.6409849999999997</v>
      </c>
      <c r="F612">
        <v>97.44649600000001</v>
      </c>
      <c r="G612">
        <v>6.2949229999999998</v>
      </c>
    </row>
    <row r="613" spans="1:9" x14ac:dyDescent="0.25">
      <c r="A613">
        <v>612</v>
      </c>
      <c r="D613">
        <v>87.482953000000009</v>
      </c>
      <c r="E613">
        <v>7.6826319999999999</v>
      </c>
      <c r="F613">
        <v>97.54911700000001</v>
      </c>
      <c r="G613">
        <v>6.240132</v>
      </c>
    </row>
    <row r="614" spans="1:9" x14ac:dyDescent="0.25">
      <c r="A614">
        <v>613</v>
      </c>
      <c r="F614">
        <v>97.54911700000001</v>
      </c>
      <c r="G614">
        <v>6.240132</v>
      </c>
    </row>
    <row r="615" spans="1:9" x14ac:dyDescent="0.25">
      <c r="A615">
        <v>614</v>
      </c>
      <c r="F615">
        <v>97.54911700000001</v>
      </c>
      <c r="G615">
        <v>6.240132</v>
      </c>
      <c r="H615">
        <v>87.020658000000012</v>
      </c>
      <c r="I615">
        <v>8.3527000000000005</v>
      </c>
    </row>
    <row r="616" spans="1:9" x14ac:dyDescent="0.25">
      <c r="A616">
        <v>615</v>
      </c>
      <c r="H616">
        <v>86.933549000000014</v>
      </c>
      <c r="I616">
        <v>8.4019239999999993</v>
      </c>
    </row>
    <row r="617" spans="1:9" x14ac:dyDescent="0.25">
      <c r="A617">
        <v>616</v>
      </c>
      <c r="H617">
        <v>86.952773000000008</v>
      </c>
      <c r="I617">
        <v>8.388007</v>
      </c>
    </row>
    <row r="618" spans="1:9" x14ac:dyDescent="0.25">
      <c r="A618">
        <v>617</v>
      </c>
      <c r="B618">
        <v>76.148193000000006</v>
      </c>
      <c r="C618">
        <v>6.6138240000000001</v>
      </c>
      <c r="H618">
        <v>86.953959000000012</v>
      </c>
      <c r="I618">
        <v>8.3752250000000004</v>
      </c>
    </row>
    <row r="619" spans="1:9" x14ac:dyDescent="0.25">
      <c r="A619">
        <v>618</v>
      </c>
      <c r="B619">
        <v>76.115102000000007</v>
      </c>
      <c r="C619">
        <v>6.4799129999999998</v>
      </c>
      <c r="H619">
        <v>86.969062000000008</v>
      </c>
      <c r="I619">
        <v>8.3631119999999992</v>
      </c>
    </row>
    <row r="620" spans="1:9" x14ac:dyDescent="0.25">
      <c r="A620">
        <v>619</v>
      </c>
      <c r="B620">
        <v>76.132524000000004</v>
      </c>
      <c r="C620">
        <v>6.6349049999999998</v>
      </c>
      <c r="H620">
        <v>86.94607400000001</v>
      </c>
      <c r="I620">
        <v>8.3706379999999996</v>
      </c>
    </row>
    <row r="621" spans="1:9" x14ac:dyDescent="0.25">
      <c r="A621">
        <v>620</v>
      </c>
      <c r="B621">
        <v>76.108350000000002</v>
      </c>
      <c r="C621">
        <v>6.6002679999999998</v>
      </c>
      <c r="H621">
        <v>86.954682000000005</v>
      </c>
      <c r="I621">
        <v>8.3561019999999999</v>
      </c>
    </row>
    <row r="622" spans="1:9" x14ac:dyDescent="0.25">
      <c r="A622">
        <v>621</v>
      </c>
      <c r="B622">
        <v>76.128555000000006</v>
      </c>
      <c r="C622">
        <v>6.5981030000000001</v>
      </c>
      <c r="H622">
        <v>86.961331000000001</v>
      </c>
      <c r="I622">
        <v>8.3605350000000005</v>
      </c>
    </row>
    <row r="623" spans="1:9" x14ac:dyDescent="0.25">
      <c r="A623">
        <v>622</v>
      </c>
      <c r="B623">
        <v>76.149688000000012</v>
      </c>
      <c r="C623">
        <v>6.6081539999999999</v>
      </c>
      <c r="H623">
        <v>86.930043000000012</v>
      </c>
      <c r="I623">
        <v>8.3584209999999999</v>
      </c>
    </row>
    <row r="624" spans="1:9" x14ac:dyDescent="0.25">
      <c r="A624">
        <v>623</v>
      </c>
      <c r="B624">
        <v>76.148296000000002</v>
      </c>
      <c r="C624">
        <v>6.6028450000000003</v>
      </c>
      <c r="H624">
        <v>86.892674000000014</v>
      </c>
      <c r="I624">
        <v>8.3822349999999997</v>
      </c>
    </row>
    <row r="625" spans="1:9" x14ac:dyDescent="0.25">
      <c r="A625">
        <v>624</v>
      </c>
      <c r="B625">
        <v>76.12190600000001</v>
      </c>
      <c r="C625">
        <v>6.5995460000000001</v>
      </c>
      <c r="H625">
        <v>86.842729000000006</v>
      </c>
      <c r="I625">
        <v>8.3680599999999998</v>
      </c>
    </row>
    <row r="626" spans="1:9" x14ac:dyDescent="0.25">
      <c r="A626">
        <v>625</v>
      </c>
      <c r="B626">
        <v>76.094897000000003</v>
      </c>
      <c r="C626">
        <v>6.6095449999999998</v>
      </c>
      <c r="H626">
        <v>86.786237</v>
      </c>
      <c r="I626">
        <v>8.3741420000000009</v>
      </c>
    </row>
    <row r="627" spans="1:9" x14ac:dyDescent="0.25">
      <c r="A627">
        <v>626</v>
      </c>
      <c r="B627">
        <v>76.133658000000011</v>
      </c>
      <c r="C627">
        <v>6.601299</v>
      </c>
      <c r="H627">
        <v>87.020658000000012</v>
      </c>
      <c r="I627">
        <v>8.3527000000000005</v>
      </c>
    </row>
    <row r="628" spans="1:9" x14ac:dyDescent="0.25">
      <c r="A628">
        <v>627</v>
      </c>
      <c r="B628">
        <v>76.19489200000001</v>
      </c>
      <c r="C628">
        <v>6.5814539999999999</v>
      </c>
    </row>
    <row r="629" spans="1:9" x14ac:dyDescent="0.25">
      <c r="A629">
        <v>628</v>
      </c>
      <c r="B629">
        <v>76.139483000000013</v>
      </c>
      <c r="C629">
        <v>6.5871750000000002</v>
      </c>
      <c r="D629">
        <v>67.904067999999995</v>
      </c>
      <c r="E629">
        <v>7.8700520000000003</v>
      </c>
    </row>
    <row r="630" spans="1:9" x14ac:dyDescent="0.25">
      <c r="A630">
        <v>629</v>
      </c>
      <c r="B630">
        <v>76.066960000000009</v>
      </c>
      <c r="C630">
        <v>6.7316520000000004</v>
      </c>
      <c r="D630">
        <v>67.909012000000004</v>
      </c>
      <c r="E630">
        <v>7.8647910000000003</v>
      </c>
    </row>
    <row r="631" spans="1:9" x14ac:dyDescent="0.25">
      <c r="A631">
        <v>630</v>
      </c>
      <c r="B631">
        <v>76.148193000000006</v>
      </c>
      <c r="C631">
        <v>6.6138240000000001</v>
      </c>
      <c r="D631">
        <v>67.904899</v>
      </c>
      <c r="E631">
        <v>7.8576040000000003</v>
      </c>
    </row>
    <row r="632" spans="1:9" x14ac:dyDescent="0.25">
      <c r="A632">
        <v>631</v>
      </c>
      <c r="D632">
        <v>67.889843000000013</v>
      </c>
      <c r="E632">
        <v>7.859896</v>
      </c>
    </row>
    <row r="633" spans="1:9" x14ac:dyDescent="0.25">
      <c r="A633">
        <v>632</v>
      </c>
      <c r="D633">
        <v>67.901359000000014</v>
      </c>
      <c r="E633">
        <v>7.8409890000000004</v>
      </c>
    </row>
    <row r="634" spans="1:9" x14ac:dyDescent="0.25">
      <c r="A634">
        <v>633</v>
      </c>
      <c r="D634">
        <v>67.901459000000003</v>
      </c>
      <c r="E634">
        <v>7.8196349999999999</v>
      </c>
      <c r="F634">
        <v>75.713216000000003</v>
      </c>
      <c r="G634">
        <v>6.6074320000000002</v>
      </c>
    </row>
    <row r="635" spans="1:9" x14ac:dyDescent="0.25">
      <c r="A635">
        <v>634</v>
      </c>
      <c r="D635">
        <v>67.909637000000004</v>
      </c>
      <c r="E635">
        <v>7.8242710000000004</v>
      </c>
      <c r="F635">
        <v>75.653271000000004</v>
      </c>
      <c r="G635">
        <v>6.6057309999999996</v>
      </c>
    </row>
    <row r="636" spans="1:9" x14ac:dyDescent="0.25">
      <c r="A636">
        <v>635</v>
      </c>
      <c r="D636">
        <v>67.899223000000006</v>
      </c>
      <c r="E636">
        <v>7.8211459999999997</v>
      </c>
      <c r="F636">
        <v>75.687857000000008</v>
      </c>
      <c r="G636">
        <v>6.6346990000000003</v>
      </c>
    </row>
    <row r="637" spans="1:9" x14ac:dyDescent="0.25">
      <c r="A637">
        <v>636</v>
      </c>
      <c r="D637">
        <v>67.908648999999997</v>
      </c>
      <c r="E637">
        <v>7.8214059999999996</v>
      </c>
      <c r="F637">
        <v>75.674043000000012</v>
      </c>
      <c r="G637">
        <v>6.6605220000000003</v>
      </c>
    </row>
    <row r="638" spans="1:9" x14ac:dyDescent="0.25">
      <c r="A638">
        <v>637</v>
      </c>
      <c r="D638">
        <v>67.905472000000003</v>
      </c>
      <c r="E638">
        <v>7.8380210000000003</v>
      </c>
      <c r="F638">
        <v>75.669353000000001</v>
      </c>
      <c r="G638">
        <v>6.6319160000000004</v>
      </c>
    </row>
    <row r="639" spans="1:9" x14ac:dyDescent="0.25">
      <c r="A639">
        <v>638</v>
      </c>
      <c r="D639">
        <v>67.927188999999998</v>
      </c>
      <c r="E639">
        <v>7.829167</v>
      </c>
      <c r="F639">
        <v>75.657858000000004</v>
      </c>
      <c r="G639">
        <v>6.6174309999999998</v>
      </c>
    </row>
    <row r="640" spans="1:9" x14ac:dyDescent="0.25">
      <c r="A640">
        <v>639</v>
      </c>
      <c r="D640">
        <v>67.948547000000005</v>
      </c>
      <c r="E640">
        <v>7.8775000000000004</v>
      </c>
      <c r="F640">
        <v>75.665023000000005</v>
      </c>
      <c r="G640">
        <v>6.5954740000000003</v>
      </c>
    </row>
    <row r="641" spans="1:9" x14ac:dyDescent="0.25">
      <c r="A641">
        <v>640</v>
      </c>
      <c r="D641">
        <v>67.875889000000001</v>
      </c>
      <c r="E641">
        <v>7.8582289999999997</v>
      </c>
      <c r="F641">
        <v>75.668940000000006</v>
      </c>
      <c r="G641">
        <v>6.5754239999999999</v>
      </c>
    </row>
    <row r="642" spans="1:9" x14ac:dyDescent="0.25">
      <c r="A642">
        <v>641</v>
      </c>
      <c r="D642">
        <v>67.904067999999995</v>
      </c>
      <c r="E642">
        <v>7.8700520000000003</v>
      </c>
      <c r="F642">
        <v>75.693681000000012</v>
      </c>
      <c r="G642">
        <v>6.5804229999999997</v>
      </c>
    </row>
    <row r="643" spans="1:9" x14ac:dyDescent="0.25">
      <c r="A643">
        <v>642</v>
      </c>
      <c r="F643">
        <v>75.631107000000014</v>
      </c>
      <c r="G643">
        <v>6.5406310000000003</v>
      </c>
      <c r="H643">
        <v>67.676151000000004</v>
      </c>
      <c r="I643">
        <v>8.6433319999999991</v>
      </c>
    </row>
    <row r="644" spans="1:9" x14ac:dyDescent="0.25">
      <c r="A644">
        <v>643</v>
      </c>
      <c r="F644">
        <v>75.652034</v>
      </c>
      <c r="G644">
        <v>6.6541309999999996</v>
      </c>
      <c r="H644">
        <v>67.627398999999997</v>
      </c>
      <c r="I644">
        <v>8.6339050000000004</v>
      </c>
    </row>
    <row r="645" spans="1:9" x14ac:dyDescent="0.25">
      <c r="A645">
        <v>644</v>
      </c>
      <c r="F645">
        <v>75.631881000000007</v>
      </c>
      <c r="G645">
        <v>6.6767070000000004</v>
      </c>
      <c r="H645">
        <v>67.637191999999999</v>
      </c>
      <c r="I645">
        <v>8.6349999999999998</v>
      </c>
    </row>
    <row r="646" spans="1:9" x14ac:dyDescent="0.25">
      <c r="A646">
        <v>645</v>
      </c>
      <c r="B646">
        <v>55.732242000000006</v>
      </c>
      <c r="C646">
        <v>6.6028120000000001</v>
      </c>
      <c r="F646">
        <v>75.713216000000003</v>
      </c>
      <c r="G646">
        <v>6.6074320000000002</v>
      </c>
      <c r="H646">
        <v>67.633598000000006</v>
      </c>
      <c r="I646">
        <v>8.65151</v>
      </c>
    </row>
    <row r="647" spans="1:9" x14ac:dyDescent="0.25">
      <c r="A647">
        <v>646</v>
      </c>
      <c r="B647">
        <v>55.748337000000006</v>
      </c>
      <c r="C647">
        <v>6.4965109999999999</v>
      </c>
      <c r="H647">
        <v>67.640892000000008</v>
      </c>
      <c r="I647">
        <v>8.6356249999999992</v>
      </c>
    </row>
    <row r="648" spans="1:9" x14ac:dyDescent="0.25">
      <c r="A648">
        <v>647</v>
      </c>
      <c r="B648">
        <v>55.750732000000006</v>
      </c>
      <c r="C648">
        <v>6.5915619999999997</v>
      </c>
      <c r="H648">
        <v>67.681358000000003</v>
      </c>
      <c r="I648">
        <v>8.6363529999999997</v>
      </c>
    </row>
    <row r="649" spans="1:9" x14ac:dyDescent="0.25">
      <c r="A649">
        <v>648</v>
      </c>
      <c r="B649">
        <v>55.753231000000007</v>
      </c>
      <c r="C649">
        <v>6.5918749999999999</v>
      </c>
      <c r="H649">
        <v>67.645576000000005</v>
      </c>
      <c r="I649">
        <v>8.670833</v>
      </c>
    </row>
    <row r="650" spans="1:9" x14ac:dyDescent="0.25">
      <c r="A650">
        <v>649</v>
      </c>
      <c r="B650">
        <v>55.773231000000003</v>
      </c>
      <c r="C650">
        <v>6.5902079999999996</v>
      </c>
      <c r="H650">
        <v>67.692715000000007</v>
      </c>
      <c r="I650">
        <v>8.6581759999999992</v>
      </c>
    </row>
    <row r="651" spans="1:9" x14ac:dyDescent="0.25">
      <c r="A651">
        <v>650</v>
      </c>
      <c r="B651">
        <v>55.789429000000005</v>
      </c>
      <c r="C651">
        <v>6.5821870000000002</v>
      </c>
      <c r="H651">
        <v>67.691722999999996</v>
      </c>
      <c r="I651">
        <v>8.6647909999999992</v>
      </c>
    </row>
    <row r="652" spans="1:9" x14ac:dyDescent="0.25">
      <c r="A652">
        <v>651</v>
      </c>
      <c r="B652">
        <v>55.754898000000004</v>
      </c>
      <c r="C652">
        <v>6.5840630000000004</v>
      </c>
      <c r="H652">
        <v>67.647243000000003</v>
      </c>
      <c r="I652">
        <v>8.6685929999999995</v>
      </c>
    </row>
    <row r="653" spans="1:9" x14ac:dyDescent="0.25">
      <c r="A653">
        <v>652</v>
      </c>
      <c r="B653">
        <v>55.768959000000002</v>
      </c>
      <c r="C653">
        <v>6.6</v>
      </c>
      <c r="H653">
        <v>67.621460000000013</v>
      </c>
      <c r="I653">
        <v>8.6683859999999999</v>
      </c>
    </row>
    <row r="654" spans="1:9" x14ac:dyDescent="0.25">
      <c r="A654">
        <v>653</v>
      </c>
      <c r="B654">
        <v>55.763492000000006</v>
      </c>
      <c r="C654">
        <v>6.6038019999999999</v>
      </c>
      <c r="H654">
        <v>67.602764000000008</v>
      </c>
      <c r="I654">
        <v>8.6619270000000004</v>
      </c>
    </row>
    <row r="655" spans="1:9" x14ac:dyDescent="0.25">
      <c r="A655">
        <v>654</v>
      </c>
      <c r="B655">
        <v>55.770107000000003</v>
      </c>
      <c r="C655">
        <v>6.6120830000000002</v>
      </c>
      <c r="H655">
        <v>67.563179000000005</v>
      </c>
      <c r="I655">
        <v>8.6672919999999998</v>
      </c>
    </row>
    <row r="656" spans="1:9" x14ac:dyDescent="0.25">
      <c r="A656">
        <v>655</v>
      </c>
      <c r="B656">
        <v>55.766979000000006</v>
      </c>
      <c r="C656">
        <v>6.6022920000000003</v>
      </c>
      <c r="H656">
        <v>67.607765000000001</v>
      </c>
      <c r="I656">
        <v>8.6568749999999994</v>
      </c>
    </row>
    <row r="657" spans="1:9" x14ac:dyDescent="0.25">
      <c r="A657">
        <v>656</v>
      </c>
      <c r="B657">
        <v>55.781669000000001</v>
      </c>
      <c r="C657">
        <v>6.6294789999999999</v>
      </c>
      <c r="H657">
        <v>67.676151000000004</v>
      </c>
      <c r="I657">
        <v>8.6433319999999991</v>
      </c>
    </row>
    <row r="658" spans="1:9" x14ac:dyDescent="0.25">
      <c r="A658">
        <v>657</v>
      </c>
      <c r="B658">
        <v>55.801044000000005</v>
      </c>
      <c r="C658">
        <v>6.6362500000000004</v>
      </c>
    </row>
    <row r="659" spans="1:9" x14ac:dyDescent="0.25">
      <c r="A659">
        <v>658</v>
      </c>
      <c r="B659">
        <v>55.861461000000006</v>
      </c>
      <c r="C659">
        <v>6.6217189999999997</v>
      </c>
    </row>
    <row r="660" spans="1:9" x14ac:dyDescent="0.25">
      <c r="A660">
        <v>659</v>
      </c>
      <c r="B660">
        <v>55.943077000000002</v>
      </c>
      <c r="C660">
        <v>6.5812499999999998</v>
      </c>
    </row>
    <row r="661" spans="1:9" x14ac:dyDescent="0.25">
      <c r="A661">
        <v>660</v>
      </c>
      <c r="B661">
        <v>55.732242000000006</v>
      </c>
      <c r="C661">
        <v>6.6028120000000001</v>
      </c>
      <c r="D661">
        <v>45.479427000000001</v>
      </c>
      <c r="E661">
        <v>7.5581250000000004</v>
      </c>
      <c r="F661">
        <v>56.260368000000007</v>
      </c>
      <c r="G661">
        <v>6.1283329999999996</v>
      </c>
    </row>
    <row r="662" spans="1:9" x14ac:dyDescent="0.25">
      <c r="A662">
        <v>661</v>
      </c>
      <c r="B662">
        <v>55.732242000000006</v>
      </c>
      <c r="C662">
        <v>6.6028120000000001</v>
      </c>
      <c r="D662">
        <v>45.457294000000005</v>
      </c>
      <c r="E662">
        <v>7.5540099999999999</v>
      </c>
      <c r="F662">
        <v>56.179897000000004</v>
      </c>
      <c r="G662">
        <v>6.1293749999999996</v>
      </c>
    </row>
    <row r="663" spans="1:9" x14ac:dyDescent="0.25">
      <c r="A663">
        <v>662</v>
      </c>
      <c r="D663">
        <v>45.463493000000007</v>
      </c>
      <c r="E663">
        <v>7.5472390000000003</v>
      </c>
      <c r="F663">
        <v>56.133648000000001</v>
      </c>
      <c r="G663">
        <v>6.0502079999999996</v>
      </c>
    </row>
    <row r="664" spans="1:9" x14ac:dyDescent="0.25">
      <c r="A664">
        <v>663</v>
      </c>
      <c r="D664">
        <v>45.477241000000006</v>
      </c>
      <c r="E664">
        <v>7.5554160000000001</v>
      </c>
      <c r="F664">
        <v>56.149689000000002</v>
      </c>
      <c r="G664">
        <v>6.0222389999999999</v>
      </c>
    </row>
    <row r="665" spans="1:9" x14ac:dyDescent="0.25">
      <c r="A665">
        <v>664</v>
      </c>
      <c r="D665">
        <v>45.467922000000002</v>
      </c>
      <c r="E665">
        <v>7.5520310000000004</v>
      </c>
      <c r="F665">
        <v>56.213180000000001</v>
      </c>
      <c r="G665">
        <v>6.0989579999999997</v>
      </c>
    </row>
    <row r="666" spans="1:9" x14ac:dyDescent="0.25">
      <c r="A666">
        <v>665</v>
      </c>
      <c r="D666">
        <v>45.463859000000006</v>
      </c>
      <c r="E666">
        <v>7.5582289999999999</v>
      </c>
      <c r="F666">
        <v>56.203911000000005</v>
      </c>
      <c r="G666">
        <v>6.1146349999999998</v>
      </c>
    </row>
    <row r="667" spans="1:9" x14ac:dyDescent="0.25">
      <c r="A667">
        <v>666</v>
      </c>
      <c r="D667">
        <v>45.460941000000005</v>
      </c>
      <c r="E667">
        <v>7.5502599999999997</v>
      </c>
      <c r="F667">
        <v>56.207035000000005</v>
      </c>
      <c r="G667">
        <v>6.118906</v>
      </c>
    </row>
    <row r="668" spans="1:9" x14ac:dyDescent="0.25">
      <c r="A668">
        <v>667</v>
      </c>
      <c r="D668">
        <v>45.460575000000006</v>
      </c>
      <c r="E668">
        <v>7.5437500000000002</v>
      </c>
      <c r="F668">
        <v>56.233700000000006</v>
      </c>
      <c r="G668">
        <v>6.1493229999999999</v>
      </c>
    </row>
    <row r="669" spans="1:9" x14ac:dyDescent="0.25">
      <c r="A669">
        <v>668</v>
      </c>
      <c r="D669">
        <v>45.472347000000006</v>
      </c>
      <c r="E669">
        <v>7.5324479999999996</v>
      </c>
      <c r="F669">
        <v>56.235000000000007</v>
      </c>
      <c r="G669">
        <v>6.1435940000000002</v>
      </c>
    </row>
    <row r="670" spans="1:9" x14ac:dyDescent="0.25">
      <c r="A670">
        <v>669</v>
      </c>
      <c r="D670">
        <v>45.452087000000006</v>
      </c>
      <c r="E670">
        <v>7.5181250000000004</v>
      </c>
      <c r="F670">
        <v>56.257553000000001</v>
      </c>
      <c r="G670">
        <v>6.1448960000000001</v>
      </c>
    </row>
    <row r="671" spans="1:9" x14ac:dyDescent="0.25">
      <c r="A671">
        <v>670</v>
      </c>
      <c r="D671">
        <v>45.445522000000004</v>
      </c>
      <c r="E671">
        <v>7.5160410000000004</v>
      </c>
      <c r="F671">
        <v>56.246616000000003</v>
      </c>
      <c r="G671">
        <v>6.2072919999999998</v>
      </c>
    </row>
    <row r="672" spans="1:9" x14ac:dyDescent="0.25">
      <c r="A672">
        <v>671</v>
      </c>
      <c r="D672">
        <v>45.437240000000003</v>
      </c>
      <c r="E672">
        <v>7.5173430000000003</v>
      </c>
      <c r="F672">
        <v>56.239429000000001</v>
      </c>
      <c r="G672">
        <v>6.210521</v>
      </c>
    </row>
    <row r="673" spans="1:9" x14ac:dyDescent="0.25">
      <c r="A673">
        <v>672</v>
      </c>
      <c r="D673">
        <v>45.456772000000001</v>
      </c>
      <c r="E673">
        <v>7.5303129999999996</v>
      </c>
      <c r="F673">
        <v>56.248493000000003</v>
      </c>
      <c r="G673">
        <v>6.1876040000000003</v>
      </c>
    </row>
    <row r="674" spans="1:9" x14ac:dyDescent="0.25">
      <c r="A674">
        <v>673</v>
      </c>
      <c r="D674">
        <v>45.464374000000007</v>
      </c>
      <c r="E674">
        <v>7.5420309999999997</v>
      </c>
      <c r="F674">
        <v>56.243595000000006</v>
      </c>
      <c r="G674">
        <v>6.1695830000000003</v>
      </c>
    </row>
    <row r="675" spans="1:9" x14ac:dyDescent="0.25">
      <c r="A675">
        <v>674</v>
      </c>
      <c r="D675">
        <v>45.430420000000005</v>
      </c>
      <c r="E675">
        <v>7.5459379999999996</v>
      </c>
      <c r="F675">
        <v>56.197140000000005</v>
      </c>
      <c r="G675">
        <v>6.1629170000000002</v>
      </c>
    </row>
    <row r="676" spans="1:9" x14ac:dyDescent="0.25">
      <c r="A676">
        <v>675</v>
      </c>
      <c r="D676">
        <v>45.479427000000001</v>
      </c>
      <c r="E676">
        <v>7.5581250000000004</v>
      </c>
      <c r="F676">
        <v>56.148128000000007</v>
      </c>
      <c r="G676">
        <v>6.229063</v>
      </c>
      <c r="H676">
        <v>46.240471000000007</v>
      </c>
      <c r="I676">
        <v>8.2077609999999996</v>
      </c>
    </row>
    <row r="677" spans="1:9" x14ac:dyDescent="0.25">
      <c r="A677">
        <v>676</v>
      </c>
      <c r="F677">
        <v>56.260368000000007</v>
      </c>
      <c r="G677">
        <v>6.1283329999999996</v>
      </c>
      <c r="H677">
        <v>46.103126000000003</v>
      </c>
      <c r="I677">
        <v>8.2401560000000007</v>
      </c>
    </row>
    <row r="678" spans="1:9" x14ac:dyDescent="0.25">
      <c r="A678">
        <v>677</v>
      </c>
      <c r="B678">
        <v>33.979116000000005</v>
      </c>
      <c r="C678">
        <v>6.1214579999999996</v>
      </c>
      <c r="H678">
        <v>46.189430000000002</v>
      </c>
      <c r="I678">
        <v>8.1969799999999999</v>
      </c>
    </row>
    <row r="679" spans="1:9" x14ac:dyDescent="0.25">
      <c r="A679">
        <v>678</v>
      </c>
      <c r="B679">
        <v>33.948908000000003</v>
      </c>
      <c r="C679">
        <v>6.0800520000000002</v>
      </c>
      <c r="H679">
        <v>46.181408000000005</v>
      </c>
      <c r="I679">
        <v>8.2108329999999992</v>
      </c>
    </row>
    <row r="680" spans="1:9" x14ac:dyDescent="0.25">
      <c r="A680">
        <v>679</v>
      </c>
      <c r="B680">
        <v>33.910106000000006</v>
      </c>
      <c r="C680">
        <v>6.1121869999999996</v>
      </c>
      <c r="H680">
        <v>46.165108000000004</v>
      </c>
      <c r="I680">
        <v>8.1922920000000001</v>
      </c>
    </row>
    <row r="681" spans="1:9" x14ac:dyDescent="0.25">
      <c r="A681">
        <v>680</v>
      </c>
      <c r="B681">
        <v>33.905626000000005</v>
      </c>
      <c r="C681">
        <v>6.131094</v>
      </c>
      <c r="H681">
        <v>46.187919000000001</v>
      </c>
      <c r="I681">
        <v>8.1588019999999997</v>
      </c>
    </row>
    <row r="682" spans="1:9" x14ac:dyDescent="0.25">
      <c r="A682">
        <v>681</v>
      </c>
      <c r="B682">
        <v>33.897501000000005</v>
      </c>
      <c r="C682">
        <v>6.1496870000000001</v>
      </c>
      <c r="H682">
        <v>46.176254000000007</v>
      </c>
      <c r="I682">
        <v>8.1707809999999998</v>
      </c>
    </row>
    <row r="683" spans="1:9" x14ac:dyDescent="0.25">
      <c r="A683">
        <v>682</v>
      </c>
      <c r="B683">
        <v>33.920212000000006</v>
      </c>
      <c r="C683">
        <v>6.1653120000000001</v>
      </c>
      <c r="H683">
        <v>46.189533000000004</v>
      </c>
      <c r="I683">
        <v>8.1621880000000004</v>
      </c>
    </row>
    <row r="684" spans="1:9" x14ac:dyDescent="0.25">
      <c r="A684">
        <v>683</v>
      </c>
      <c r="B684">
        <v>33.914533000000006</v>
      </c>
      <c r="C684">
        <v>6.1545829999999997</v>
      </c>
      <c r="H684">
        <v>46.201774000000007</v>
      </c>
      <c r="I684">
        <v>8.1596869999999999</v>
      </c>
    </row>
    <row r="685" spans="1:9" x14ac:dyDescent="0.25">
      <c r="A685">
        <v>684</v>
      </c>
      <c r="B685">
        <v>33.930469000000002</v>
      </c>
      <c r="C685">
        <v>6.1307289999999997</v>
      </c>
      <c r="H685">
        <v>46.220993000000007</v>
      </c>
      <c r="I685">
        <v>8.1534890000000004</v>
      </c>
    </row>
    <row r="686" spans="1:9" x14ac:dyDescent="0.25">
      <c r="A686">
        <v>685</v>
      </c>
      <c r="B686">
        <v>33.914585000000002</v>
      </c>
      <c r="C686">
        <v>6.1163020000000001</v>
      </c>
      <c r="H686">
        <v>46.194431000000002</v>
      </c>
      <c r="I686">
        <v>8.1708339999999993</v>
      </c>
    </row>
    <row r="687" spans="1:9" x14ac:dyDescent="0.25">
      <c r="A687">
        <v>686</v>
      </c>
      <c r="B687">
        <v>33.927660000000003</v>
      </c>
      <c r="C687">
        <v>6.1206769999999997</v>
      </c>
      <c r="H687">
        <v>46.191253000000003</v>
      </c>
      <c r="I687">
        <v>8.1904690000000002</v>
      </c>
    </row>
    <row r="688" spans="1:9" x14ac:dyDescent="0.25">
      <c r="A688">
        <v>687</v>
      </c>
      <c r="B688">
        <v>33.913647000000005</v>
      </c>
      <c r="C688">
        <v>6.1413539999999998</v>
      </c>
      <c r="H688">
        <v>46.206981000000006</v>
      </c>
      <c r="I688">
        <v>8.2290620000000008</v>
      </c>
    </row>
    <row r="689" spans="1:9" x14ac:dyDescent="0.25">
      <c r="A689">
        <v>688</v>
      </c>
      <c r="B689">
        <v>33.900265000000005</v>
      </c>
      <c r="C689">
        <v>6.1412500000000003</v>
      </c>
      <c r="H689">
        <v>46.194065000000002</v>
      </c>
      <c r="I689">
        <v>8.2377599999999997</v>
      </c>
    </row>
    <row r="690" spans="1:9" x14ac:dyDescent="0.25">
      <c r="A690">
        <v>689</v>
      </c>
      <c r="B690">
        <v>33.92864800000001</v>
      </c>
      <c r="C690">
        <v>6.1338020000000002</v>
      </c>
      <c r="H690">
        <v>46.180263000000004</v>
      </c>
      <c r="I690">
        <v>8.2341660000000001</v>
      </c>
    </row>
    <row r="691" spans="1:9" x14ac:dyDescent="0.25">
      <c r="A691">
        <v>690</v>
      </c>
      <c r="B691">
        <v>33.953596000000005</v>
      </c>
      <c r="C691">
        <v>6.1447390000000004</v>
      </c>
      <c r="H691">
        <v>46.128284000000008</v>
      </c>
      <c r="I691">
        <v>8.2356770000000008</v>
      </c>
    </row>
    <row r="692" spans="1:9" x14ac:dyDescent="0.25">
      <c r="A692">
        <v>691</v>
      </c>
      <c r="B692">
        <v>33.930158000000006</v>
      </c>
      <c r="C692">
        <v>6.1497390000000003</v>
      </c>
      <c r="H692">
        <v>46.071255000000008</v>
      </c>
      <c r="I692">
        <v>8.2313019999999995</v>
      </c>
    </row>
    <row r="693" spans="1:9" x14ac:dyDescent="0.25">
      <c r="A693">
        <v>692</v>
      </c>
      <c r="B693">
        <v>33.879742000000007</v>
      </c>
      <c r="C693">
        <v>6.2078119999999997</v>
      </c>
      <c r="H693">
        <v>46.113334000000002</v>
      </c>
      <c r="I693">
        <v>8.2543229999999994</v>
      </c>
    </row>
    <row r="694" spans="1:9" x14ac:dyDescent="0.25">
      <c r="A694">
        <v>693</v>
      </c>
      <c r="B694">
        <v>33.863178000000005</v>
      </c>
      <c r="C694">
        <v>6.2154160000000003</v>
      </c>
      <c r="H694">
        <v>46.162556000000002</v>
      </c>
      <c r="I694">
        <v>8.2329170000000005</v>
      </c>
    </row>
    <row r="695" spans="1:9" x14ac:dyDescent="0.25">
      <c r="A695">
        <v>694</v>
      </c>
      <c r="B695">
        <v>33.942814000000006</v>
      </c>
      <c r="C695">
        <v>6.1237500000000002</v>
      </c>
      <c r="H695">
        <v>46.240471000000007</v>
      </c>
      <c r="I695">
        <v>8.2077609999999996</v>
      </c>
    </row>
    <row r="696" spans="1:9" x14ac:dyDescent="0.25">
      <c r="A696">
        <v>695</v>
      </c>
      <c r="B696">
        <v>34.016775000000003</v>
      </c>
      <c r="C696">
        <v>6.2370830000000002</v>
      </c>
      <c r="D696">
        <v>24.300678000000005</v>
      </c>
      <c r="E696">
        <v>7.2959889999999996</v>
      </c>
    </row>
    <row r="697" spans="1:9" x14ac:dyDescent="0.25">
      <c r="A697">
        <v>696</v>
      </c>
      <c r="B697">
        <v>33.979116000000005</v>
      </c>
      <c r="C697">
        <v>6.1214579999999996</v>
      </c>
      <c r="D697">
        <v>24.321981000000008</v>
      </c>
      <c r="E697">
        <v>7.2656770000000002</v>
      </c>
      <c r="F697">
        <v>35.205211000000006</v>
      </c>
      <c r="G697">
        <v>6.3297920000000003</v>
      </c>
    </row>
    <row r="698" spans="1:9" x14ac:dyDescent="0.25">
      <c r="A698">
        <v>697</v>
      </c>
      <c r="D698">
        <v>24.290523000000007</v>
      </c>
      <c r="E698">
        <v>7.313021</v>
      </c>
      <c r="F698">
        <v>35.190521000000004</v>
      </c>
      <c r="G698">
        <v>6.2243750000000002</v>
      </c>
    </row>
    <row r="699" spans="1:9" x14ac:dyDescent="0.25">
      <c r="A699">
        <v>698</v>
      </c>
      <c r="D699">
        <v>24.270470000000003</v>
      </c>
      <c r="E699">
        <v>7.2847910000000002</v>
      </c>
      <c r="F699">
        <v>35.129324000000004</v>
      </c>
      <c r="G699">
        <v>6.3004160000000002</v>
      </c>
    </row>
    <row r="700" spans="1:9" x14ac:dyDescent="0.25">
      <c r="A700">
        <v>699</v>
      </c>
      <c r="D700">
        <v>24.278387000000009</v>
      </c>
      <c r="E700">
        <v>7.2893739999999996</v>
      </c>
      <c r="F700">
        <v>35.132189000000004</v>
      </c>
      <c r="G700">
        <v>6.3293229999999996</v>
      </c>
    </row>
    <row r="701" spans="1:9" x14ac:dyDescent="0.25">
      <c r="A701">
        <v>700</v>
      </c>
      <c r="D701">
        <v>24.276304000000003</v>
      </c>
      <c r="E701">
        <v>7.2885929999999997</v>
      </c>
      <c r="F701">
        <v>35.155315000000002</v>
      </c>
      <c r="G701">
        <v>6.3412499999999996</v>
      </c>
    </row>
    <row r="702" spans="1:9" x14ac:dyDescent="0.25">
      <c r="A702">
        <v>701</v>
      </c>
      <c r="D702">
        <v>24.294220000000003</v>
      </c>
      <c r="E702">
        <v>7.2789580000000003</v>
      </c>
      <c r="F702">
        <v>35.165157000000008</v>
      </c>
      <c r="G702">
        <v>6.3333849999999998</v>
      </c>
    </row>
    <row r="703" spans="1:9" x14ac:dyDescent="0.25">
      <c r="A703">
        <v>702</v>
      </c>
      <c r="D703">
        <v>24.284324000000005</v>
      </c>
      <c r="E703">
        <v>7.2657809999999996</v>
      </c>
      <c r="F703">
        <v>35.203491</v>
      </c>
      <c r="G703">
        <v>6.3475520000000003</v>
      </c>
    </row>
    <row r="704" spans="1:9" x14ac:dyDescent="0.25">
      <c r="A704">
        <v>703</v>
      </c>
      <c r="D704">
        <v>24.286356000000005</v>
      </c>
      <c r="E704">
        <v>7.277031</v>
      </c>
      <c r="F704">
        <v>35.191669000000005</v>
      </c>
      <c r="G704">
        <v>6.3497919999999999</v>
      </c>
    </row>
    <row r="705" spans="1:9" x14ac:dyDescent="0.25">
      <c r="A705">
        <v>704</v>
      </c>
      <c r="D705">
        <v>24.305418000000003</v>
      </c>
      <c r="E705">
        <v>7.287604</v>
      </c>
      <c r="F705">
        <v>35.171095000000008</v>
      </c>
      <c r="G705">
        <v>6.3382810000000003</v>
      </c>
    </row>
    <row r="706" spans="1:9" x14ac:dyDescent="0.25">
      <c r="A706">
        <v>705</v>
      </c>
      <c r="D706">
        <v>24.293908999999999</v>
      </c>
      <c r="E706">
        <v>7.3036459999999996</v>
      </c>
      <c r="F706">
        <v>35.168180000000007</v>
      </c>
      <c r="G706">
        <v>6.3394269999999997</v>
      </c>
    </row>
    <row r="707" spans="1:9" x14ac:dyDescent="0.25">
      <c r="A707">
        <v>706</v>
      </c>
      <c r="D707">
        <v>24.29088800000001</v>
      </c>
      <c r="E707">
        <v>7.3126030000000002</v>
      </c>
      <c r="F707">
        <v>35.144897</v>
      </c>
      <c r="G707">
        <v>6.3257810000000001</v>
      </c>
    </row>
    <row r="708" spans="1:9" x14ac:dyDescent="0.25">
      <c r="A708">
        <v>707</v>
      </c>
      <c r="D708">
        <v>24.280680000000004</v>
      </c>
      <c r="E708">
        <v>7.3110939999999998</v>
      </c>
      <c r="F708">
        <v>35.215210000000006</v>
      </c>
      <c r="G708">
        <v>6.331823</v>
      </c>
    </row>
    <row r="709" spans="1:9" x14ac:dyDescent="0.25">
      <c r="A709">
        <v>708</v>
      </c>
      <c r="D709">
        <v>24.282867000000003</v>
      </c>
      <c r="E709">
        <v>7.2930210000000004</v>
      </c>
      <c r="F709">
        <v>35.190004000000002</v>
      </c>
      <c r="G709">
        <v>6.2935410000000003</v>
      </c>
    </row>
    <row r="710" spans="1:9" x14ac:dyDescent="0.25">
      <c r="A710">
        <v>709</v>
      </c>
      <c r="D710">
        <v>24.283699000000006</v>
      </c>
      <c r="E710">
        <v>7.271458</v>
      </c>
      <c r="F710">
        <v>35.171461000000008</v>
      </c>
      <c r="G710">
        <v>6.27651</v>
      </c>
    </row>
    <row r="711" spans="1:9" x14ac:dyDescent="0.25">
      <c r="A711">
        <v>710</v>
      </c>
      <c r="D711">
        <v>24.27526300000001</v>
      </c>
      <c r="E711">
        <v>7.2575000000000003</v>
      </c>
      <c r="F711">
        <v>35.090261000000005</v>
      </c>
      <c r="G711">
        <v>6.2739060000000002</v>
      </c>
    </row>
    <row r="712" spans="1:9" x14ac:dyDescent="0.25">
      <c r="A712">
        <v>711</v>
      </c>
      <c r="D712">
        <v>24.259950000000003</v>
      </c>
      <c r="E712">
        <v>7.2657809999999996</v>
      </c>
      <c r="F712">
        <v>35.089012000000004</v>
      </c>
      <c r="G712">
        <v>6.2883329999999997</v>
      </c>
    </row>
    <row r="713" spans="1:9" x14ac:dyDescent="0.25">
      <c r="A713">
        <v>712</v>
      </c>
      <c r="D713">
        <v>24.215679000000009</v>
      </c>
      <c r="E713">
        <v>7.278073</v>
      </c>
      <c r="F713">
        <v>35.026668000000001</v>
      </c>
      <c r="G713">
        <v>6.3584899999999998</v>
      </c>
    </row>
    <row r="714" spans="1:9" x14ac:dyDescent="0.25">
      <c r="A714">
        <v>713</v>
      </c>
      <c r="B714">
        <v>16.744325000000003</v>
      </c>
      <c r="C714">
        <v>5.7580210000000003</v>
      </c>
      <c r="D714">
        <v>24.237293000000008</v>
      </c>
      <c r="E714">
        <v>7.253177</v>
      </c>
      <c r="F714">
        <v>35.205211000000006</v>
      </c>
      <c r="G714">
        <v>6.3297920000000003</v>
      </c>
    </row>
    <row r="715" spans="1:9" x14ac:dyDescent="0.25">
      <c r="A715">
        <v>714</v>
      </c>
      <c r="B715">
        <v>16.811407000000003</v>
      </c>
      <c r="C715">
        <v>5.6307809999999998</v>
      </c>
      <c r="D715">
        <v>24.272085000000004</v>
      </c>
      <c r="E715">
        <v>7.2415099999999999</v>
      </c>
      <c r="F715">
        <v>35.205211000000006</v>
      </c>
      <c r="G715">
        <v>6.3297920000000003</v>
      </c>
    </row>
    <row r="716" spans="1:9" x14ac:dyDescent="0.25">
      <c r="A716">
        <v>715</v>
      </c>
      <c r="B716">
        <v>16.765887000000006</v>
      </c>
      <c r="C716">
        <v>5.678229</v>
      </c>
      <c r="D716">
        <v>24.357918000000005</v>
      </c>
      <c r="E716">
        <v>7.2297909999999996</v>
      </c>
      <c r="H716">
        <v>25.780783</v>
      </c>
      <c r="I716">
        <v>7.7332809999999998</v>
      </c>
    </row>
    <row r="717" spans="1:9" x14ac:dyDescent="0.25">
      <c r="A717">
        <v>716</v>
      </c>
      <c r="B717">
        <v>16.776616000000004</v>
      </c>
      <c r="C717">
        <v>5.6843750000000002</v>
      </c>
      <c r="D717">
        <v>24.269741000000003</v>
      </c>
      <c r="E717">
        <v>7.2326560000000004</v>
      </c>
      <c r="H717">
        <v>25.620367000000002</v>
      </c>
      <c r="I717">
        <v>7.7774999999999999</v>
      </c>
    </row>
    <row r="718" spans="1:9" x14ac:dyDescent="0.25">
      <c r="A718">
        <v>717</v>
      </c>
      <c r="B718">
        <v>16.744793000000001</v>
      </c>
      <c r="C718">
        <v>5.7122400000000004</v>
      </c>
      <c r="D718">
        <v>24.300678000000005</v>
      </c>
      <c r="E718">
        <v>7.2959889999999996</v>
      </c>
      <c r="H718">
        <v>25.645939000000006</v>
      </c>
      <c r="I718">
        <v>7.7720310000000001</v>
      </c>
    </row>
    <row r="719" spans="1:9" x14ac:dyDescent="0.25">
      <c r="A719">
        <v>718</v>
      </c>
      <c r="B719">
        <v>16.714168000000001</v>
      </c>
      <c r="C719">
        <v>5.7541140000000004</v>
      </c>
      <c r="H719">
        <v>25.679846000000005</v>
      </c>
      <c r="I719">
        <v>7.7899989999999999</v>
      </c>
    </row>
    <row r="720" spans="1:9" x14ac:dyDescent="0.25">
      <c r="A720">
        <v>719</v>
      </c>
      <c r="B720">
        <v>16.744220000000006</v>
      </c>
      <c r="C720">
        <v>5.7185940000000004</v>
      </c>
      <c r="H720">
        <v>25.682241000000005</v>
      </c>
      <c r="I720">
        <v>7.7642179999999996</v>
      </c>
    </row>
    <row r="721" spans="1:9" x14ac:dyDescent="0.25">
      <c r="A721">
        <v>720</v>
      </c>
      <c r="B721">
        <v>16.731199000000004</v>
      </c>
      <c r="C721">
        <v>5.7948440000000003</v>
      </c>
      <c r="H721">
        <v>25.682398000000006</v>
      </c>
      <c r="I721">
        <v>7.7559889999999996</v>
      </c>
    </row>
    <row r="722" spans="1:9" x14ac:dyDescent="0.25">
      <c r="A722">
        <v>721</v>
      </c>
      <c r="B722">
        <v>16.734897000000004</v>
      </c>
      <c r="C722">
        <v>5.7733850000000002</v>
      </c>
      <c r="H722">
        <v>25.707710000000006</v>
      </c>
      <c r="I722">
        <v>7.7444269999999999</v>
      </c>
    </row>
    <row r="723" spans="1:9" x14ac:dyDescent="0.25">
      <c r="A723">
        <v>722</v>
      </c>
      <c r="B723">
        <v>16.762970000000003</v>
      </c>
      <c r="C723">
        <v>5.8017709999999996</v>
      </c>
      <c r="H723">
        <v>25.728180000000009</v>
      </c>
      <c r="I723">
        <v>7.7491659999999998</v>
      </c>
    </row>
    <row r="724" spans="1:9" x14ac:dyDescent="0.25">
      <c r="A724">
        <v>723</v>
      </c>
      <c r="B724">
        <v>16.752658000000004</v>
      </c>
      <c r="C724">
        <v>5.8326039999999999</v>
      </c>
      <c r="H724">
        <v>25.712971000000003</v>
      </c>
      <c r="I724">
        <v>7.7446359999999999</v>
      </c>
    </row>
    <row r="725" spans="1:9" x14ac:dyDescent="0.25">
      <c r="A725">
        <v>724</v>
      </c>
      <c r="B725">
        <v>16.785313000000002</v>
      </c>
      <c r="C725">
        <v>5.818854</v>
      </c>
      <c r="H725">
        <v>25.705784000000008</v>
      </c>
      <c r="I725">
        <v>7.7353639999999997</v>
      </c>
    </row>
    <row r="726" spans="1:9" x14ac:dyDescent="0.25">
      <c r="A726">
        <v>725</v>
      </c>
      <c r="B726">
        <v>16.786043000000006</v>
      </c>
      <c r="C726">
        <v>5.8015619999999997</v>
      </c>
      <c r="H726">
        <v>25.737709000000009</v>
      </c>
      <c r="I726">
        <v>7.7342180000000003</v>
      </c>
    </row>
    <row r="727" spans="1:9" x14ac:dyDescent="0.25">
      <c r="A727">
        <v>726</v>
      </c>
      <c r="B727">
        <v>16.75797</v>
      </c>
      <c r="C727">
        <v>5.7720830000000003</v>
      </c>
      <c r="H727">
        <v>25.760107000000005</v>
      </c>
      <c r="I727">
        <v>7.7395829999999997</v>
      </c>
    </row>
    <row r="728" spans="1:9" x14ac:dyDescent="0.25">
      <c r="A728">
        <v>727</v>
      </c>
      <c r="B728">
        <v>16.771408000000008</v>
      </c>
      <c r="C728">
        <v>5.743125</v>
      </c>
      <c r="H728">
        <v>25.752241000000005</v>
      </c>
      <c r="I728">
        <v>7.7498440000000004</v>
      </c>
    </row>
    <row r="729" spans="1:9" x14ac:dyDescent="0.25">
      <c r="A729">
        <v>728</v>
      </c>
      <c r="B729">
        <v>16.808595000000004</v>
      </c>
      <c r="C729">
        <v>5.7292699999999996</v>
      </c>
      <c r="H729">
        <v>25.769951000000006</v>
      </c>
      <c r="I729">
        <v>7.7594789999999998</v>
      </c>
    </row>
    <row r="730" spans="1:9" x14ac:dyDescent="0.25">
      <c r="A730">
        <v>729</v>
      </c>
      <c r="B730">
        <v>16.809272000000007</v>
      </c>
      <c r="C730">
        <v>5.6993749999999999</v>
      </c>
      <c r="H730">
        <v>25.773022000000005</v>
      </c>
      <c r="I730">
        <v>7.7695309999999997</v>
      </c>
    </row>
    <row r="731" spans="1:9" x14ac:dyDescent="0.25">
      <c r="A731">
        <v>730</v>
      </c>
      <c r="B731">
        <v>16.788386000000003</v>
      </c>
      <c r="C731">
        <v>5.716094</v>
      </c>
      <c r="H731">
        <v>25.764688000000007</v>
      </c>
      <c r="I731">
        <v>7.7685420000000001</v>
      </c>
    </row>
    <row r="732" spans="1:9" x14ac:dyDescent="0.25">
      <c r="A732">
        <v>731</v>
      </c>
      <c r="B732">
        <v>16.793856000000005</v>
      </c>
      <c r="C732">
        <v>5.7146869999999996</v>
      </c>
      <c r="H732">
        <v>25.750002000000009</v>
      </c>
      <c r="I732">
        <v>7.7732809999999999</v>
      </c>
    </row>
    <row r="733" spans="1:9" x14ac:dyDescent="0.25">
      <c r="A733">
        <v>732</v>
      </c>
      <c r="B733">
        <v>16.772918000000004</v>
      </c>
      <c r="C733">
        <v>5.7158860000000002</v>
      </c>
      <c r="H733">
        <v>25.767553000000007</v>
      </c>
      <c r="I733">
        <v>7.8029159999999997</v>
      </c>
    </row>
    <row r="734" spans="1:9" x14ac:dyDescent="0.25">
      <c r="A734">
        <v>733</v>
      </c>
      <c r="B734">
        <v>16.785313000000002</v>
      </c>
      <c r="C734">
        <v>5.7374479999999997</v>
      </c>
      <c r="H734">
        <v>25.734585000000003</v>
      </c>
      <c r="I734">
        <v>7.827604</v>
      </c>
    </row>
    <row r="735" spans="1:9" x14ac:dyDescent="0.25">
      <c r="A735">
        <v>734</v>
      </c>
      <c r="B735">
        <v>16.804272000000005</v>
      </c>
      <c r="C735">
        <v>5.7662500000000003</v>
      </c>
      <c r="H735">
        <v>25.701721000000006</v>
      </c>
      <c r="I735">
        <v>7.8435410000000001</v>
      </c>
    </row>
    <row r="736" spans="1:9" x14ac:dyDescent="0.25">
      <c r="A736">
        <v>735</v>
      </c>
      <c r="B736">
        <v>16.856252000000005</v>
      </c>
      <c r="C736">
        <v>5.7522919999999997</v>
      </c>
      <c r="H736">
        <v>25.713127</v>
      </c>
      <c r="I736">
        <v>7.8006770000000003</v>
      </c>
    </row>
    <row r="737" spans="1:11" x14ac:dyDescent="0.25">
      <c r="A737">
        <v>736</v>
      </c>
      <c r="B737">
        <v>16.890001000000005</v>
      </c>
      <c r="C737">
        <v>5.7709890000000001</v>
      </c>
      <c r="D737">
        <v>10.137240000000006</v>
      </c>
      <c r="E737">
        <v>7.1809370000000001</v>
      </c>
      <c r="H737">
        <v>25.750261000000009</v>
      </c>
      <c r="I737">
        <v>7.8013539999999999</v>
      </c>
    </row>
    <row r="738" spans="1:11" x14ac:dyDescent="0.25">
      <c r="A738">
        <v>737</v>
      </c>
      <c r="B738">
        <v>16.879689000000006</v>
      </c>
      <c r="C738">
        <v>5.7003120000000003</v>
      </c>
      <c r="D738">
        <v>10.195314000000003</v>
      </c>
      <c r="E738">
        <v>7.1728639999999997</v>
      </c>
      <c r="F738">
        <v>18.388230000000007</v>
      </c>
      <c r="G738">
        <v>5.4981770000000001</v>
      </c>
      <c r="H738">
        <v>25.715158000000002</v>
      </c>
      <c r="I738">
        <v>7.811979</v>
      </c>
    </row>
    <row r="739" spans="1:11" x14ac:dyDescent="0.25">
      <c r="A739">
        <v>738</v>
      </c>
      <c r="B739">
        <v>16.790106000000009</v>
      </c>
      <c r="C739">
        <v>5.7831770000000002</v>
      </c>
      <c r="D739">
        <v>10.107241000000002</v>
      </c>
      <c r="E739">
        <v>7.1515620000000002</v>
      </c>
      <c r="F739">
        <v>18.388230000000007</v>
      </c>
      <c r="G739">
        <v>5.4981770000000001</v>
      </c>
      <c r="H739">
        <v>25.683855000000008</v>
      </c>
      <c r="I739">
        <v>7.7529170000000001</v>
      </c>
    </row>
    <row r="740" spans="1:11" x14ac:dyDescent="0.25">
      <c r="A740">
        <v>739</v>
      </c>
      <c r="B740">
        <v>16.744325000000003</v>
      </c>
      <c r="C740">
        <v>5.7580210000000003</v>
      </c>
      <c r="D740">
        <v>10.180470000000007</v>
      </c>
      <c r="E740">
        <v>7.2256770000000001</v>
      </c>
      <c r="F740">
        <v>18.388230000000007</v>
      </c>
      <c r="G740">
        <v>5.4981770000000001</v>
      </c>
      <c r="H740">
        <v>25.679533000000006</v>
      </c>
      <c r="I740">
        <v>7.7470829999999999</v>
      </c>
    </row>
    <row r="741" spans="1:11" x14ac:dyDescent="0.25">
      <c r="A741">
        <v>740</v>
      </c>
      <c r="D741">
        <v>10.171095000000001</v>
      </c>
      <c r="E741">
        <v>7.2314059999999998</v>
      </c>
      <c r="F741">
        <v>18.388230000000007</v>
      </c>
      <c r="G741">
        <v>5.4981770000000001</v>
      </c>
      <c r="H741">
        <v>25.780783</v>
      </c>
      <c r="I741">
        <v>7.7332809999999998</v>
      </c>
    </row>
    <row r="742" spans="1:11" x14ac:dyDescent="0.25">
      <c r="A742">
        <v>741</v>
      </c>
      <c r="D742">
        <v>10.172553000000008</v>
      </c>
      <c r="E742">
        <v>7.2350519999999996</v>
      </c>
      <c r="F742">
        <v>18.314792000000004</v>
      </c>
      <c r="G742">
        <v>5.4966670000000004</v>
      </c>
    </row>
    <row r="743" spans="1:11" x14ac:dyDescent="0.25">
      <c r="A743">
        <v>742</v>
      </c>
      <c r="D743">
        <v>10.160053000000005</v>
      </c>
      <c r="E743">
        <v>7.1920310000000001</v>
      </c>
      <c r="F743">
        <v>18.327449000000001</v>
      </c>
      <c r="G743">
        <v>5.5046350000000004</v>
      </c>
    </row>
    <row r="744" spans="1:11" x14ac:dyDescent="0.25">
      <c r="A744">
        <v>743</v>
      </c>
      <c r="D744">
        <v>10.128126000000002</v>
      </c>
      <c r="E744">
        <v>7.1855729999999998</v>
      </c>
      <c r="F744">
        <v>18.357814000000005</v>
      </c>
      <c r="G744">
        <v>5.5123949999999997</v>
      </c>
    </row>
    <row r="745" spans="1:11" x14ac:dyDescent="0.25">
      <c r="A745">
        <v>744</v>
      </c>
      <c r="D745">
        <v>10.131720000000001</v>
      </c>
      <c r="E745">
        <v>7.1720309999999996</v>
      </c>
      <c r="F745">
        <v>18.343751000000005</v>
      </c>
      <c r="G745">
        <v>5.5248439999999999</v>
      </c>
    </row>
    <row r="746" spans="1:11" x14ac:dyDescent="0.25">
      <c r="A746">
        <v>745</v>
      </c>
      <c r="D746">
        <v>10.137240000000006</v>
      </c>
      <c r="E746">
        <v>7.1809370000000001</v>
      </c>
      <c r="F746">
        <v>18.388230000000007</v>
      </c>
      <c r="G746">
        <v>5.4981770000000001</v>
      </c>
      <c r="J746">
        <v>39.369324000000006</v>
      </c>
      <c r="K746">
        <v>13.250468</v>
      </c>
    </row>
    <row r="747" spans="1:11" x14ac:dyDescent="0.25">
      <c r="A747">
        <v>746</v>
      </c>
    </row>
    <row r="748" spans="1:11" x14ac:dyDescent="0.25">
      <c r="A748">
        <v>747</v>
      </c>
    </row>
    <row r="749" spans="1:11" x14ac:dyDescent="0.25">
      <c r="A749">
        <v>748</v>
      </c>
    </row>
    <row r="750" spans="1:11" x14ac:dyDescent="0.25">
      <c r="A750">
        <v>749</v>
      </c>
    </row>
    <row r="751" spans="1:11" x14ac:dyDescent="0.25">
      <c r="A751">
        <v>750</v>
      </c>
    </row>
    <row r="752" spans="1:1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1" x14ac:dyDescent="0.25">
      <c r="A769">
        <v>768</v>
      </c>
    </row>
    <row r="770" spans="1:11" x14ac:dyDescent="0.25">
      <c r="A770">
        <v>769</v>
      </c>
    </row>
    <row r="771" spans="1:11" x14ac:dyDescent="0.25">
      <c r="A771">
        <v>770</v>
      </c>
    </row>
    <row r="772" spans="1:11" x14ac:dyDescent="0.25">
      <c r="A772">
        <v>771</v>
      </c>
    </row>
    <row r="773" spans="1:11" x14ac:dyDescent="0.25">
      <c r="A773">
        <v>772</v>
      </c>
    </row>
    <row r="774" spans="1:11" x14ac:dyDescent="0.25">
      <c r="A774">
        <v>773</v>
      </c>
    </row>
    <row r="775" spans="1:11" x14ac:dyDescent="0.25">
      <c r="A775">
        <v>774</v>
      </c>
    </row>
    <row r="776" spans="1:11" x14ac:dyDescent="0.25">
      <c r="A776">
        <v>775</v>
      </c>
    </row>
    <row r="777" spans="1:11" x14ac:dyDescent="0.25">
      <c r="A777">
        <v>776</v>
      </c>
    </row>
    <row r="778" spans="1:11" x14ac:dyDescent="0.25">
      <c r="A778">
        <v>777</v>
      </c>
    </row>
    <row r="779" spans="1:11" x14ac:dyDescent="0.25">
      <c r="A779">
        <v>778</v>
      </c>
      <c r="J779">
        <v>39.290783000000005</v>
      </c>
      <c r="K779">
        <v>13.289635000000001</v>
      </c>
    </row>
    <row r="780" spans="1:11" x14ac:dyDescent="0.25">
      <c r="A780">
        <v>779</v>
      </c>
      <c r="B780">
        <v>72.267729000000003</v>
      </c>
      <c r="C780">
        <v>7.8825700000000003</v>
      </c>
    </row>
    <row r="781" spans="1:11" x14ac:dyDescent="0.25">
      <c r="A781">
        <v>780</v>
      </c>
      <c r="B781">
        <v>72.257369000000011</v>
      </c>
      <c r="C781">
        <v>7.9307639999999999</v>
      </c>
    </row>
    <row r="782" spans="1:11" x14ac:dyDescent="0.25">
      <c r="A782">
        <v>781</v>
      </c>
      <c r="B782">
        <v>72.21799</v>
      </c>
      <c r="C782">
        <v>7.9530310000000002</v>
      </c>
    </row>
    <row r="783" spans="1:11" x14ac:dyDescent="0.25">
      <c r="A783">
        <v>782</v>
      </c>
      <c r="B783">
        <v>72.224896000000001</v>
      </c>
      <c r="C783">
        <v>7.9416909999999996</v>
      </c>
    </row>
    <row r="784" spans="1:11" x14ac:dyDescent="0.25">
      <c r="A784">
        <v>783</v>
      </c>
      <c r="B784">
        <v>72.216701</v>
      </c>
      <c r="C784">
        <v>7.9242689999999998</v>
      </c>
      <c r="H784">
        <v>63.414638000000004</v>
      </c>
      <c r="I784">
        <v>5.9789580000000004</v>
      </c>
    </row>
    <row r="785" spans="1:9" x14ac:dyDescent="0.25">
      <c r="A785">
        <v>784</v>
      </c>
      <c r="B785">
        <v>72.214588000000006</v>
      </c>
      <c r="C785">
        <v>7.9087550000000002</v>
      </c>
      <c r="H785">
        <v>63.431148000000007</v>
      </c>
      <c r="I785">
        <v>5.9803639999999998</v>
      </c>
    </row>
    <row r="786" spans="1:9" x14ac:dyDescent="0.25">
      <c r="A786">
        <v>785</v>
      </c>
      <c r="B786">
        <v>72.212216000000012</v>
      </c>
      <c r="C786">
        <v>7.9045800000000002</v>
      </c>
      <c r="H786">
        <v>63.446979000000006</v>
      </c>
      <c r="I786">
        <v>5.9701040000000001</v>
      </c>
    </row>
    <row r="787" spans="1:9" x14ac:dyDescent="0.25">
      <c r="A787">
        <v>786</v>
      </c>
      <c r="B787">
        <v>72.232628000000005</v>
      </c>
      <c r="C787">
        <v>7.9149919999999998</v>
      </c>
      <c r="H787">
        <v>63.448906000000001</v>
      </c>
      <c r="I787">
        <v>5.9741669999999996</v>
      </c>
    </row>
    <row r="788" spans="1:9" x14ac:dyDescent="0.25">
      <c r="A788">
        <v>787</v>
      </c>
      <c r="B788">
        <v>72.218608000000003</v>
      </c>
      <c r="C788">
        <v>7.8871070000000003</v>
      </c>
      <c r="H788">
        <v>63.451305000000005</v>
      </c>
      <c r="I788">
        <v>5.9741140000000001</v>
      </c>
    </row>
    <row r="789" spans="1:9" x14ac:dyDescent="0.25">
      <c r="A789">
        <v>788</v>
      </c>
      <c r="B789">
        <v>72.206289000000012</v>
      </c>
      <c r="C789">
        <v>7.9216920000000002</v>
      </c>
      <c r="H789">
        <v>63.449798000000001</v>
      </c>
      <c r="I789">
        <v>5.958437</v>
      </c>
    </row>
    <row r="790" spans="1:9" x14ac:dyDescent="0.25">
      <c r="A790">
        <v>789</v>
      </c>
      <c r="B790">
        <v>72.194176000000013</v>
      </c>
      <c r="C790">
        <v>7.9331870000000002</v>
      </c>
      <c r="H790">
        <v>63.439426000000005</v>
      </c>
      <c r="I790">
        <v>5.9458859999999998</v>
      </c>
    </row>
    <row r="791" spans="1:9" x14ac:dyDescent="0.25">
      <c r="A791">
        <v>790</v>
      </c>
      <c r="B791">
        <v>72.177785</v>
      </c>
      <c r="C791">
        <v>7.881488</v>
      </c>
      <c r="H791">
        <v>63.433494000000003</v>
      </c>
      <c r="I791">
        <v>5.9519270000000004</v>
      </c>
    </row>
    <row r="792" spans="1:9" x14ac:dyDescent="0.25">
      <c r="A792">
        <v>791</v>
      </c>
      <c r="B792">
        <v>72.213196000000011</v>
      </c>
      <c r="C792">
        <v>7.8793749999999996</v>
      </c>
      <c r="H792">
        <v>63.418281000000007</v>
      </c>
      <c r="I792">
        <v>5.9661980000000003</v>
      </c>
    </row>
    <row r="793" spans="1:9" x14ac:dyDescent="0.25">
      <c r="A793">
        <v>792</v>
      </c>
      <c r="B793">
        <v>72.267729000000003</v>
      </c>
      <c r="C793">
        <v>7.8825700000000003</v>
      </c>
      <c r="H793">
        <v>63.448284000000001</v>
      </c>
      <c r="I793">
        <v>5.9725520000000003</v>
      </c>
    </row>
    <row r="794" spans="1:9" x14ac:dyDescent="0.25">
      <c r="A794">
        <v>793</v>
      </c>
      <c r="B794">
        <v>72.267729000000003</v>
      </c>
      <c r="C794">
        <v>7.8825700000000003</v>
      </c>
      <c r="H794">
        <v>63.462036000000005</v>
      </c>
      <c r="I794">
        <v>5.9856769999999999</v>
      </c>
    </row>
    <row r="795" spans="1:9" x14ac:dyDescent="0.25">
      <c r="A795">
        <v>794</v>
      </c>
      <c r="D795">
        <v>80.057573000000005</v>
      </c>
      <c r="E795">
        <v>5.7639719999999999</v>
      </c>
      <c r="H795">
        <v>63.606880000000004</v>
      </c>
      <c r="I795">
        <v>5.9927080000000004</v>
      </c>
    </row>
    <row r="796" spans="1:9" x14ac:dyDescent="0.25">
      <c r="A796">
        <v>795</v>
      </c>
      <c r="D796">
        <v>80.122467</v>
      </c>
      <c r="E796">
        <v>5.7300050000000002</v>
      </c>
      <c r="H796">
        <v>63.414638000000004</v>
      </c>
      <c r="I796">
        <v>5.9789580000000004</v>
      </c>
    </row>
    <row r="797" spans="1:9" x14ac:dyDescent="0.25">
      <c r="A797">
        <v>796</v>
      </c>
      <c r="D797">
        <v>80.107313000000005</v>
      </c>
      <c r="E797">
        <v>5.7490240000000004</v>
      </c>
      <c r="H797">
        <v>63.414638000000004</v>
      </c>
      <c r="I797">
        <v>5.9789580000000004</v>
      </c>
    </row>
    <row r="798" spans="1:9" x14ac:dyDescent="0.25">
      <c r="A798">
        <v>797</v>
      </c>
      <c r="D798">
        <v>80.134322000000012</v>
      </c>
      <c r="E798">
        <v>5.7568070000000002</v>
      </c>
    </row>
    <row r="799" spans="1:9" x14ac:dyDescent="0.25">
      <c r="A799">
        <v>798</v>
      </c>
      <c r="D799">
        <v>80.145198000000008</v>
      </c>
      <c r="E799">
        <v>5.7432509999999999</v>
      </c>
      <c r="F799">
        <v>73.070315000000008</v>
      </c>
      <c r="G799">
        <v>7.7990700000000004</v>
      </c>
    </row>
    <row r="800" spans="1:9" x14ac:dyDescent="0.25">
      <c r="A800">
        <v>799</v>
      </c>
      <c r="D800">
        <v>80.147517000000008</v>
      </c>
      <c r="E800">
        <v>5.7562920000000002</v>
      </c>
      <c r="F800">
        <v>73.102273000000011</v>
      </c>
      <c r="G800">
        <v>7.808141</v>
      </c>
    </row>
    <row r="801" spans="1:9" x14ac:dyDescent="0.25">
      <c r="A801">
        <v>800</v>
      </c>
      <c r="D801">
        <v>80.126384000000002</v>
      </c>
      <c r="E801">
        <v>5.7403649999999997</v>
      </c>
      <c r="F801">
        <v>73.039647000000002</v>
      </c>
      <c r="G801">
        <v>7.801132</v>
      </c>
    </row>
    <row r="802" spans="1:9" x14ac:dyDescent="0.25">
      <c r="A802">
        <v>801</v>
      </c>
      <c r="D802">
        <v>80.087005000000005</v>
      </c>
      <c r="E802">
        <v>5.7353139999999998</v>
      </c>
      <c r="F802">
        <v>73.030421000000004</v>
      </c>
      <c r="G802">
        <v>7.7895339999999997</v>
      </c>
    </row>
    <row r="803" spans="1:9" x14ac:dyDescent="0.25">
      <c r="A803">
        <v>802</v>
      </c>
      <c r="D803">
        <v>80.070614000000006</v>
      </c>
      <c r="E803">
        <v>5.7393859999999997</v>
      </c>
      <c r="F803">
        <v>73.004082000000011</v>
      </c>
      <c r="G803">
        <v>7.781854</v>
      </c>
    </row>
    <row r="804" spans="1:9" x14ac:dyDescent="0.25">
      <c r="A804">
        <v>803</v>
      </c>
      <c r="D804">
        <v>80.079634000000013</v>
      </c>
      <c r="E804">
        <v>5.7372719999999999</v>
      </c>
      <c r="F804">
        <v>73.016659000000004</v>
      </c>
      <c r="G804">
        <v>7.8046360000000004</v>
      </c>
    </row>
    <row r="805" spans="1:9" x14ac:dyDescent="0.25">
      <c r="A805">
        <v>804</v>
      </c>
      <c r="D805">
        <v>80.070098000000002</v>
      </c>
      <c r="E805">
        <v>5.7217060000000002</v>
      </c>
      <c r="F805">
        <v>73.049595000000011</v>
      </c>
      <c r="G805">
        <v>7.8051519999999996</v>
      </c>
    </row>
    <row r="806" spans="1:9" x14ac:dyDescent="0.25">
      <c r="A806">
        <v>805</v>
      </c>
      <c r="D806">
        <v>80.045152000000002</v>
      </c>
      <c r="E806">
        <v>5.6094439999999999</v>
      </c>
      <c r="F806">
        <v>73.058666000000002</v>
      </c>
      <c r="G806">
        <v>7.8163369999999999</v>
      </c>
    </row>
    <row r="807" spans="1:9" x14ac:dyDescent="0.25">
      <c r="A807">
        <v>806</v>
      </c>
      <c r="D807">
        <v>80.160506000000012</v>
      </c>
      <c r="E807">
        <v>5.5934140000000001</v>
      </c>
      <c r="F807">
        <v>73.058563000000007</v>
      </c>
      <c r="G807">
        <v>7.8739629999999998</v>
      </c>
    </row>
    <row r="808" spans="1:9" x14ac:dyDescent="0.25">
      <c r="A808">
        <v>807</v>
      </c>
      <c r="D808">
        <v>80.057573000000005</v>
      </c>
      <c r="E808">
        <v>5.7639719999999999</v>
      </c>
      <c r="F808">
        <v>73.039389</v>
      </c>
      <c r="G808">
        <v>7.8904560000000004</v>
      </c>
    </row>
    <row r="809" spans="1:9" x14ac:dyDescent="0.25">
      <c r="A809">
        <v>808</v>
      </c>
      <c r="F809">
        <v>73.033307000000008</v>
      </c>
      <c r="G809">
        <v>7.7790710000000001</v>
      </c>
      <c r="H809">
        <v>79.556363000000005</v>
      </c>
      <c r="I809">
        <v>4.8688650000000004</v>
      </c>
    </row>
    <row r="810" spans="1:9" x14ac:dyDescent="0.25">
      <c r="A810">
        <v>809</v>
      </c>
      <c r="F810">
        <v>72.967280000000002</v>
      </c>
      <c r="G810">
        <v>7.7187140000000003</v>
      </c>
      <c r="H810">
        <v>79.564558000000005</v>
      </c>
      <c r="I810">
        <v>4.886647</v>
      </c>
    </row>
    <row r="811" spans="1:9" x14ac:dyDescent="0.25">
      <c r="A811">
        <v>810</v>
      </c>
      <c r="F811">
        <v>73.070315000000008</v>
      </c>
      <c r="G811">
        <v>7.7990700000000004</v>
      </c>
      <c r="H811">
        <v>79.558270000000007</v>
      </c>
      <c r="I811">
        <v>4.898606</v>
      </c>
    </row>
    <row r="812" spans="1:9" x14ac:dyDescent="0.25">
      <c r="A812">
        <v>811</v>
      </c>
      <c r="H812">
        <v>79.55656900000001</v>
      </c>
      <c r="I812">
        <v>4.9102540000000001</v>
      </c>
    </row>
    <row r="813" spans="1:9" x14ac:dyDescent="0.25">
      <c r="A813">
        <v>812</v>
      </c>
      <c r="B813">
        <v>92.098172000000005</v>
      </c>
      <c r="C813">
        <v>6.156631</v>
      </c>
      <c r="H813">
        <v>79.549301000000014</v>
      </c>
      <c r="I813">
        <v>4.8983990000000004</v>
      </c>
    </row>
    <row r="814" spans="1:9" x14ac:dyDescent="0.25">
      <c r="A814">
        <v>813</v>
      </c>
      <c r="B814">
        <v>92.089976000000007</v>
      </c>
      <c r="C814">
        <v>6.2013199999999999</v>
      </c>
      <c r="H814">
        <v>79.590588000000011</v>
      </c>
      <c r="I814">
        <v>4.8654109999999999</v>
      </c>
    </row>
    <row r="815" spans="1:9" x14ac:dyDescent="0.25">
      <c r="A815">
        <v>814</v>
      </c>
      <c r="B815">
        <v>92.074874000000008</v>
      </c>
      <c r="C815">
        <v>6.192609</v>
      </c>
      <c r="H815">
        <v>79.573167000000012</v>
      </c>
      <c r="I815">
        <v>4.8380419999999997</v>
      </c>
    </row>
    <row r="816" spans="1:9" x14ac:dyDescent="0.25">
      <c r="A816">
        <v>815</v>
      </c>
      <c r="B816">
        <v>92.072089000000005</v>
      </c>
      <c r="C816">
        <v>6.2012679999999998</v>
      </c>
      <c r="H816">
        <v>79.547395000000009</v>
      </c>
      <c r="I816">
        <v>4.8453609999999996</v>
      </c>
    </row>
    <row r="817" spans="1:9" x14ac:dyDescent="0.25">
      <c r="A817">
        <v>816</v>
      </c>
      <c r="B817">
        <v>92.085029000000006</v>
      </c>
      <c r="C817">
        <v>6.1968870000000003</v>
      </c>
      <c r="H817">
        <v>79.489871000000008</v>
      </c>
      <c r="I817">
        <v>4.8453090000000003</v>
      </c>
    </row>
    <row r="818" spans="1:9" x14ac:dyDescent="0.25">
      <c r="A818">
        <v>817</v>
      </c>
      <c r="B818">
        <v>92.080748999999997</v>
      </c>
      <c r="C818">
        <v>6.1985359999999998</v>
      </c>
      <c r="H818">
        <v>79.562600000000003</v>
      </c>
      <c r="I818">
        <v>4.8309800000000003</v>
      </c>
    </row>
    <row r="819" spans="1:9" x14ac:dyDescent="0.25">
      <c r="A819">
        <v>818</v>
      </c>
      <c r="B819">
        <v>92.072709000000003</v>
      </c>
      <c r="C819">
        <v>6.196733</v>
      </c>
      <c r="H819">
        <v>79.546517000000009</v>
      </c>
      <c r="I819">
        <v>4.8585050000000001</v>
      </c>
    </row>
    <row r="820" spans="1:9" x14ac:dyDescent="0.25">
      <c r="A820">
        <v>819</v>
      </c>
      <c r="B820">
        <v>92.094459000000001</v>
      </c>
      <c r="C820">
        <v>6.1783830000000002</v>
      </c>
      <c r="H820">
        <v>79.610123000000002</v>
      </c>
      <c r="I820">
        <v>4.8478870000000001</v>
      </c>
    </row>
    <row r="821" spans="1:9" x14ac:dyDescent="0.25">
      <c r="A821">
        <v>820</v>
      </c>
      <c r="B821">
        <v>92.090749000000017</v>
      </c>
      <c r="C821">
        <v>6.1805479999999999</v>
      </c>
      <c r="H821">
        <v>79.556363000000005</v>
      </c>
      <c r="I821">
        <v>4.8688650000000004</v>
      </c>
    </row>
    <row r="822" spans="1:9" x14ac:dyDescent="0.25">
      <c r="A822">
        <v>821</v>
      </c>
      <c r="B822">
        <v>92.099666000000013</v>
      </c>
      <c r="C822">
        <v>6.1842069999999998</v>
      </c>
    </row>
    <row r="823" spans="1:9" x14ac:dyDescent="0.25">
      <c r="A823">
        <v>822</v>
      </c>
      <c r="B823">
        <v>92.094047000000018</v>
      </c>
      <c r="C823">
        <v>6.1598790000000001</v>
      </c>
    </row>
    <row r="824" spans="1:9" x14ac:dyDescent="0.25">
      <c r="A824">
        <v>823</v>
      </c>
      <c r="B824">
        <v>92.123788000000005</v>
      </c>
      <c r="C824">
        <v>6.1341070000000002</v>
      </c>
      <c r="D824">
        <v>100.849097</v>
      </c>
      <c r="E824">
        <v>4.8370620000000004</v>
      </c>
    </row>
    <row r="825" spans="1:9" x14ac:dyDescent="0.25">
      <c r="A825">
        <v>824</v>
      </c>
      <c r="B825">
        <v>92.226360999999997</v>
      </c>
      <c r="C825">
        <v>6.1288499999999999</v>
      </c>
      <c r="D825">
        <v>100.89002300000001</v>
      </c>
      <c r="E825">
        <v>4.8417009999999996</v>
      </c>
    </row>
    <row r="826" spans="1:9" x14ac:dyDescent="0.25">
      <c r="A826">
        <v>825</v>
      </c>
      <c r="B826">
        <v>92.098172000000005</v>
      </c>
      <c r="C826">
        <v>6.156631</v>
      </c>
      <c r="D826">
        <v>100.89719100000001</v>
      </c>
      <c r="E826">
        <v>4.8426289999999996</v>
      </c>
    </row>
    <row r="827" spans="1:9" x14ac:dyDescent="0.25">
      <c r="A827">
        <v>826</v>
      </c>
      <c r="D827">
        <v>100.90997200000001</v>
      </c>
      <c r="E827">
        <v>4.8405680000000002</v>
      </c>
    </row>
    <row r="828" spans="1:9" x14ac:dyDescent="0.25">
      <c r="A828">
        <v>827</v>
      </c>
      <c r="D828">
        <v>100.90976400000001</v>
      </c>
      <c r="E828">
        <v>4.8523709999999998</v>
      </c>
    </row>
    <row r="829" spans="1:9" x14ac:dyDescent="0.25">
      <c r="A829">
        <v>828</v>
      </c>
      <c r="D829">
        <v>100.893529</v>
      </c>
      <c r="E829">
        <v>4.839124</v>
      </c>
      <c r="F829">
        <v>92.724941999999999</v>
      </c>
      <c r="G829">
        <v>6.9879790000000002</v>
      </c>
    </row>
    <row r="830" spans="1:9" x14ac:dyDescent="0.25">
      <c r="A830">
        <v>829</v>
      </c>
      <c r="D830">
        <v>100.874303</v>
      </c>
      <c r="E830">
        <v>4.8305160000000003</v>
      </c>
      <c r="F830">
        <v>92.813804000000005</v>
      </c>
      <c r="G830">
        <v>7.0265339999999998</v>
      </c>
    </row>
    <row r="831" spans="1:9" x14ac:dyDescent="0.25">
      <c r="A831">
        <v>830</v>
      </c>
      <c r="D831">
        <v>100.87976700000002</v>
      </c>
      <c r="E831">
        <v>4.815156</v>
      </c>
      <c r="F831">
        <v>92.777104000000008</v>
      </c>
      <c r="G831">
        <v>7.0198840000000002</v>
      </c>
    </row>
    <row r="832" spans="1:9" x14ac:dyDescent="0.25">
      <c r="A832">
        <v>831</v>
      </c>
      <c r="D832">
        <v>100.887551</v>
      </c>
      <c r="E832">
        <v>4.8397940000000004</v>
      </c>
      <c r="F832">
        <v>92.754272000000014</v>
      </c>
      <c r="G832">
        <v>7.0315339999999997</v>
      </c>
    </row>
    <row r="833" spans="1:9" x14ac:dyDescent="0.25">
      <c r="A833">
        <v>832</v>
      </c>
      <c r="D833">
        <v>100.88131200000001</v>
      </c>
      <c r="E833">
        <v>4.8638130000000004</v>
      </c>
      <c r="F833">
        <v>92.731952000000007</v>
      </c>
      <c r="G833">
        <v>7.0284399999999998</v>
      </c>
    </row>
    <row r="834" spans="1:9" x14ac:dyDescent="0.25">
      <c r="A834">
        <v>833</v>
      </c>
      <c r="D834">
        <v>100.86090200000001</v>
      </c>
      <c r="E834">
        <v>4.8153110000000003</v>
      </c>
      <c r="F834">
        <v>92.761333000000008</v>
      </c>
      <c r="G834">
        <v>7.0396770000000002</v>
      </c>
    </row>
    <row r="835" spans="1:9" x14ac:dyDescent="0.25">
      <c r="A835">
        <v>834</v>
      </c>
      <c r="D835">
        <v>100.849097</v>
      </c>
      <c r="E835">
        <v>4.8370620000000004</v>
      </c>
      <c r="F835">
        <v>92.764527000000015</v>
      </c>
      <c r="G835">
        <v>7.0565829999999998</v>
      </c>
    </row>
    <row r="836" spans="1:9" x14ac:dyDescent="0.25">
      <c r="A836">
        <v>835</v>
      </c>
      <c r="D836">
        <v>100.849097</v>
      </c>
      <c r="E836">
        <v>4.8370620000000004</v>
      </c>
      <c r="F836">
        <v>92.796999999999997</v>
      </c>
      <c r="G836">
        <v>7.0647279999999997</v>
      </c>
    </row>
    <row r="837" spans="1:9" x14ac:dyDescent="0.25">
      <c r="A837">
        <v>836</v>
      </c>
      <c r="F837">
        <v>92.818905999999998</v>
      </c>
      <c r="G837">
        <v>7.0774590000000002</v>
      </c>
      <c r="H837">
        <v>100.821111</v>
      </c>
      <c r="I837">
        <v>4.6045999999999996</v>
      </c>
    </row>
    <row r="838" spans="1:9" x14ac:dyDescent="0.25">
      <c r="A838">
        <v>837</v>
      </c>
      <c r="F838">
        <v>92.812410999999997</v>
      </c>
      <c r="G838">
        <v>7.0845200000000004</v>
      </c>
      <c r="H838">
        <v>100.80502800000001</v>
      </c>
      <c r="I838">
        <v>4.6011470000000001</v>
      </c>
    </row>
    <row r="839" spans="1:9" x14ac:dyDescent="0.25">
      <c r="A839">
        <v>838</v>
      </c>
      <c r="F839">
        <v>92.724941999999999</v>
      </c>
      <c r="G839">
        <v>6.9879790000000002</v>
      </c>
      <c r="H839">
        <v>100.817195</v>
      </c>
      <c r="I839">
        <v>4.6178990000000004</v>
      </c>
    </row>
    <row r="840" spans="1:9" x14ac:dyDescent="0.25">
      <c r="A840">
        <v>839</v>
      </c>
      <c r="B840">
        <v>114.90763000000001</v>
      </c>
      <c r="C840">
        <v>7.392957</v>
      </c>
      <c r="H840">
        <v>100.82698500000001</v>
      </c>
      <c r="I840">
        <v>4.5966630000000004</v>
      </c>
    </row>
    <row r="841" spans="1:9" x14ac:dyDescent="0.25">
      <c r="A841">
        <v>840</v>
      </c>
      <c r="B841">
        <v>114.896033</v>
      </c>
      <c r="C841">
        <v>7.4507890000000003</v>
      </c>
      <c r="H841">
        <v>100.832761</v>
      </c>
      <c r="I841">
        <v>4.602023</v>
      </c>
    </row>
    <row r="842" spans="1:9" x14ac:dyDescent="0.25">
      <c r="A842">
        <v>841</v>
      </c>
      <c r="B842">
        <v>114.894126</v>
      </c>
      <c r="C842">
        <v>7.4424400000000004</v>
      </c>
      <c r="H842">
        <v>100.880954</v>
      </c>
      <c r="I842">
        <v>4.6116099999999998</v>
      </c>
    </row>
    <row r="843" spans="1:9" x14ac:dyDescent="0.25">
      <c r="A843">
        <v>842</v>
      </c>
      <c r="B843">
        <v>114.860984</v>
      </c>
      <c r="C843">
        <v>7.4415120000000003</v>
      </c>
      <c r="H843">
        <v>100.94249600000001</v>
      </c>
      <c r="I843">
        <v>4.5919720000000002</v>
      </c>
    </row>
    <row r="844" spans="1:9" x14ac:dyDescent="0.25">
      <c r="A844">
        <v>843</v>
      </c>
      <c r="B844">
        <v>114.873096</v>
      </c>
      <c r="C844">
        <v>7.4135749999999998</v>
      </c>
      <c r="H844">
        <v>100.952855</v>
      </c>
      <c r="I844">
        <v>4.5513560000000002</v>
      </c>
    </row>
    <row r="845" spans="1:9" x14ac:dyDescent="0.25">
      <c r="A845">
        <v>844</v>
      </c>
      <c r="B845">
        <v>114.88670300000001</v>
      </c>
      <c r="C845">
        <v>7.4521810000000004</v>
      </c>
      <c r="H845">
        <v>100.935382</v>
      </c>
      <c r="I845">
        <v>4.5652730000000004</v>
      </c>
    </row>
    <row r="846" spans="1:9" x14ac:dyDescent="0.25">
      <c r="A846">
        <v>845</v>
      </c>
      <c r="B846">
        <v>114.88840400000001</v>
      </c>
      <c r="C846">
        <v>7.4262030000000001</v>
      </c>
      <c r="H846">
        <v>100.832707</v>
      </c>
      <c r="I846">
        <v>4.6233110000000002</v>
      </c>
    </row>
    <row r="847" spans="1:9" x14ac:dyDescent="0.25">
      <c r="A847">
        <v>846</v>
      </c>
      <c r="B847">
        <v>114.89407300000001</v>
      </c>
      <c r="C847">
        <v>7.4231109999999996</v>
      </c>
      <c r="H847">
        <v>100.821111</v>
      </c>
      <c r="I847">
        <v>4.6045999999999996</v>
      </c>
    </row>
    <row r="848" spans="1:9" x14ac:dyDescent="0.25">
      <c r="A848">
        <v>847</v>
      </c>
      <c r="B848">
        <v>114.908919</v>
      </c>
      <c r="C848">
        <v>7.423368</v>
      </c>
      <c r="H848">
        <v>100.821111</v>
      </c>
      <c r="I848">
        <v>4.6045999999999996</v>
      </c>
    </row>
    <row r="849" spans="1:9" x14ac:dyDescent="0.25">
      <c r="A849">
        <v>848</v>
      </c>
      <c r="B849">
        <v>114.932063</v>
      </c>
      <c r="C849">
        <v>7.4125949999999996</v>
      </c>
    </row>
    <row r="850" spans="1:9" x14ac:dyDescent="0.25">
      <c r="A850">
        <v>849</v>
      </c>
      <c r="B850">
        <v>114.94788600000001</v>
      </c>
      <c r="C850">
        <v>7.3921840000000003</v>
      </c>
    </row>
    <row r="851" spans="1:9" x14ac:dyDescent="0.25">
      <c r="A851">
        <v>850</v>
      </c>
      <c r="B851">
        <v>114.877425</v>
      </c>
      <c r="C851">
        <v>7.4363570000000001</v>
      </c>
    </row>
    <row r="852" spans="1:9" x14ac:dyDescent="0.25">
      <c r="A852">
        <v>851</v>
      </c>
      <c r="B852">
        <v>114.90763000000001</v>
      </c>
      <c r="C852">
        <v>7.392957</v>
      </c>
      <c r="D852">
        <v>124.11497800000001</v>
      </c>
      <c r="E852">
        <v>5.5641879999999997</v>
      </c>
    </row>
    <row r="853" spans="1:9" x14ac:dyDescent="0.25">
      <c r="A853">
        <v>852</v>
      </c>
      <c r="D853">
        <v>124.10791700000001</v>
      </c>
      <c r="E853">
        <v>5.5725389999999999</v>
      </c>
    </row>
    <row r="854" spans="1:9" x14ac:dyDescent="0.25">
      <c r="A854">
        <v>853</v>
      </c>
      <c r="D854">
        <v>124.119922</v>
      </c>
      <c r="E854">
        <v>5.6023310000000004</v>
      </c>
    </row>
    <row r="855" spans="1:9" x14ac:dyDescent="0.25">
      <c r="A855">
        <v>854</v>
      </c>
      <c r="D855">
        <v>124.05332900000001</v>
      </c>
      <c r="E855">
        <v>5.5585190000000004</v>
      </c>
    </row>
    <row r="856" spans="1:9" x14ac:dyDescent="0.25">
      <c r="A856">
        <v>855</v>
      </c>
      <c r="D856">
        <v>124.03977500000001</v>
      </c>
      <c r="E856">
        <v>5.5614059999999998</v>
      </c>
      <c r="F856">
        <v>116.769542</v>
      </c>
      <c r="G856">
        <v>7.7535049999999996</v>
      </c>
    </row>
    <row r="857" spans="1:9" x14ac:dyDescent="0.25">
      <c r="A857">
        <v>856</v>
      </c>
      <c r="D857">
        <v>124.05281400000001</v>
      </c>
      <c r="E857">
        <v>5.5447559999999996</v>
      </c>
      <c r="F857">
        <v>116.85804300000001</v>
      </c>
      <c r="G857">
        <v>7.7315480000000001</v>
      </c>
    </row>
    <row r="858" spans="1:9" x14ac:dyDescent="0.25">
      <c r="A858">
        <v>857</v>
      </c>
      <c r="D858">
        <v>124.04085800000001</v>
      </c>
      <c r="E858">
        <v>5.588775</v>
      </c>
      <c r="F858">
        <v>116.78021100000001</v>
      </c>
      <c r="G858">
        <v>7.7388159999999999</v>
      </c>
    </row>
    <row r="859" spans="1:9" x14ac:dyDescent="0.25">
      <c r="A859">
        <v>858</v>
      </c>
      <c r="D859">
        <v>124.04915500000001</v>
      </c>
      <c r="E859">
        <v>5.547695</v>
      </c>
      <c r="F859">
        <v>116.759387</v>
      </c>
      <c r="G859">
        <v>7.7598969999999996</v>
      </c>
    </row>
    <row r="860" spans="1:9" x14ac:dyDescent="0.25">
      <c r="A860">
        <v>859</v>
      </c>
      <c r="D860">
        <v>124.16487000000001</v>
      </c>
      <c r="E860">
        <v>5.4440920000000004</v>
      </c>
      <c r="F860">
        <v>116.77624</v>
      </c>
      <c r="G860">
        <v>7.7465989999999998</v>
      </c>
    </row>
    <row r="861" spans="1:9" x14ac:dyDescent="0.25">
      <c r="A861">
        <v>860</v>
      </c>
      <c r="D861">
        <v>124.216052</v>
      </c>
      <c r="E861">
        <v>5.3274999999999997</v>
      </c>
      <c r="F861">
        <v>116.77846100000001</v>
      </c>
      <c r="G861">
        <v>7.7230429999999997</v>
      </c>
    </row>
    <row r="862" spans="1:9" x14ac:dyDescent="0.25">
      <c r="A862">
        <v>861</v>
      </c>
      <c r="D862">
        <v>124.11497800000001</v>
      </c>
      <c r="E862">
        <v>5.5641879999999997</v>
      </c>
      <c r="F862">
        <v>116.76382000000001</v>
      </c>
      <c r="G862">
        <v>7.708869</v>
      </c>
    </row>
    <row r="863" spans="1:9" x14ac:dyDescent="0.25">
      <c r="A863">
        <v>862</v>
      </c>
      <c r="F863">
        <v>116.76299600000002</v>
      </c>
      <c r="G863">
        <v>7.6916019999999996</v>
      </c>
      <c r="H863">
        <v>124.19806200000001</v>
      </c>
      <c r="I863">
        <v>4.7268619999999997</v>
      </c>
    </row>
    <row r="864" spans="1:9" x14ac:dyDescent="0.25">
      <c r="A864">
        <v>863</v>
      </c>
      <c r="F864">
        <v>116.77180800000001</v>
      </c>
      <c r="G864">
        <v>7.6949519999999998</v>
      </c>
      <c r="H864">
        <v>124.22584800000001</v>
      </c>
      <c r="I864">
        <v>4.7407789999999999</v>
      </c>
    </row>
    <row r="865" spans="1:9" x14ac:dyDescent="0.25">
      <c r="A865">
        <v>864</v>
      </c>
      <c r="F865">
        <v>116.775161</v>
      </c>
      <c r="G865">
        <v>7.6160899999999998</v>
      </c>
      <c r="H865">
        <v>124.218062</v>
      </c>
      <c r="I865">
        <v>4.7544380000000004</v>
      </c>
    </row>
    <row r="866" spans="1:9" x14ac:dyDescent="0.25">
      <c r="A866">
        <v>865</v>
      </c>
      <c r="F866">
        <v>116.769542</v>
      </c>
      <c r="G866">
        <v>7.7535049999999996</v>
      </c>
      <c r="H866">
        <v>124.200484</v>
      </c>
      <c r="I866">
        <v>4.749644</v>
      </c>
    </row>
    <row r="867" spans="1:9" x14ac:dyDescent="0.25">
      <c r="A867">
        <v>866</v>
      </c>
      <c r="F867">
        <v>116.769542</v>
      </c>
      <c r="G867">
        <v>7.7535049999999996</v>
      </c>
      <c r="H867">
        <v>124.209971</v>
      </c>
      <c r="I867">
        <v>4.7525310000000003</v>
      </c>
    </row>
    <row r="868" spans="1:9" x14ac:dyDescent="0.25">
      <c r="A868">
        <v>867</v>
      </c>
      <c r="B868">
        <v>136.82404199999999</v>
      </c>
      <c r="C868">
        <v>6.2726040000000003</v>
      </c>
      <c r="H868">
        <v>124.264297</v>
      </c>
      <c r="I868">
        <v>4.7629419999999998</v>
      </c>
    </row>
    <row r="869" spans="1:9" x14ac:dyDescent="0.25">
      <c r="A869">
        <v>868</v>
      </c>
      <c r="B869">
        <v>136.82404199999999</v>
      </c>
      <c r="C869">
        <v>6.2726040000000003</v>
      </c>
      <c r="H869">
        <v>124.30104700000001</v>
      </c>
      <c r="I869">
        <v>4.7449539999999999</v>
      </c>
    </row>
    <row r="870" spans="1:9" x14ac:dyDescent="0.25">
      <c r="A870">
        <v>869</v>
      </c>
      <c r="B870">
        <v>136.82404199999999</v>
      </c>
      <c r="C870">
        <v>6.2726040000000003</v>
      </c>
      <c r="H870">
        <v>124.25476400000001</v>
      </c>
      <c r="I870">
        <v>4.6996469999999997</v>
      </c>
    </row>
    <row r="871" spans="1:9" x14ac:dyDescent="0.25">
      <c r="A871">
        <v>870</v>
      </c>
      <c r="B871">
        <v>136.82404199999999</v>
      </c>
      <c r="C871">
        <v>6.2726040000000003</v>
      </c>
      <c r="H871">
        <v>124.29115200000001</v>
      </c>
      <c r="I871">
        <v>4.6368669999999996</v>
      </c>
    </row>
    <row r="872" spans="1:9" x14ac:dyDescent="0.25">
      <c r="A872">
        <v>871</v>
      </c>
      <c r="B872">
        <v>136.82404199999999</v>
      </c>
      <c r="C872">
        <v>6.2726040000000003</v>
      </c>
      <c r="H872">
        <v>124.29171700000001</v>
      </c>
      <c r="I872">
        <v>4.6175889999999997</v>
      </c>
    </row>
    <row r="873" spans="1:9" x14ac:dyDescent="0.25">
      <c r="A873">
        <v>872</v>
      </c>
      <c r="B873">
        <v>136.82404199999999</v>
      </c>
      <c r="C873">
        <v>6.2726040000000003</v>
      </c>
      <c r="H873">
        <v>124.406093</v>
      </c>
      <c r="I873">
        <v>4.6075390000000001</v>
      </c>
    </row>
    <row r="874" spans="1:9" x14ac:dyDescent="0.25">
      <c r="A874">
        <v>873</v>
      </c>
      <c r="B874">
        <v>136.82404199999999</v>
      </c>
      <c r="C874">
        <v>6.2726040000000003</v>
      </c>
      <c r="H874">
        <v>124.19806200000001</v>
      </c>
      <c r="I874">
        <v>4.7268619999999997</v>
      </c>
    </row>
    <row r="875" spans="1:9" x14ac:dyDescent="0.25">
      <c r="A875">
        <v>874</v>
      </c>
      <c r="B875">
        <v>136.82404199999999</v>
      </c>
      <c r="C875">
        <v>6.2726040000000003</v>
      </c>
    </row>
    <row r="876" spans="1:9" x14ac:dyDescent="0.25">
      <c r="A876">
        <v>875</v>
      </c>
      <c r="B876">
        <v>136.82404199999999</v>
      </c>
      <c r="C876">
        <v>6.2726040000000003</v>
      </c>
    </row>
    <row r="877" spans="1:9" x14ac:dyDescent="0.25">
      <c r="A877">
        <v>876</v>
      </c>
      <c r="B877">
        <v>136.82404199999999</v>
      </c>
      <c r="C877">
        <v>6.2726040000000003</v>
      </c>
      <c r="D877">
        <v>153.68602300000001</v>
      </c>
      <c r="E877">
        <v>6.5911229999999996</v>
      </c>
    </row>
    <row r="878" spans="1:9" x14ac:dyDescent="0.25">
      <c r="A878">
        <v>877</v>
      </c>
      <c r="B878">
        <v>136.82404199999999</v>
      </c>
      <c r="C878">
        <v>6.2726040000000003</v>
      </c>
      <c r="D878">
        <v>153.665053</v>
      </c>
      <c r="E878">
        <v>6.585051</v>
      </c>
    </row>
    <row r="879" spans="1:9" x14ac:dyDescent="0.25">
      <c r="A879">
        <v>878</v>
      </c>
      <c r="B879">
        <v>136.82404199999999</v>
      </c>
      <c r="C879">
        <v>6.2726040000000003</v>
      </c>
      <c r="D879">
        <v>153.68433900000002</v>
      </c>
      <c r="E879">
        <v>6.5952039999999998</v>
      </c>
    </row>
    <row r="880" spans="1:9" x14ac:dyDescent="0.25">
      <c r="A880">
        <v>879</v>
      </c>
      <c r="B880">
        <v>136.82404199999999</v>
      </c>
      <c r="C880">
        <v>6.2726040000000003</v>
      </c>
      <c r="D880">
        <v>153.716431</v>
      </c>
      <c r="E880">
        <v>6.6337760000000001</v>
      </c>
    </row>
    <row r="881" spans="1:9" x14ac:dyDescent="0.25">
      <c r="A881">
        <v>880</v>
      </c>
      <c r="D881">
        <v>153.69576799999999</v>
      </c>
      <c r="E881">
        <v>6.6372450000000001</v>
      </c>
    </row>
    <row r="882" spans="1:9" x14ac:dyDescent="0.25">
      <c r="A882">
        <v>881</v>
      </c>
      <c r="D882">
        <v>153.73173700000001</v>
      </c>
      <c r="E882">
        <v>6.5484179999999999</v>
      </c>
    </row>
    <row r="883" spans="1:9" x14ac:dyDescent="0.25">
      <c r="A883">
        <v>882</v>
      </c>
      <c r="D883">
        <v>153.79816600000001</v>
      </c>
      <c r="E883">
        <v>6.56454</v>
      </c>
    </row>
    <row r="884" spans="1:9" x14ac:dyDescent="0.25">
      <c r="A884">
        <v>883</v>
      </c>
      <c r="D884">
        <v>153.821686</v>
      </c>
      <c r="E884">
        <v>6.6590819999999997</v>
      </c>
    </row>
    <row r="885" spans="1:9" x14ac:dyDescent="0.25">
      <c r="A885">
        <v>884</v>
      </c>
      <c r="D885">
        <v>153.77066500000001</v>
      </c>
      <c r="E885">
        <v>6.5038270000000002</v>
      </c>
      <c r="F885">
        <v>150.35607400000001</v>
      </c>
      <c r="G885">
        <v>7.61097</v>
      </c>
    </row>
    <row r="886" spans="1:9" x14ac:dyDescent="0.25">
      <c r="A886">
        <v>885</v>
      </c>
      <c r="D886">
        <v>153.68602300000001</v>
      </c>
      <c r="E886">
        <v>6.5911229999999996</v>
      </c>
      <c r="F886">
        <v>150.427502</v>
      </c>
      <c r="G886">
        <v>7.6384179999999997</v>
      </c>
    </row>
    <row r="887" spans="1:9" x14ac:dyDescent="0.25">
      <c r="A887">
        <v>886</v>
      </c>
      <c r="D887">
        <v>153.68602300000001</v>
      </c>
      <c r="E887">
        <v>6.5911229999999996</v>
      </c>
      <c r="F887">
        <v>150.36148200000002</v>
      </c>
      <c r="G887">
        <v>7.6168370000000003</v>
      </c>
      <c r="H887">
        <v>154.072911</v>
      </c>
      <c r="I887">
        <v>5.0874490000000003</v>
      </c>
    </row>
    <row r="888" spans="1:9" x14ac:dyDescent="0.25">
      <c r="A888">
        <v>887</v>
      </c>
      <c r="F888">
        <v>150.35229800000002</v>
      </c>
      <c r="G888">
        <v>7.6386729999999998</v>
      </c>
      <c r="H888">
        <v>154.072911</v>
      </c>
      <c r="I888">
        <v>5.0874490000000003</v>
      </c>
    </row>
    <row r="889" spans="1:9" x14ac:dyDescent="0.25">
      <c r="A889">
        <v>888</v>
      </c>
      <c r="F889">
        <v>150.27464500000002</v>
      </c>
      <c r="G889">
        <v>7.7201019999999998</v>
      </c>
      <c r="H889">
        <v>154.072911</v>
      </c>
      <c r="I889">
        <v>5.0874490000000003</v>
      </c>
    </row>
    <row r="890" spans="1:9" x14ac:dyDescent="0.25">
      <c r="A890">
        <v>889</v>
      </c>
      <c r="F890">
        <v>150.30245100000002</v>
      </c>
      <c r="G890">
        <v>7.7044899999999998</v>
      </c>
      <c r="H890">
        <v>154.072911</v>
      </c>
      <c r="I890">
        <v>5.0874490000000003</v>
      </c>
    </row>
    <row r="891" spans="1:9" x14ac:dyDescent="0.25">
      <c r="A891">
        <v>890</v>
      </c>
      <c r="F891">
        <v>150.260921</v>
      </c>
      <c r="G891">
        <v>7.6986730000000003</v>
      </c>
      <c r="H891">
        <v>154.072911</v>
      </c>
      <c r="I891">
        <v>5.0874490000000003</v>
      </c>
    </row>
    <row r="892" spans="1:9" x14ac:dyDescent="0.25">
      <c r="A892">
        <v>891</v>
      </c>
      <c r="F892">
        <v>150.30199199999998</v>
      </c>
      <c r="G892">
        <v>7.5348470000000001</v>
      </c>
      <c r="H892">
        <v>154.072911</v>
      </c>
      <c r="I892">
        <v>5.0874490000000003</v>
      </c>
    </row>
    <row r="893" spans="1:9" x14ac:dyDescent="0.25">
      <c r="A893">
        <v>892</v>
      </c>
      <c r="F893">
        <v>150.12745100000001</v>
      </c>
      <c r="G893">
        <v>7.5989789999999999</v>
      </c>
      <c r="H893">
        <v>154.072911</v>
      </c>
      <c r="I893">
        <v>5.0874490000000003</v>
      </c>
    </row>
    <row r="894" spans="1:9" x14ac:dyDescent="0.25">
      <c r="A894">
        <v>893</v>
      </c>
      <c r="F894">
        <v>150.35607400000001</v>
      </c>
      <c r="G894">
        <v>7.61097</v>
      </c>
      <c r="H894">
        <v>154.072911</v>
      </c>
      <c r="I894">
        <v>5.0874490000000003</v>
      </c>
    </row>
    <row r="895" spans="1:9" x14ac:dyDescent="0.25">
      <c r="A895">
        <v>894</v>
      </c>
      <c r="H895">
        <v>154.072911</v>
      </c>
      <c r="I895">
        <v>5.0874490000000003</v>
      </c>
    </row>
    <row r="896" spans="1:9" x14ac:dyDescent="0.25">
      <c r="A896">
        <v>895</v>
      </c>
      <c r="B896">
        <v>166.22194000000002</v>
      </c>
      <c r="C896">
        <v>7.8152039999999996</v>
      </c>
      <c r="H896">
        <v>154.072911</v>
      </c>
      <c r="I896">
        <v>5.0874490000000003</v>
      </c>
    </row>
    <row r="897" spans="1:9" x14ac:dyDescent="0.25">
      <c r="A897">
        <v>896</v>
      </c>
      <c r="B897">
        <v>166.15122700000001</v>
      </c>
      <c r="C897">
        <v>7.8032139999999997</v>
      </c>
      <c r="H897">
        <v>154.072911</v>
      </c>
      <c r="I897">
        <v>5.0874490000000003</v>
      </c>
    </row>
    <row r="898" spans="1:9" x14ac:dyDescent="0.25">
      <c r="A898">
        <v>897</v>
      </c>
      <c r="B898">
        <v>166.146278</v>
      </c>
      <c r="C898">
        <v>7.8292349999999997</v>
      </c>
      <c r="H898">
        <v>154.072911</v>
      </c>
      <c r="I898">
        <v>5.0874490000000003</v>
      </c>
    </row>
    <row r="899" spans="1:9" x14ac:dyDescent="0.25">
      <c r="A899">
        <v>898</v>
      </c>
      <c r="B899">
        <v>166.15290900000002</v>
      </c>
      <c r="C899">
        <v>7.856071</v>
      </c>
      <c r="H899">
        <v>154.072911</v>
      </c>
      <c r="I899">
        <v>5.0874490000000003</v>
      </c>
    </row>
    <row r="900" spans="1:9" x14ac:dyDescent="0.25">
      <c r="A900">
        <v>899</v>
      </c>
      <c r="B900">
        <v>166.118932</v>
      </c>
      <c r="C900">
        <v>7.8624489999999998</v>
      </c>
      <c r="H900">
        <v>154.072911</v>
      </c>
      <c r="I900">
        <v>5.0874490000000003</v>
      </c>
    </row>
    <row r="901" spans="1:9" x14ac:dyDescent="0.25">
      <c r="A901">
        <v>900</v>
      </c>
      <c r="B901">
        <v>166.13617400000001</v>
      </c>
      <c r="C901">
        <v>7.8493880000000003</v>
      </c>
    </row>
    <row r="902" spans="1:9" x14ac:dyDescent="0.25">
      <c r="A902">
        <v>901</v>
      </c>
      <c r="B902">
        <v>166.14872700000001</v>
      </c>
      <c r="C902">
        <v>7.826479</v>
      </c>
    </row>
    <row r="903" spans="1:9" x14ac:dyDescent="0.25">
      <c r="A903">
        <v>902</v>
      </c>
      <c r="B903">
        <v>166.18857300000002</v>
      </c>
      <c r="C903">
        <v>7.8349489999999999</v>
      </c>
    </row>
    <row r="904" spans="1:9" x14ac:dyDescent="0.25">
      <c r="A904">
        <v>903</v>
      </c>
      <c r="B904">
        <v>166.17566600000001</v>
      </c>
      <c r="C904">
        <v>7.8462750000000003</v>
      </c>
    </row>
    <row r="905" spans="1:9" x14ac:dyDescent="0.25">
      <c r="A905">
        <v>904</v>
      </c>
      <c r="B905">
        <v>166.148471</v>
      </c>
      <c r="C905">
        <v>7.86449</v>
      </c>
      <c r="D905">
        <v>172.77464600000002</v>
      </c>
      <c r="E905">
        <v>6.3301020000000001</v>
      </c>
    </row>
    <row r="906" spans="1:9" x14ac:dyDescent="0.25">
      <c r="A906">
        <v>905</v>
      </c>
      <c r="B906">
        <v>166.200053</v>
      </c>
      <c r="C906">
        <v>7.8820410000000001</v>
      </c>
      <c r="D906">
        <v>172.725818</v>
      </c>
      <c r="E906">
        <v>6.3031119999999996</v>
      </c>
    </row>
    <row r="907" spans="1:9" x14ac:dyDescent="0.25">
      <c r="A907">
        <v>906</v>
      </c>
      <c r="B907">
        <v>166.09989999999999</v>
      </c>
      <c r="C907">
        <v>7.8309179999999996</v>
      </c>
      <c r="D907">
        <v>172.76107500000001</v>
      </c>
      <c r="E907">
        <v>6.2979079999999996</v>
      </c>
    </row>
    <row r="908" spans="1:9" x14ac:dyDescent="0.25">
      <c r="A908">
        <v>907</v>
      </c>
      <c r="B908">
        <v>166.22194000000002</v>
      </c>
      <c r="C908">
        <v>7.8152039999999996</v>
      </c>
      <c r="D908">
        <v>172.774698</v>
      </c>
      <c r="E908">
        <v>6.3092860000000002</v>
      </c>
    </row>
    <row r="909" spans="1:9" x14ac:dyDescent="0.25">
      <c r="A909">
        <v>908</v>
      </c>
      <c r="D909">
        <v>172.792348</v>
      </c>
      <c r="E909">
        <v>6.3278059999999998</v>
      </c>
    </row>
    <row r="910" spans="1:9" x14ac:dyDescent="0.25">
      <c r="A910">
        <v>909</v>
      </c>
      <c r="D910">
        <v>172.81224700000001</v>
      </c>
      <c r="E910">
        <v>6.3266840000000002</v>
      </c>
    </row>
    <row r="911" spans="1:9" x14ac:dyDescent="0.25">
      <c r="A911">
        <v>910</v>
      </c>
      <c r="D911">
        <v>172.805104</v>
      </c>
      <c r="E911">
        <v>6.3335710000000001</v>
      </c>
    </row>
    <row r="912" spans="1:9" x14ac:dyDescent="0.25">
      <c r="A912">
        <v>911</v>
      </c>
      <c r="D912">
        <v>172.792247</v>
      </c>
      <c r="E912">
        <v>6.3136219999999996</v>
      </c>
      <c r="F912">
        <v>168.19127800000001</v>
      </c>
      <c r="G912">
        <v>8.0191330000000001</v>
      </c>
    </row>
    <row r="913" spans="1:9" x14ac:dyDescent="0.25">
      <c r="A913">
        <v>912</v>
      </c>
      <c r="D913">
        <v>172.80699300000001</v>
      </c>
      <c r="E913">
        <v>6.317755</v>
      </c>
      <c r="F913">
        <v>168.23908399999999</v>
      </c>
      <c r="G913">
        <v>7.9836229999999997</v>
      </c>
    </row>
    <row r="914" spans="1:9" x14ac:dyDescent="0.25">
      <c r="A914">
        <v>913</v>
      </c>
      <c r="D914">
        <v>172.77189000000001</v>
      </c>
      <c r="E914">
        <v>6.2046429999999999</v>
      </c>
      <c r="F914">
        <v>168.208574</v>
      </c>
      <c r="G914">
        <v>7.981122</v>
      </c>
    </row>
    <row r="915" spans="1:9" x14ac:dyDescent="0.25">
      <c r="A915">
        <v>914</v>
      </c>
      <c r="D915">
        <v>172.77464600000002</v>
      </c>
      <c r="E915">
        <v>6.3301020000000001</v>
      </c>
      <c r="F915">
        <v>168.18137899999999</v>
      </c>
      <c r="G915">
        <v>7.9924480000000004</v>
      </c>
    </row>
    <row r="916" spans="1:9" x14ac:dyDescent="0.25">
      <c r="A916">
        <v>915</v>
      </c>
      <c r="F916">
        <v>168.17143200000001</v>
      </c>
      <c r="G916">
        <v>8.0081120000000006</v>
      </c>
    </row>
    <row r="917" spans="1:9" x14ac:dyDescent="0.25">
      <c r="A917">
        <v>916</v>
      </c>
      <c r="F917">
        <v>168.093829</v>
      </c>
      <c r="G917">
        <v>8.0764279999999999</v>
      </c>
      <c r="H917">
        <v>173.75301300000001</v>
      </c>
      <c r="I917">
        <v>5.3552039999999996</v>
      </c>
    </row>
    <row r="918" spans="1:9" x14ac:dyDescent="0.25">
      <c r="A918">
        <v>917</v>
      </c>
      <c r="F918">
        <v>168.054136</v>
      </c>
      <c r="G918">
        <v>8.0115309999999997</v>
      </c>
      <c r="H918">
        <v>173.753726</v>
      </c>
      <c r="I918">
        <v>5.3052549999999998</v>
      </c>
    </row>
    <row r="919" spans="1:9" x14ac:dyDescent="0.25">
      <c r="A919">
        <v>918</v>
      </c>
      <c r="F919">
        <v>168.067554</v>
      </c>
      <c r="G919">
        <v>7.9370919999999998</v>
      </c>
      <c r="H919">
        <v>173.78632900000002</v>
      </c>
      <c r="I919">
        <v>5.3211729999999999</v>
      </c>
    </row>
    <row r="920" spans="1:9" x14ac:dyDescent="0.25">
      <c r="A920">
        <v>919</v>
      </c>
      <c r="F920">
        <v>168.075053</v>
      </c>
      <c r="G920">
        <v>7.9729599999999996</v>
      </c>
      <c r="H920">
        <v>173.79393099999999</v>
      </c>
      <c r="I920">
        <v>5.3327039999999997</v>
      </c>
    </row>
    <row r="921" spans="1:9" x14ac:dyDescent="0.25">
      <c r="A921">
        <v>920</v>
      </c>
      <c r="F921">
        <v>167.99214499999999</v>
      </c>
      <c r="G921">
        <v>7.9182649999999999</v>
      </c>
      <c r="H921">
        <v>173.79280800000001</v>
      </c>
      <c r="I921">
        <v>5.3514799999999996</v>
      </c>
    </row>
    <row r="922" spans="1:9" x14ac:dyDescent="0.25">
      <c r="A922">
        <v>921</v>
      </c>
      <c r="F922">
        <v>168.19127800000001</v>
      </c>
      <c r="G922">
        <v>8.0191330000000001</v>
      </c>
      <c r="H922">
        <v>173.80551300000002</v>
      </c>
      <c r="I922">
        <v>5.3796429999999997</v>
      </c>
    </row>
    <row r="923" spans="1:9" x14ac:dyDescent="0.25">
      <c r="A923">
        <v>922</v>
      </c>
      <c r="B923">
        <v>189.76633000000001</v>
      </c>
      <c r="C923">
        <v>7.8788770000000001</v>
      </c>
      <c r="H923">
        <v>173.823217</v>
      </c>
      <c r="I923">
        <v>5.2776019999999999</v>
      </c>
    </row>
    <row r="924" spans="1:9" x14ac:dyDescent="0.25">
      <c r="A924">
        <v>923</v>
      </c>
      <c r="B924">
        <v>189.82883000000001</v>
      </c>
      <c r="C924">
        <v>7.8737750000000002</v>
      </c>
      <c r="H924">
        <v>173.720054</v>
      </c>
      <c r="I924">
        <v>5.3250510000000002</v>
      </c>
    </row>
    <row r="925" spans="1:9" x14ac:dyDescent="0.25">
      <c r="A925">
        <v>924</v>
      </c>
      <c r="B925">
        <v>189.80331699999999</v>
      </c>
      <c r="C925">
        <v>7.8765309999999999</v>
      </c>
      <c r="H925">
        <v>173.613778</v>
      </c>
      <c r="I925">
        <v>5.3888259999999999</v>
      </c>
    </row>
    <row r="926" spans="1:9" x14ac:dyDescent="0.25">
      <c r="A926">
        <v>925</v>
      </c>
      <c r="B926">
        <v>189.812095</v>
      </c>
      <c r="C926">
        <v>7.8650510000000002</v>
      </c>
      <c r="H926">
        <v>173.62311500000001</v>
      </c>
      <c r="I926">
        <v>5.3428570000000004</v>
      </c>
    </row>
    <row r="927" spans="1:9" x14ac:dyDescent="0.25">
      <c r="A927">
        <v>926</v>
      </c>
      <c r="B927">
        <v>189.78949299999999</v>
      </c>
      <c r="C927">
        <v>7.8969899999999997</v>
      </c>
      <c r="H927">
        <v>173.75301300000001</v>
      </c>
      <c r="I927">
        <v>5.3552039999999996</v>
      </c>
    </row>
    <row r="928" spans="1:9" x14ac:dyDescent="0.25">
      <c r="A928">
        <v>927</v>
      </c>
      <c r="B928">
        <v>189.78240099999999</v>
      </c>
      <c r="C928">
        <v>7.8947450000000003</v>
      </c>
    </row>
    <row r="929" spans="1:9" x14ac:dyDescent="0.25">
      <c r="A929">
        <v>928</v>
      </c>
      <c r="B929">
        <v>189.78439299999999</v>
      </c>
      <c r="C929">
        <v>7.8924989999999999</v>
      </c>
    </row>
    <row r="930" spans="1:9" x14ac:dyDescent="0.25">
      <c r="A930">
        <v>929</v>
      </c>
      <c r="B930">
        <v>189.75270800000001</v>
      </c>
      <c r="C930">
        <v>7.8858160000000002</v>
      </c>
    </row>
    <row r="931" spans="1:9" x14ac:dyDescent="0.25">
      <c r="A931">
        <v>930</v>
      </c>
      <c r="B931">
        <v>189.782962</v>
      </c>
      <c r="C931">
        <v>7.89954</v>
      </c>
    </row>
    <row r="932" spans="1:9" x14ac:dyDescent="0.25">
      <c r="A932">
        <v>931</v>
      </c>
      <c r="B932">
        <v>189.810767</v>
      </c>
      <c r="C932">
        <v>7.909643</v>
      </c>
    </row>
    <row r="933" spans="1:9" x14ac:dyDescent="0.25">
      <c r="A933">
        <v>932</v>
      </c>
      <c r="B933">
        <v>189.845054</v>
      </c>
      <c r="C933">
        <v>7.9170400000000001</v>
      </c>
    </row>
    <row r="934" spans="1:9" x14ac:dyDescent="0.25">
      <c r="A934">
        <v>933</v>
      </c>
      <c r="B934">
        <v>189.79806400000001</v>
      </c>
      <c r="C934">
        <v>7.9172960000000003</v>
      </c>
      <c r="D934">
        <v>198.229083</v>
      </c>
      <c r="E934">
        <v>6.66153</v>
      </c>
    </row>
    <row r="935" spans="1:9" x14ac:dyDescent="0.25">
      <c r="A935">
        <v>934</v>
      </c>
      <c r="B935">
        <v>189.76633000000001</v>
      </c>
      <c r="C935">
        <v>7.8788770000000001</v>
      </c>
      <c r="D935">
        <v>198.16443900000002</v>
      </c>
      <c r="E935">
        <v>6.5995410000000003</v>
      </c>
    </row>
    <row r="936" spans="1:9" x14ac:dyDescent="0.25">
      <c r="A936">
        <v>935</v>
      </c>
      <c r="D936">
        <v>198.18770499999999</v>
      </c>
      <c r="E936">
        <v>6.6280609999999998</v>
      </c>
    </row>
    <row r="937" spans="1:9" x14ac:dyDescent="0.25">
      <c r="A937">
        <v>936</v>
      </c>
      <c r="D937">
        <v>198.18934200000001</v>
      </c>
      <c r="E937">
        <v>6.6361730000000003</v>
      </c>
    </row>
    <row r="938" spans="1:9" x14ac:dyDescent="0.25">
      <c r="A938">
        <v>937</v>
      </c>
      <c r="D938">
        <v>198.21265299999999</v>
      </c>
      <c r="E938">
        <v>6.6698979999999999</v>
      </c>
      <c r="F938">
        <v>192.11199099999999</v>
      </c>
      <c r="G938">
        <v>8.6885720000000006</v>
      </c>
    </row>
    <row r="939" spans="1:9" x14ac:dyDescent="0.25">
      <c r="A939">
        <v>938</v>
      </c>
      <c r="D939">
        <v>198.225921</v>
      </c>
      <c r="E939">
        <v>6.6675509999999996</v>
      </c>
      <c r="F939">
        <v>192.143573</v>
      </c>
      <c r="G939">
        <v>8.7464279999999999</v>
      </c>
    </row>
    <row r="940" spans="1:9" x14ac:dyDescent="0.25">
      <c r="A940">
        <v>939</v>
      </c>
      <c r="D940">
        <v>198.14739900000001</v>
      </c>
      <c r="E940">
        <v>6.6029590000000002</v>
      </c>
      <c r="F940">
        <v>192.10163399999999</v>
      </c>
      <c r="G940">
        <v>8.7105099999999993</v>
      </c>
    </row>
    <row r="941" spans="1:9" x14ac:dyDescent="0.25">
      <c r="A941">
        <v>940</v>
      </c>
      <c r="D941">
        <v>198.17847399999999</v>
      </c>
      <c r="E941">
        <v>6.5489800000000002</v>
      </c>
      <c r="F941">
        <v>192.07852099999999</v>
      </c>
      <c r="G941">
        <v>8.6962240000000008</v>
      </c>
    </row>
    <row r="942" spans="1:9" x14ac:dyDescent="0.25">
      <c r="A942">
        <v>941</v>
      </c>
      <c r="D942">
        <v>198.229083</v>
      </c>
      <c r="E942">
        <v>6.66153</v>
      </c>
      <c r="F942">
        <v>192.073421</v>
      </c>
      <c r="G942">
        <v>8.6906630000000007</v>
      </c>
    </row>
    <row r="943" spans="1:9" x14ac:dyDescent="0.25">
      <c r="A943">
        <v>942</v>
      </c>
      <c r="D943">
        <v>198.229083</v>
      </c>
      <c r="E943">
        <v>6.66153</v>
      </c>
      <c r="F943">
        <v>192.085307</v>
      </c>
      <c r="G943">
        <v>8.6937250000000006</v>
      </c>
      <c r="H943">
        <v>198.54030900000001</v>
      </c>
      <c r="I943">
        <v>5.6412750000000003</v>
      </c>
    </row>
    <row r="944" spans="1:9" x14ac:dyDescent="0.25">
      <c r="A944">
        <v>943</v>
      </c>
      <c r="F944">
        <v>192.11107200000001</v>
      </c>
      <c r="G944">
        <v>8.7099489999999999</v>
      </c>
      <c r="H944">
        <v>198.56877800000001</v>
      </c>
      <c r="I944">
        <v>5.6920919999999997</v>
      </c>
    </row>
    <row r="945" spans="1:9" x14ac:dyDescent="0.25">
      <c r="A945">
        <v>944</v>
      </c>
      <c r="F945">
        <v>192.04796100000002</v>
      </c>
      <c r="G945">
        <v>8.7023469999999996</v>
      </c>
      <c r="H945">
        <v>198.60163399999999</v>
      </c>
      <c r="I945">
        <v>5.6393880000000003</v>
      </c>
    </row>
    <row r="946" spans="1:9" x14ac:dyDescent="0.25">
      <c r="A946">
        <v>945</v>
      </c>
      <c r="F946">
        <v>192.06617700000001</v>
      </c>
      <c r="G946">
        <v>8.6771429999999992</v>
      </c>
      <c r="H946">
        <v>198.627757</v>
      </c>
      <c r="I946">
        <v>5.6160709999999998</v>
      </c>
    </row>
    <row r="947" spans="1:9" x14ac:dyDescent="0.25">
      <c r="A947">
        <v>946</v>
      </c>
      <c r="F947">
        <v>192.11887999999999</v>
      </c>
      <c r="G947">
        <v>8.5456629999999993</v>
      </c>
      <c r="H947">
        <v>198.62857400000001</v>
      </c>
      <c r="I947">
        <v>5.590408</v>
      </c>
    </row>
    <row r="948" spans="1:9" x14ac:dyDescent="0.25">
      <c r="A948">
        <v>947</v>
      </c>
      <c r="F948">
        <v>192.11199099999999</v>
      </c>
      <c r="G948">
        <v>8.6885720000000006</v>
      </c>
      <c r="H948">
        <v>198.59975</v>
      </c>
      <c r="I948">
        <v>5.6081630000000002</v>
      </c>
    </row>
    <row r="949" spans="1:9" x14ac:dyDescent="0.25">
      <c r="A949">
        <v>948</v>
      </c>
      <c r="H949">
        <v>198.57382899999999</v>
      </c>
      <c r="I949">
        <v>5.6246419999999997</v>
      </c>
    </row>
    <row r="950" spans="1:9" x14ac:dyDescent="0.25">
      <c r="A950">
        <v>949</v>
      </c>
      <c r="B950">
        <v>213.91310999999999</v>
      </c>
      <c r="C950">
        <v>7.6939010000000003</v>
      </c>
      <c r="H950">
        <v>198.60673800000001</v>
      </c>
      <c r="I950">
        <v>5.6536730000000004</v>
      </c>
    </row>
    <row r="951" spans="1:9" x14ac:dyDescent="0.25">
      <c r="A951">
        <v>950</v>
      </c>
      <c r="B951">
        <v>213.84174899999999</v>
      </c>
      <c r="C951">
        <v>7.6578920000000004</v>
      </c>
      <c r="H951">
        <v>198.64281</v>
      </c>
      <c r="I951">
        <v>5.6386729999999998</v>
      </c>
    </row>
    <row r="952" spans="1:9" x14ac:dyDescent="0.25">
      <c r="A952">
        <v>951</v>
      </c>
      <c r="B952">
        <v>213.85932399999999</v>
      </c>
      <c r="C952">
        <v>7.618601</v>
      </c>
      <c r="H952">
        <v>198.66795999999999</v>
      </c>
      <c r="I952">
        <v>5.6214279999999999</v>
      </c>
    </row>
    <row r="953" spans="1:9" x14ac:dyDescent="0.25">
      <c r="A953">
        <v>952</v>
      </c>
      <c r="B953">
        <v>213.870384</v>
      </c>
      <c r="C953">
        <v>7.635974</v>
      </c>
      <c r="H953">
        <v>198.71398099999999</v>
      </c>
      <c r="I953">
        <v>5.5928060000000004</v>
      </c>
    </row>
    <row r="954" spans="1:9" x14ac:dyDescent="0.25">
      <c r="A954">
        <v>953</v>
      </c>
      <c r="B954">
        <v>213.873717</v>
      </c>
      <c r="C954">
        <v>7.6222370000000002</v>
      </c>
      <c r="H954">
        <v>198.73612500000002</v>
      </c>
      <c r="I954">
        <v>5.5703060000000004</v>
      </c>
    </row>
    <row r="955" spans="1:9" x14ac:dyDescent="0.25">
      <c r="A955">
        <v>954</v>
      </c>
      <c r="B955">
        <v>213.886697</v>
      </c>
      <c r="C955">
        <v>7.6111769999999996</v>
      </c>
      <c r="H955">
        <v>198.54030900000001</v>
      </c>
      <c r="I955">
        <v>5.6412750000000003</v>
      </c>
    </row>
    <row r="956" spans="1:9" x14ac:dyDescent="0.25">
      <c r="A956">
        <v>955</v>
      </c>
      <c r="B956">
        <v>213.877354</v>
      </c>
      <c r="C956">
        <v>7.6153190000000004</v>
      </c>
    </row>
    <row r="957" spans="1:9" x14ac:dyDescent="0.25">
      <c r="A957">
        <v>956</v>
      </c>
      <c r="B957">
        <v>213.884626</v>
      </c>
      <c r="C957">
        <v>7.6189549999999997</v>
      </c>
    </row>
    <row r="958" spans="1:9" x14ac:dyDescent="0.25">
      <c r="A958">
        <v>957</v>
      </c>
      <c r="B958">
        <v>213.89068599999999</v>
      </c>
      <c r="C958">
        <v>7.6029960000000001</v>
      </c>
    </row>
    <row r="959" spans="1:9" x14ac:dyDescent="0.25">
      <c r="A959">
        <v>958</v>
      </c>
      <c r="B959">
        <v>213.885333</v>
      </c>
      <c r="C959">
        <v>7.6119859999999999</v>
      </c>
      <c r="D959">
        <v>220.22011000000001</v>
      </c>
      <c r="E959">
        <v>6.1815530000000001</v>
      </c>
    </row>
    <row r="960" spans="1:9" x14ac:dyDescent="0.25">
      <c r="A960">
        <v>959</v>
      </c>
      <c r="B960">
        <v>213.81962899999999</v>
      </c>
      <c r="C960">
        <v>7.6871330000000002</v>
      </c>
      <c r="D960">
        <v>220.22415100000001</v>
      </c>
      <c r="E960">
        <v>6.1982189999999999</v>
      </c>
    </row>
    <row r="961" spans="1:9" x14ac:dyDescent="0.25">
      <c r="A961">
        <v>960</v>
      </c>
      <c r="B961">
        <v>213.91310999999999</v>
      </c>
      <c r="C961">
        <v>7.6939010000000003</v>
      </c>
      <c r="D961">
        <v>220.21258599999999</v>
      </c>
      <c r="E961">
        <v>6.1781699999999997</v>
      </c>
    </row>
    <row r="962" spans="1:9" x14ac:dyDescent="0.25">
      <c r="A962">
        <v>961</v>
      </c>
      <c r="D962">
        <v>220.20137499999998</v>
      </c>
      <c r="E962">
        <v>6.1796340000000001</v>
      </c>
    </row>
    <row r="963" spans="1:9" x14ac:dyDescent="0.25">
      <c r="A963">
        <v>962</v>
      </c>
      <c r="D963">
        <v>220.165063</v>
      </c>
      <c r="E963">
        <v>6.1761489999999997</v>
      </c>
    </row>
    <row r="964" spans="1:9" x14ac:dyDescent="0.25">
      <c r="A964">
        <v>963</v>
      </c>
      <c r="D964">
        <v>220.181476</v>
      </c>
      <c r="E964">
        <v>6.151605</v>
      </c>
    </row>
    <row r="965" spans="1:9" x14ac:dyDescent="0.25">
      <c r="A965">
        <v>964</v>
      </c>
      <c r="D965">
        <v>220.14642799999999</v>
      </c>
      <c r="E965">
        <v>6.1646349999999996</v>
      </c>
      <c r="F965">
        <v>215.66398000000001</v>
      </c>
      <c r="G965">
        <v>8.6706690000000002</v>
      </c>
    </row>
    <row r="966" spans="1:9" x14ac:dyDescent="0.25">
      <c r="A966">
        <v>965</v>
      </c>
      <c r="D966">
        <v>220.16900200000001</v>
      </c>
      <c r="E966">
        <v>6.1655949999999997</v>
      </c>
      <c r="F966">
        <v>215.765691</v>
      </c>
      <c r="G966">
        <v>8.6574880000000007</v>
      </c>
    </row>
    <row r="967" spans="1:9" x14ac:dyDescent="0.25">
      <c r="A967">
        <v>966</v>
      </c>
      <c r="D967">
        <v>220.13395399999999</v>
      </c>
      <c r="E967">
        <v>6.195341</v>
      </c>
      <c r="F967">
        <v>215.68837199999999</v>
      </c>
      <c r="G967">
        <v>8.6632960000000008</v>
      </c>
    </row>
    <row r="968" spans="1:9" x14ac:dyDescent="0.25">
      <c r="A968">
        <v>967</v>
      </c>
      <c r="D968">
        <v>220.22011000000001</v>
      </c>
      <c r="E968">
        <v>6.1815530000000001</v>
      </c>
      <c r="F968">
        <v>215.687059</v>
      </c>
      <c r="G968">
        <v>8.7028890000000008</v>
      </c>
    </row>
    <row r="969" spans="1:9" x14ac:dyDescent="0.25">
      <c r="A969">
        <v>968</v>
      </c>
      <c r="D969">
        <v>220.22011000000001</v>
      </c>
      <c r="E969">
        <v>6.1815530000000001</v>
      </c>
      <c r="F969">
        <v>215.688524</v>
      </c>
      <c r="G969">
        <v>8.6996070000000003</v>
      </c>
    </row>
    <row r="970" spans="1:9" x14ac:dyDescent="0.25">
      <c r="A970">
        <v>969</v>
      </c>
      <c r="F970">
        <v>215.62428399999999</v>
      </c>
      <c r="G970">
        <v>8.6911729999999991</v>
      </c>
      <c r="H970">
        <v>220.62413100000001</v>
      </c>
      <c r="I970">
        <v>5.3556860000000004</v>
      </c>
    </row>
    <row r="971" spans="1:9" x14ac:dyDescent="0.25">
      <c r="A971">
        <v>970</v>
      </c>
      <c r="F971">
        <v>215.61211299999999</v>
      </c>
      <c r="G971">
        <v>8.6859710000000003</v>
      </c>
      <c r="H971">
        <v>220.573274</v>
      </c>
      <c r="I971">
        <v>5.3671499999999996</v>
      </c>
    </row>
    <row r="972" spans="1:9" x14ac:dyDescent="0.25">
      <c r="A972">
        <v>971</v>
      </c>
      <c r="F972">
        <v>215.620093</v>
      </c>
      <c r="G972">
        <v>8.6889509999999994</v>
      </c>
      <c r="H972">
        <v>220.59882899999999</v>
      </c>
      <c r="I972">
        <v>5.3515959999999998</v>
      </c>
    </row>
    <row r="973" spans="1:9" x14ac:dyDescent="0.25">
      <c r="A973">
        <v>972</v>
      </c>
      <c r="F973">
        <v>215.60933599999998</v>
      </c>
      <c r="G973">
        <v>8.7245039999999996</v>
      </c>
      <c r="H973">
        <v>220.63655399999999</v>
      </c>
      <c r="I973">
        <v>5.3592719999999998</v>
      </c>
    </row>
    <row r="974" spans="1:9" x14ac:dyDescent="0.25">
      <c r="A974">
        <v>973</v>
      </c>
      <c r="F974">
        <v>215.62862799999999</v>
      </c>
      <c r="G974">
        <v>8.6968289999999993</v>
      </c>
      <c r="H974">
        <v>220.617414</v>
      </c>
      <c r="I974">
        <v>5.3489690000000003</v>
      </c>
    </row>
    <row r="975" spans="1:9" x14ac:dyDescent="0.25">
      <c r="A975">
        <v>974</v>
      </c>
      <c r="B975">
        <v>234.27717200000001</v>
      </c>
      <c r="C975">
        <v>7.0711550000000001</v>
      </c>
      <c r="F975">
        <v>215.66398000000001</v>
      </c>
      <c r="G975">
        <v>8.6706690000000002</v>
      </c>
      <c r="H975">
        <v>220.64226099999999</v>
      </c>
      <c r="I975">
        <v>5.3554339999999998</v>
      </c>
    </row>
    <row r="976" spans="1:9" x14ac:dyDescent="0.25">
      <c r="A976">
        <v>975</v>
      </c>
      <c r="B976">
        <v>234.284898</v>
      </c>
      <c r="C976">
        <v>7.0726699999999996</v>
      </c>
      <c r="H976">
        <v>220.632867</v>
      </c>
      <c r="I976">
        <v>5.3086690000000001</v>
      </c>
    </row>
    <row r="977" spans="1:9" x14ac:dyDescent="0.25">
      <c r="A977">
        <v>976</v>
      </c>
      <c r="B977">
        <v>234.27242200000001</v>
      </c>
      <c r="C977">
        <v>7.0580740000000004</v>
      </c>
      <c r="H977">
        <v>220.60892899999999</v>
      </c>
      <c r="I977">
        <v>5.323264</v>
      </c>
    </row>
    <row r="978" spans="1:9" x14ac:dyDescent="0.25">
      <c r="A978">
        <v>977</v>
      </c>
      <c r="B978">
        <v>234.27217200000001</v>
      </c>
      <c r="C978">
        <v>7.0483269999999996</v>
      </c>
      <c r="H978">
        <v>220.603273</v>
      </c>
      <c r="I978">
        <v>5.3089209999999998</v>
      </c>
    </row>
    <row r="979" spans="1:9" x14ac:dyDescent="0.25">
      <c r="A979">
        <v>978</v>
      </c>
      <c r="B979">
        <v>234.26105999999999</v>
      </c>
      <c r="C979">
        <v>7.0534280000000003</v>
      </c>
      <c r="H979">
        <v>220.60352599999999</v>
      </c>
      <c r="I979">
        <v>5.3380099999999997</v>
      </c>
    </row>
    <row r="980" spans="1:9" x14ac:dyDescent="0.25">
      <c r="A980">
        <v>979</v>
      </c>
      <c r="B980">
        <v>234.27217200000001</v>
      </c>
      <c r="C980">
        <v>7.0543880000000003</v>
      </c>
      <c r="H980">
        <v>220.64715899999999</v>
      </c>
      <c r="I980">
        <v>5.3810890000000002</v>
      </c>
    </row>
    <row r="981" spans="1:9" x14ac:dyDescent="0.25">
      <c r="A981">
        <v>980</v>
      </c>
      <c r="B981">
        <v>234.27424200000002</v>
      </c>
      <c r="C981">
        <v>7.0567099999999998</v>
      </c>
      <c r="H981">
        <v>220.62413100000001</v>
      </c>
      <c r="I981">
        <v>5.3556860000000004</v>
      </c>
    </row>
    <row r="982" spans="1:9" x14ac:dyDescent="0.25">
      <c r="A982">
        <v>981</v>
      </c>
      <c r="B982">
        <v>234.278434</v>
      </c>
      <c r="C982">
        <v>7.0563070000000003</v>
      </c>
    </row>
    <row r="983" spans="1:9" x14ac:dyDescent="0.25">
      <c r="A983">
        <v>982</v>
      </c>
      <c r="B983">
        <v>234.27373599999999</v>
      </c>
      <c r="C983">
        <v>7.0565600000000002</v>
      </c>
    </row>
    <row r="984" spans="1:9" x14ac:dyDescent="0.25">
      <c r="A984">
        <v>983</v>
      </c>
      <c r="B984">
        <v>234.281969</v>
      </c>
      <c r="C984">
        <v>7.0652460000000001</v>
      </c>
    </row>
    <row r="985" spans="1:9" x14ac:dyDescent="0.25">
      <c r="A985">
        <v>984</v>
      </c>
      <c r="B985">
        <v>234.30913900000002</v>
      </c>
      <c r="C985">
        <v>7.0387820000000003</v>
      </c>
    </row>
    <row r="986" spans="1:9" x14ac:dyDescent="0.25">
      <c r="A986">
        <v>985</v>
      </c>
      <c r="B986">
        <v>234.39494300000001</v>
      </c>
      <c r="C986">
        <v>7.0306009999999999</v>
      </c>
    </row>
    <row r="987" spans="1:9" x14ac:dyDescent="0.25">
      <c r="A987">
        <v>986</v>
      </c>
      <c r="B987">
        <v>234.27717200000001</v>
      </c>
      <c r="C987">
        <v>7.0711550000000001</v>
      </c>
    </row>
    <row r="988" spans="1:9" x14ac:dyDescent="0.25">
      <c r="A988">
        <v>987</v>
      </c>
      <c r="D988">
        <v>245.26933400000001</v>
      </c>
      <c r="E988">
        <v>6.3380599999999996</v>
      </c>
    </row>
    <row r="989" spans="1:9" x14ac:dyDescent="0.25">
      <c r="A989">
        <v>988</v>
      </c>
      <c r="D989">
        <v>245.29797099999999</v>
      </c>
      <c r="E989">
        <v>6.3266970000000002</v>
      </c>
    </row>
    <row r="990" spans="1:9" x14ac:dyDescent="0.25">
      <c r="A990">
        <v>989</v>
      </c>
      <c r="D990">
        <v>245.26352800000001</v>
      </c>
      <c r="E990">
        <v>6.3124560000000001</v>
      </c>
      <c r="F990">
        <v>235.980772</v>
      </c>
      <c r="G990">
        <v>8.6962229999999998</v>
      </c>
    </row>
    <row r="991" spans="1:9" x14ac:dyDescent="0.25">
      <c r="A991">
        <v>990</v>
      </c>
      <c r="D991">
        <v>245.28479099999998</v>
      </c>
      <c r="E991">
        <v>6.3041729999999996</v>
      </c>
      <c r="F991">
        <v>236.004154</v>
      </c>
      <c r="G991">
        <v>8.7658660000000008</v>
      </c>
    </row>
    <row r="992" spans="1:9" x14ac:dyDescent="0.25">
      <c r="A992">
        <v>991</v>
      </c>
      <c r="D992">
        <v>245.28903300000002</v>
      </c>
      <c r="E992">
        <v>6.3001839999999998</v>
      </c>
      <c r="F992">
        <v>235.983699</v>
      </c>
      <c r="G992">
        <v>8.7579370000000001</v>
      </c>
    </row>
    <row r="993" spans="1:9" x14ac:dyDescent="0.25">
      <c r="A993">
        <v>992</v>
      </c>
      <c r="D993">
        <v>245.28918199999998</v>
      </c>
      <c r="E993">
        <v>6.3193239999999999</v>
      </c>
      <c r="F993">
        <v>235.962692</v>
      </c>
      <c r="G993">
        <v>8.7512209999999993</v>
      </c>
    </row>
    <row r="994" spans="1:9" x14ac:dyDescent="0.25">
      <c r="A994">
        <v>993</v>
      </c>
      <c r="D994">
        <v>245.27544900000001</v>
      </c>
      <c r="E994">
        <v>6.324122</v>
      </c>
      <c r="F994">
        <v>235.976224</v>
      </c>
      <c r="G994">
        <v>8.7414729999999992</v>
      </c>
    </row>
    <row r="995" spans="1:9" x14ac:dyDescent="0.25">
      <c r="A995">
        <v>994</v>
      </c>
      <c r="D995">
        <v>245.29100199999999</v>
      </c>
      <c r="E995">
        <v>6.3157889999999997</v>
      </c>
      <c r="F995">
        <v>235.942136</v>
      </c>
      <c r="G995">
        <v>8.7422299999999993</v>
      </c>
    </row>
    <row r="996" spans="1:9" x14ac:dyDescent="0.25">
      <c r="A996">
        <v>995</v>
      </c>
      <c r="D996">
        <v>245.339685</v>
      </c>
      <c r="E996">
        <v>6.3112940000000002</v>
      </c>
      <c r="F996">
        <v>235.98112399999999</v>
      </c>
      <c r="G996">
        <v>8.7638459999999991</v>
      </c>
    </row>
    <row r="997" spans="1:9" x14ac:dyDescent="0.25">
      <c r="A997">
        <v>996</v>
      </c>
      <c r="D997">
        <v>245.32034400000001</v>
      </c>
      <c r="E997">
        <v>6.2283689999999998</v>
      </c>
      <c r="F997">
        <v>235.99112300000002</v>
      </c>
      <c r="G997">
        <v>8.7701589999999996</v>
      </c>
    </row>
    <row r="998" spans="1:9" x14ac:dyDescent="0.25">
      <c r="A998">
        <v>997</v>
      </c>
      <c r="D998">
        <v>245.26933400000001</v>
      </c>
      <c r="E998">
        <v>6.3380599999999996</v>
      </c>
      <c r="F998">
        <v>235.989709</v>
      </c>
      <c r="G998">
        <v>8.7607649999999992</v>
      </c>
    </row>
    <row r="999" spans="1:9" x14ac:dyDescent="0.25">
      <c r="A999">
        <v>998</v>
      </c>
      <c r="F999">
        <v>236.01586900000001</v>
      </c>
      <c r="G999">
        <v>8.7515739999999997</v>
      </c>
    </row>
    <row r="1000" spans="1:9" x14ac:dyDescent="0.25">
      <c r="A1000">
        <v>999</v>
      </c>
      <c r="B1000">
        <v>257.99469899999997</v>
      </c>
      <c r="C1000">
        <v>7.2460449999999996</v>
      </c>
      <c r="F1000">
        <v>235.980772</v>
      </c>
      <c r="G1000">
        <v>8.6962229999999998</v>
      </c>
      <c r="H1000">
        <v>245.52315999999999</v>
      </c>
      <c r="I1000">
        <v>6.0494389999999996</v>
      </c>
    </row>
    <row r="1001" spans="1:9" x14ac:dyDescent="0.25">
      <c r="A1001">
        <v>1000</v>
      </c>
      <c r="B1001">
        <v>257.99676699999998</v>
      </c>
      <c r="C1001">
        <v>7.2085210000000002</v>
      </c>
      <c r="H1001">
        <v>245.640073</v>
      </c>
      <c r="I1001">
        <v>6.0679230000000004</v>
      </c>
    </row>
    <row r="1002" spans="1:9" x14ac:dyDescent="0.25">
      <c r="A1002">
        <v>1001</v>
      </c>
      <c r="B1002">
        <v>258.02363700000001</v>
      </c>
      <c r="C1002">
        <v>7.2558420000000003</v>
      </c>
      <c r="H1002">
        <v>245.657297</v>
      </c>
      <c r="I1002">
        <v>6.0678729999999996</v>
      </c>
    </row>
    <row r="1003" spans="1:9" x14ac:dyDescent="0.25">
      <c r="A1003">
        <v>1002</v>
      </c>
      <c r="B1003">
        <v>257.98580700000002</v>
      </c>
      <c r="C1003">
        <v>7.233924</v>
      </c>
      <c r="H1003">
        <v>245.63027700000001</v>
      </c>
      <c r="I1003">
        <v>6.0775180000000004</v>
      </c>
    </row>
    <row r="1004" spans="1:9" x14ac:dyDescent="0.25">
      <c r="A1004">
        <v>1003</v>
      </c>
      <c r="B1004">
        <v>257.98055799999997</v>
      </c>
      <c r="C1004">
        <v>7.2356920000000002</v>
      </c>
      <c r="H1004">
        <v>245.598917</v>
      </c>
      <c r="I1004">
        <v>6.0785790000000004</v>
      </c>
    </row>
    <row r="1005" spans="1:9" x14ac:dyDescent="0.25">
      <c r="A1005">
        <v>1004</v>
      </c>
      <c r="B1005">
        <v>258.02938999999998</v>
      </c>
      <c r="C1005">
        <v>7.2452360000000002</v>
      </c>
      <c r="H1005">
        <v>245.546243</v>
      </c>
      <c r="I1005">
        <v>6.0446920000000004</v>
      </c>
    </row>
    <row r="1006" spans="1:9" x14ac:dyDescent="0.25">
      <c r="A1006">
        <v>1005</v>
      </c>
      <c r="B1006">
        <v>258.00106199999999</v>
      </c>
      <c r="C1006">
        <v>7.2319040000000001</v>
      </c>
      <c r="H1006">
        <v>245.60280399999999</v>
      </c>
      <c r="I1006">
        <v>6.0415599999999996</v>
      </c>
    </row>
    <row r="1007" spans="1:9" x14ac:dyDescent="0.25">
      <c r="A1007">
        <v>1006</v>
      </c>
      <c r="B1007">
        <v>258.04520200000002</v>
      </c>
      <c r="C1007">
        <v>7.2322569999999997</v>
      </c>
      <c r="H1007">
        <v>245.56770499999999</v>
      </c>
      <c r="I1007">
        <v>6.0322180000000003</v>
      </c>
    </row>
    <row r="1008" spans="1:9" x14ac:dyDescent="0.25">
      <c r="A1008">
        <v>1007</v>
      </c>
      <c r="B1008">
        <v>257.99757499999998</v>
      </c>
      <c r="C1008">
        <v>7.2347320000000002</v>
      </c>
      <c r="H1008">
        <v>245.66608600000001</v>
      </c>
      <c r="I1008">
        <v>6.035247</v>
      </c>
    </row>
    <row r="1009" spans="1:9" x14ac:dyDescent="0.25">
      <c r="A1009">
        <v>1008</v>
      </c>
      <c r="B1009">
        <v>257.98388799999998</v>
      </c>
      <c r="C1009">
        <v>7.2398829999999998</v>
      </c>
      <c r="H1009">
        <v>245.66724500000001</v>
      </c>
      <c r="I1009">
        <v>6.0093399999999999</v>
      </c>
    </row>
    <row r="1010" spans="1:9" x14ac:dyDescent="0.25">
      <c r="A1010">
        <v>1009</v>
      </c>
      <c r="B1010">
        <v>257.99944399999998</v>
      </c>
      <c r="C1010">
        <v>7.2447809999999997</v>
      </c>
      <c r="H1010">
        <v>245.67643900000002</v>
      </c>
      <c r="I1010">
        <v>6.0404999999999998</v>
      </c>
    </row>
    <row r="1011" spans="1:9" x14ac:dyDescent="0.25">
      <c r="A1011">
        <v>1010</v>
      </c>
      <c r="B1011">
        <v>258.03706899999997</v>
      </c>
      <c r="C1011">
        <v>7.2365500000000003</v>
      </c>
      <c r="H1011">
        <v>245.52315999999999</v>
      </c>
      <c r="I1011">
        <v>6.0494389999999996</v>
      </c>
    </row>
    <row r="1012" spans="1:9" x14ac:dyDescent="0.25">
      <c r="A1012">
        <v>1011</v>
      </c>
      <c r="B1012">
        <v>258.04555299999998</v>
      </c>
      <c r="C1012">
        <v>7.2172580000000002</v>
      </c>
    </row>
    <row r="1013" spans="1:9" x14ac:dyDescent="0.25">
      <c r="A1013">
        <v>1012</v>
      </c>
      <c r="B1013">
        <v>257.99469899999997</v>
      </c>
      <c r="C1013">
        <v>7.2460449999999996</v>
      </c>
    </row>
    <row r="1014" spans="1:9" x14ac:dyDescent="0.25">
      <c r="A1014">
        <v>1013</v>
      </c>
      <c r="D1014">
        <v>268.15983699999998</v>
      </c>
      <c r="E1014">
        <v>5.9484339999999998</v>
      </c>
    </row>
    <row r="1015" spans="1:9" x14ac:dyDescent="0.25">
      <c r="A1015">
        <v>1014</v>
      </c>
      <c r="D1015">
        <v>268.137361</v>
      </c>
      <c r="E1015">
        <v>5.9523729999999997</v>
      </c>
    </row>
    <row r="1016" spans="1:9" x14ac:dyDescent="0.25">
      <c r="A1016">
        <v>1015</v>
      </c>
      <c r="D1016">
        <v>268.10963600000002</v>
      </c>
      <c r="E1016">
        <v>5.9716649999999998</v>
      </c>
      <c r="F1016">
        <v>258.65410800000001</v>
      </c>
      <c r="G1016">
        <v>7.8442959999999999</v>
      </c>
    </row>
    <row r="1017" spans="1:9" x14ac:dyDescent="0.25">
      <c r="A1017">
        <v>1016</v>
      </c>
      <c r="D1017">
        <v>268.112459</v>
      </c>
      <c r="E1017">
        <v>5.9904010000000003</v>
      </c>
      <c r="F1017">
        <v>258.65405800000002</v>
      </c>
      <c r="G1017">
        <v>7.9573219999999996</v>
      </c>
    </row>
    <row r="1018" spans="1:9" x14ac:dyDescent="0.25">
      <c r="A1018">
        <v>1017</v>
      </c>
      <c r="D1018">
        <v>268.14846899999998</v>
      </c>
      <c r="E1018">
        <v>5.9653530000000003</v>
      </c>
      <c r="F1018">
        <v>258.704812</v>
      </c>
      <c r="G1018">
        <v>7.9222219999999997</v>
      </c>
    </row>
    <row r="1019" spans="1:9" x14ac:dyDescent="0.25">
      <c r="A1019">
        <v>1018</v>
      </c>
      <c r="D1019">
        <v>268.11705899999998</v>
      </c>
      <c r="E1019">
        <v>5.9847960000000002</v>
      </c>
      <c r="F1019">
        <v>258.697542</v>
      </c>
      <c r="G1019">
        <v>7.8858100000000002</v>
      </c>
    </row>
    <row r="1020" spans="1:9" x14ac:dyDescent="0.25">
      <c r="A1020">
        <v>1019</v>
      </c>
      <c r="D1020">
        <v>268.121149</v>
      </c>
      <c r="E1020">
        <v>5.9536860000000003</v>
      </c>
      <c r="F1020">
        <v>258.69703400000003</v>
      </c>
      <c r="G1020">
        <v>7.8786389999999997</v>
      </c>
    </row>
    <row r="1021" spans="1:9" x14ac:dyDescent="0.25">
      <c r="A1021">
        <v>1020</v>
      </c>
      <c r="D1021">
        <v>268.105749</v>
      </c>
      <c r="E1021">
        <v>5.9543929999999996</v>
      </c>
      <c r="F1021">
        <v>258.67466100000001</v>
      </c>
      <c r="G1021">
        <v>7.9009099999999997</v>
      </c>
    </row>
    <row r="1022" spans="1:9" x14ac:dyDescent="0.25">
      <c r="A1022">
        <v>1021</v>
      </c>
      <c r="D1022">
        <v>268.096654</v>
      </c>
      <c r="E1022">
        <v>5.9266170000000002</v>
      </c>
      <c r="F1022">
        <v>258.654157</v>
      </c>
      <c r="G1022">
        <v>7.8813149999999998</v>
      </c>
    </row>
    <row r="1023" spans="1:9" x14ac:dyDescent="0.25">
      <c r="A1023">
        <v>1022</v>
      </c>
      <c r="D1023">
        <v>268.10044599999998</v>
      </c>
      <c r="E1023">
        <v>5.9351520000000004</v>
      </c>
      <c r="F1023">
        <v>258.682188</v>
      </c>
      <c r="G1023">
        <v>7.8827800000000003</v>
      </c>
    </row>
    <row r="1024" spans="1:9" x14ac:dyDescent="0.25">
      <c r="A1024">
        <v>1023</v>
      </c>
      <c r="D1024">
        <v>268.16968300000002</v>
      </c>
      <c r="E1024">
        <v>5.9369699999999996</v>
      </c>
      <c r="F1024">
        <v>258.71051899999998</v>
      </c>
      <c r="G1024">
        <v>7.878285</v>
      </c>
    </row>
    <row r="1025" spans="1:11" x14ac:dyDescent="0.25">
      <c r="A1025">
        <v>1024</v>
      </c>
      <c r="D1025">
        <v>268.119482</v>
      </c>
      <c r="E1025">
        <v>5.9074759999999999</v>
      </c>
      <c r="F1025">
        <v>258.70839799999999</v>
      </c>
      <c r="G1025">
        <v>7.8884860000000003</v>
      </c>
    </row>
    <row r="1026" spans="1:11" x14ac:dyDescent="0.25">
      <c r="A1026">
        <v>1025</v>
      </c>
      <c r="D1026">
        <v>268.26690100000002</v>
      </c>
      <c r="E1026">
        <v>5.9118700000000004</v>
      </c>
      <c r="F1026">
        <v>258.69243799999998</v>
      </c>
      <c r="G1026">
        <v>7.8633360000000003</v>
      </c>
    </row>
    <row r="1027" spans="1:11" x14ac:dyDescent="0.25">
      <c r="A1027">
        <v>1026</v>
      </c>
      <c r="D1027">
        <v>268.15983699999998</v>
      </c>
      <c r="E1027">
        <v>5.9484339999999998</v>
      </c>
      <c r="F1027">
        <v>258.71269000000001</v>
      </c>
      <c r="G1027">
        <v>7.8126319999999998</v>
      </c>
    </row>
    <row r="1028" spans="1:11" x14ac:dyDescent="0.25">
      <c r="A1028">
        <v>1027</v>
      </c>
      <c r="B1028">
        <v>276.292348</v>
      </c>
      <c r="C1028">
        <v>6.4967389999999998</v>
      </c>
      <c r="F1028">
        <v>258.65410800000001</v>
      </c>
      <c r="G1028">
        <v>7.8442959999999999</v>
      </c>
      <c r="H1028">
        <v>268.10256700000002</v>
      </c>
      <c r="I1028">
        <v>4.9843919999999997</v>
      </c>
    </row>
    <row r="1029" spans="1:11" x14ac:dyDescent="0.25">
      <c r="A1029">
        <v>1028</v>
      </c>
      <c r="B1029">
        <v>276.292348</v>
      </c>
      <c r="C1029">
        <v>6.4967389999999998</v>
      </c>
      <c r="H1029">
        <v>268.08100300000001</v>
      </c>
      <c r="I1029">
        <v>4.9538380000000002</v>
      </c>
    </row>
    <row r="1030" spans="1:11" x14ac:dyDescent="0.25">
      <c r="A1030">
        <v>1029</v>
      </c>
      <c r="B1030">
        <v>276.292348</v>
      </c>
      <c r="C1030">
        <v>6.4967389999999998</v>
      </c>
      <c r="H1030">
        <v>268.11281700000001</v>
      </c>
      <c r="I1030">
        <v>4.9649989999999997</v>
      </c>
    </row>
    <row r="1031" spans="1:11" x14ac:dyDescent="0.25">
      <c r="A1031">
        <v>1030</v>
      </c>
      <c r="B1031">
        <v>276.292348</v>
      </c>
      <c r="C1031">
        <v>6.4967389999999998</v>
      </c>
      <c r="H1031">
        <v>268.10256700000002</v>
      </c>
      <c r="I1031">
        <v>4.9843919999999997</v>
      </c>
      <c r="J1031">
        <v>235.99258800000001</v>
      </c>
      <c r="K1031">
        <v>13.418457</v>
      </c>
    </row>
    <row r="1032" spans="1:11" x14ac:dyDescent="0.25">
      <c r="A1032">
        <v>1031</v>
      </c>
    </row>
    <row r="1033" spans="1:11" x14ac:dyDescent="0.25">
      <c r="A1033">
        <v>1032</v>
      </c>
    </row>
    <row r="1034" spans="1:11" x14ac:dyDescent="0.25">
      <c r="A1034">
        <v>1033</v>
      </c>
    </row>
    <row r="1035" spans="1:11" x14ac:dyDescent="0.25">
      <c r="A1035">
        <v>1034</v>
      </c>
    </row>
    <row r="1036" spans="1:11" x14ac:dyDescent="0.25">
      <c r="A1036">
        <v>1035</v>
      </c>
    </row>
    <row r="1037" spans="1:11" x14ac:dyDescent="0.25">
      <c r="A1037">
        <v>1036</v>
      </c>
    </row>
    <row r="1038" spans="1:11" x14ac:dyDescent="0.25">
      <c r="A1038">
        <v>1037</v>
      </c>
    </row>
    <row r="1039" spans="1:11" x14ac:dyDescent="0.25">
      <c r="A1039">
        <v>1038</v>
      </c>
    </row>
    <row r="1040" spans="1:1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1" x14ac:dyDescent="0.25">
      <c r="A1057">
        <v>1056</v>
      </c>
    </row>
    <row r="1058" spans="1:11" x14ac:dyDescent="0.25">
      <c r="A1058">
        <v>1057</v>
      </c>
    </row>
    <row r="1059" spans="1:11" x14ac:dyDescent="0.25">
      <c r="A1059">
        <v>1058</v>
      </c>
    </row>
    <row r="1060" spans="1:11" x14ac:dyDescent="0.25">
      <c r="A1060">
        <v>1059</v>
      </c>
    </row>
    <row r="1061" spans="1:11" x14ac:dyDescent="0.25">
      <c r="A1061">
        <v>1060</v>
      </c>
    </row>
    <row r="1062" spans="1:11" x14ac:dyDescent="0.25">
      <c r="A1062">
        <v>1061</v>
      </c>
    </row>
    <row r="1063" spans="1:11" x14ac:dyDescent="0.25">
      <c r="A1063">
        <v>1062</v>
      </c>
    </row>
    <row r="1064" spans="1:11" x14ac:dyDescent="0.25">
      <c r="A1064">
        <v>1063</v>
      </c>
      <c r="J1064">
        <v>39.369324000000006</v>
      </c>
      <c r="K1064">
        <v>13.289635000000001</v>
      </c>
    </row>
    <row r="1065" spans="1:11" x14ac:dyDescent="0.25">
      <c r="A1065">
        <v>1064</v>
      </c>
      <c r="D1065">
        <v>34.976044000000002</v>
      </c>
      <c r="E1065">
        <v>6.108854</v>
      </c>
    </row>
    <row r="1066" spans="1:11" x14ac:dyDescent="0.25">
      <c r="A1066">
        <v>1065</v>
      </c>
      <c r="D1066">
        <v>35.019220000000004</v>
      </c>
      <c r="E1066">
        <v>6.0797400000000001</v>
      </c>
    </row>
    <row r="1067" spans="1:11" x14ac:dyDescent="0.25">
      <c r="A1067">
        <v>1066</v>
      </c>
      <c r="D1067">
        <v>34.986200000000004</v>
      </c>
      <c r="E1067">
        <v>6.1194269999999999</v>
      </c>
    </row>
    <row r="1068" spans="1:11" x14ac:dyDescent="0.25">
      <c r="A1068">
        <v>1067</v>
      </c>
      <c r="D1068">
        <v>35.014639000000003</v>
      </c>
      <c r="E1068">
        <v>6.1039580000000004</v>
      </c>
    </row>
    <row r="1069" spans="1:11" x14ac:dyDescent="0.25">
      <c r="A1069">
        <v>1068</v>
      </c>
      <c r="D1069">
        <v>34.993700000000004</v>
      </c>
      <c r="E1069">
        <v>6.0732809999999997</v>
      </c>
      <c r="F1069">
        <v>26.000782000000001</v>
      </c>
      <c r="G1069">
        <v>8.805885</v>
      </c>
    </row>
    <row r="1070" spans="1:11" x14ac:dyDescent="0.25">
      <c r="A1070">
        <v>1069</v>
      </c>
      <c r="D1070">
        <v>34.944534000000004</v>
      </c>
      <c r="E1070">
        <v>6.0604690000000003</v>
      </c>
      <c r="F1070">
        <v>25.984169000000009</v>
      </c>
      <c r="G1070">
        <v>8.8690099999999994</v>
      </c>
    </row>
    <row r="1071" spans="1:11" x14ac:dyDescent="0.25">
      <c r="A1071">
        <v>1070</v>
      </c>
      <c r="D1071">
        <v>34.993076000000002</v>
      </c>
      <c r="E1071">
        <v>6.0515100000000004</v>
      </c>
      <c r="F1071">
        <v>25.949167000000003</v>
      </c>
      <c r="G1071">
        <v>8.8365100000000005</v>
      </c>
    </row>
    <row r="1072" spans="1:11" x14ac:dyDescent="0.25">
      <c r="A1072">
        <v>1071</v>
      </c>
      <c r="D1072">
        <v>35.00416700000001</v>
      </c>
      <c r="E1072">
        <v>6.0794269999999999</v>
      </c>
      <c r="F1072">
        <v>25.974323000000005</v>
      </c>
      <c r="G1072">
        <v>8.8218219999999992</v>
      </c>
    </row>
    <row r="1073" spans="1:9" x14ac:dyDescent="0.25">
      <c r="A1073">
        <v>1072</v>
      </c>
      <c r="D1073">
        <v>34.981876</v>
      </c>
      <c r="E1073">
        <v>6.0886459999999998</v>
      </c>
      <c r="F1073">
        <v>25.995991000000004</v>
      </c>
      <c r="G1073">
        <v>8.8194269999999992</v>
      </c>
    </row>
    <row r="1074" spans="1:9" x14ac:dyDescent="0.25">
      <c r="A1074">
        <v>1073</v>
      </c>
      <c r="D1074">
        <v>34.987760000000009</v>
      </c>
      <c r="E1074">
        <v>6.1010939999999998</v>
      </c>
      <c r="F1074">
        <v>26.007292000000007</v>
      </c>
      <c r="G1074">
        <v>8.8026560000000007</v>
      </c>
    </row>
    <row r="1075" spans="1:9" x14ac:dyDescent="0.25">
      <c r="A1075">
        <v>1074</v>
      </c>
      <c r="D1075">
        <v>34.989586000000003</v>
      </c>
      <c r="E1075">
        <v>6.0836459999999999</v>
      </c>
      <c r="F1075">
        <v>25.997763000000006</v>
      </c>
      <c r="G1075">
        <v>8.797447</v>
      </c>
    </row>
    <row r="1076" spans="1:9" x14ac:dyDescent="0.25">
      <c r="A1076">
        <v>1075</v>
      </c>
      <c r="D1076">
        <v>34.987816000000009</v>
      </c>
      <c r="E1076">
        <v>6.0957290000000004</v>
      </c>
      <c r="F1076">
        <v>26.011928000000005</v>
      </c>
      <c r="G1076">
        <v>8.8035940000000004</v>
      </c>
    </row>
    <row r="1077" spans="1:9" x14ac:dyDescent="0.25">
      <c r="A1077">
        <v>1076</v>
      </c>
      <c r="D1077">
        <v>35.022711000000001</v>
      </c>
      <c r="E1077">
        <v>6.0815630000000001</v>
      </c>
      <c r="F1077">
        <v>26.037657000000003</v>
      </c>
      <c r="G1077">
        <v>8.7991139999999994</v>
      </c>
    </row>
    <row r="1078" spans="1:9" x14ac:dyDescent="0.25">
      <c r="A1078">
        <v>1077</v>
      </c>
      <c r="D1078">
        <v>35.042658000000003</v>
      </c>
      <c r="E1078">
        <v>6.0741139999999998</v>
      </c>
      <c r="F1078">
        <v>26.065523000000006</v>
      </c>
      <c r="G1078">
        <v>8.8095309999999998</v>
      </c>
    </row>
    <row r="1079" spans="1:9" x14ac:dyDescent="0.25">
      <c r="A1079">
        <v>1078</v>
      </c>
      <c r="D1079">
        <v>35.049795000000003</v>
      </c>
      <c r="E1079">
        <v>6.0741670000000001</v>
      </c>
      <c r="F1079">
        <v>26.062605000000005</v>
      </c>
      <c r="G1079">
        <v>8.8008330000000008</v>
      </c>
    </row>
    <row r="1080" spans="1:9" x14ac:dyDescent="0.25">
      <c r="A1080">
        <v>1079</v>
      </c>
      <c r="D1080">
        <v>35.080887000000004</v>
      </c>
      <c r="E1080">
        <v>6.0732809999999997</v>
      </c>
      <c r="F1080">
        <v>26.064012000000005</v>
      </c>
      <c r="G1080">
        <v>8.7572390000000002</v>
      </c>
    </row>
    <row r="1081" spans="1:9" x14ac:dyDescent="0.25">
      <c r="A1081">
        <v>1080</v>
      </c>
      <c r="D1081">
        <v>35.103126000000003</v>
      </c>
      <c r="E1081">
        <v>6.0595829999999999</v>
      </c>
      <c r="F1081">
        <v>26.050159000000008</v>
      </c>
      <c r="G1081">
        <v>8.7765620000000002</v>
      </c>
    </row>
    <row r="1082" spans="1:9" x14ac:dyDescent="0.25">
      <c r="A1082">
        <v>1081</v>
      </c>
      <c r="B1082">
        <v>44.212921000000001</v>
      </c>
      <c r="C1082">
        <v>7.5586460000000004</v>
      </c>
      <c r="D1082">
        <v>35.056982000000005</v>
      </c>
      <c r="E1082">
        <v>6.1216670000000004</v>
      </c>
      <c r="F1082">
        <v>26.035576000000006</v>
      </c>
      <c r="G1082">
        <v>8.759271</v>
      </c>
    </row>
    <row r="1083" spans="1:9" x14ac:dyDescent="0.25">
      <c r="A1083">
        <v>1082</v>
      </c>
      <c r="B1083">
        <v>44.204845000000006</v>
      </c>
      <c r="C1083">
        <v>7.5912499999999996</v>
      </c>
      <c r="D1083">
        <v>34.976044000000002</v>
      </c>
      <c r="E1083">
        <v>6.108854</v>
      </c>
      <c r="F1083">
        <v>25.995678000000005</v>
      </c>
      <c r="G1083">
        <v>8.7636979999999998</v>
      </c>
      <c r="H1083">
        <v>33.586355000000005</v>
      </c>
      <c r="I1083">
        <v>6.4465620000000001</v>
      </c>
    </row>
    <row r="1084" spans="1:9" x14ac:dyDescent="0.25">
      <c r="A1084">
        <v>1083</v>
      </c>
      <c r="B1084">
        <v>44.191253000000003</v>
      </c>
      <c r="C1084">
        <v>7.595313</v>
      </c>
      <c r="F1084">
        <v>26.000782000000001</v>
      </c>
      <c r="G1084">
        <v>8.805885</v>
      </c>
      <c r="H1084">
        <v>33.598179000000002</v>
      </c>
      <c r="I1084">
        <v>6.4225000000000003</v>
      </c>
    </row>
    <row r="1085" spans="1:9" x14ac:dyDescent="0.25">
      <c r="A1085">
        <v>1084</v>
      </c>
      <c r="B1085">
        <v>44.179012000000007</v>
      </c>
      <c r="C1085">
        <v>7.600365</v>
      </c>
      <c r="H1085">
        <v>33.590313000000009</v>
      </c>
      <c r="I1085">
        <v>6.4706250000000001</v>
      </c>
    </row>
    <row r="1086" spans="1:9" x14ac:dyDescent="0.25">
      <c r="A1086">
        <v>1085</v>
      </c>
      <c r="B1086">
        <v>44.194588000000003</v>
      </c>
      <c r="C1086">
        <v>7.5919800000000004</v>
      </c>
      <c r="H1086">
        <v>33.630003000000002</v>
      </c>
      <c r="I1086">
        <v>6.4820310000000001</v>
      </c>
    </row>
    <row r="1087" spans="1:9" x14ac:dyDescent="0.25">
      <c r="A1087">
        <v>1086</v>
      </c>
      <c r="B1087">
        <v>44.187607000000007</v>
      </c>
      <c r="C1087">
        <v>7.5880720000000004</v>
      </c>
      <c r="H1087">
        <v>33.62463600000001</v>
      </c>
      <c r="I1087">
        <v>6.5020829999999998</v>
      </c>
    </row>
    <row r="1088" spans="1:9" x14ac:dyDescent="0.25">
      <c r="A1088">
        <v>1087</v>
      </c>
      <c r="B1088">
        <v>44.187450000000005</v>
      </c>
      <c r="C1088">
        <v>7.5849479999999998</v>
      </c>
      <c r="H1088">
        <v>33.605627000000005</v>
      </c>
      <c r="I1088">
        <v>6.4889060000000001</v>
      </c>
    </row>
    <row r="1089" spans="1:9" x14ac:dyDescent="0.25">
      <c r="A1089">
        <v>1088</v>
      </c>
      <c r="B1089">
        <v>44.195053000000001</v>
      </c>
      <c r="C1089">
        <v>7.5905209999999999</v>
      </c>
      <c r="H1089">
        <v>33.635315000000006</v>
      </c>
      <c r="I1089">
        <v>6.4701560000000002</v>
      </c>
    </row>
    <row r="1090" spans="1:9" x14ac:dyDescent="0.25">
      <c r="A1090">
        <v>1089</v>
      </c>
      <c r="B1090">
        <v>44.226620000000004</v>
      </c>
      <c r="C1090">
        <v>7.6087499999999997</v>
      </c>
      <c r="H1090">
        <v>33.622814000000005</v>
      </c>
      <c r="I1090">
        <v>6.461354</v>
      </c>
    </row>
    <row r="1091" spans="1:9" x14ac:dyDescent="0.25">
      <c r="A1091">
        <v>1090</v>
      </c>
      <c r="B1091">
        <v>44.232868000000003</v>
      </c>
      <c r="C1091">
        <v>7.5989060000000004</v>
      </c>
      <c r="H1091">
        <v>33.632501000000005</v>
      </c>
      <c r="I1091">
        <v>6.47</v>
      </c>
    </row>
    <row r="1092" spans="1:9" x14ac:dyDescent="0.25">
      <c r="A1092">
        <v>1091</v>
      </c>
      <c r="B1092">
        <v>44.237137000000004</v>
      </c>
      <c r="C1092">
        <v>7.6142180000000002</v>
      </c>
      <c r="H1092">
        <v>33.643961000000004</v>
      </c>
      <c r="I1092">
        <v>6.4630729999999996</v>
      </c>
    </row>
    <row r="1093" spans="1:9" x14ac:dyDescent="0.25">
      <c r="A1093">
        <v>1092</v>
      </c>
      <c r="B1093">
        <v>44.235576000000002</v>
      </c>
      <c r="C1093">
        <v>7.5997389999999996</v>
      </c>
      <c r="H1093">
        <v>33.625679000000005</v>
      </c>
      <c r="I1093">
        <v>6.4548439999999996</v>
      </c>
    </row>
    <row r="1094" spans="1:9" x14ac:dyDescent="0.25">
      <c r="A1094">
        <v>1093</v>
      </c>
      <c r="B1094">
        <v>44.225056000000002</v>
      </c>
      <c r="C1094">
        <v>7.6105729999999996</v>
      </c>
      <c r="H1094">
        <v>33.639482000000001</v>
      </c>
      <c r="I1094">
        <v>6.4191149999999997</v>
      </c>
    </row>
    <row r="1095" spans="1:9" x14ac:dyDescent="0.25">
      <c r="A1095">
        <v>1094</v>
      </c>
      <c r="B1095">
        <v>44.248440000000002</v>
      </c>
      <c r="C1095">
        <v>7.587917</v>
      </c>
      <c r="H1095">
        <v>33.638128000000009</v>
      </c>
      <c r="I1095">
        <v>6.3953639999999998</v>
      </c>
    </row>
    <row r="1096" spans="1:9" x14ac:dyDescent="0.25">
      <c r="A1096">
        <v>1095</v>
      </c>
      <c r="B1096">
        <v>44.216823000000005</v>
      </c>
      <c r="C1096">
        <v>7.5706249999999997</v>
      </c>
      <c r="H1096">
        <v>33.602710999999999</v>
      </c>
      <c r="I1096">
        <v>6.4379689999999998</v>
      </c>
    </row>
    <row r="1097" spans="1:9" x14ac:dyDescent="0.25">
      <c r="A1097">
        <v>1096</v>
      </c>
      <c r="B1097">
        <v>44.164535000000008</v>
      </c>
      <c r="C1097">
        <v>7.5939059999999996</v>
      </c>
      <c r="H1097">
        <v>33.548441000000004</v>
      </c>
      <c r="I1097">
        <v>6.5125000000000002</v>
      </c>
    </row>
    <row r="1098" spans="1:9" x14ac:dyDescent="0.25">
      <c r="A1098">
        <v>1097</v>
      </c>
      <c r="B1098">
        <v>44.212921000000001</v>
      </c>
      <c r="C1098">
        <v>7.5586460000000004</v>
      </c>
      <c r="H1098">
        <v>33.635626000000002</v>
      </c>
      <c r="I1098">
        <v>6.5267189999999999</v>
      </c>
    </row>
    <row r="1099" spans="1:9" x14ac:dyDescent="0.25">
      <c r="A1099">
        <v>1098</v>
      </c>
      <c r="B1099">
        <v>44.212921000000001</v>
      </c>
      <c r="C1099">
        <v>7.5586460000000004</v>
      </c>
      <c r="H1099">
        <v>33.586355000000005</v>
      </c>
      <c r="I1099">
        <v>6.4465620000000001</v>
      </c>
    </row>
    <row r="1100" spans="1:9" x14ac:dyDescent="0.25">
      <c r="A1100">
        <v>1099</v>
      </c>
      <c r="D1100">
        <v>54.955887000000004</v>
      </c>
      <c r="E1100">
        <v>6.0046869999999997</v>
      </c>
    </row>
    <row r="1101" spans="1:9" x14ac:dyDescent="0.25">
      <c r="A1101">
        <v>1100</v>
      </c>
      <c r="D1101">
        <v>54.942398000000004</v>
      </c>
      <c r="E1101">
        <v>5.9841670000000002</v>
      </c>
    </row>
    <row r="1102" spans="1:9" x14ac:dyDescent="0.25">
      <c r="A1102">
        <v>1101</v>
      </c>
      <c r="D1102">
        <v>54.934429000000002</v>
      </c>
      <c r="E1102">
        <v>6.020937</v>
      </c>
      <c r="F1102">
        <v>44.767448000000002</v>
      </c>
      <c r="G1102">
        <v>7.8116659999999998</v>
      </c>
    </row>
    <row r="1103" spans="1:9" x14ac:dyDescent="0.25">
      <c r="A1103">
        <v>1102</v>
      </c>
      <c r="D1103">
        <v>54.922401000000008</v>
      </c>
      <c r="E1103">
        <v>5.9711460000000001</v>
      </c>
      <c r="F1103">
        <v>44.838959000000003</v>
      </c>
      <c r="G1103">
        <v>7.8726560000000001</v>
      </c>
    </row>
    <row r="1104" spans="1:9" x14ac:dyDescent="0.25">
      <c r="A1104">
        <v>1103</v>
      </c>
      <c r="D1104">
        <v>54.927242000000007</v>
      </c>
      <c r="E1104">
        <v>5.9901559999999998</v>
      </c>
      <c r="F1104">
        <v>44.846878000000004</v>
      </c>
      <c r="G1104">
        <v>7.8633329999999999</v>
      </c>
    </row>
    <row r="1105" spans="1:9" x14ac:dyDescent="0.25">
      <c r="A1105">
        <v>1104</v>
      </c>
      <c r="D1105">
        <v>54.916618000000007</v>
      </c>
      <c r="E1105">
        <v>6.0080730000000004</v>
      </c>
      <c r="F1105">
        <v>44.778805000000006</v>
      </c>
      <c r="G1105">
        <v>7.8247910000000003</v>
      </c>
    </row>
    <row r="1106" spans="1:9" x14ac:dyDescent="0.25">
      <c r="A1106">
        <v>1105</v>
      </c>
      <c r="D1106">
        <v>54.911461000000003</v>
      </c>
      <c r="E1106">
        <v>5.9969789999999996</v>
      </c>
      <c r="F1106">
        <v>44.779793000000005</v>
      </c>
      <c r="G1106">
        <v>7.835521</v>
      </c>
    </row>
    <row r="1107" spans="1:9" x14ac:dyDescent="0.25">
      <c r="A1107">
        <v>1106</v>
      </c>
      <c r="D1107">
        <v>54.927036000000001</v>
      </c>
      <c r="E1107">
        <v>5.9980209999999996</v>
      </c>
      <c r="F1107">
        <v>44.794323000000006</v>
      </c>
      <c r="G1107">
        <v>7.8227609999999999</v>
      </c>
    </row>
    <row r="1108" spans="1:9" x14ac:dyDescent="0.25">
      <c r="A1108">
        <v>1107</v>
      </c>
      <c r="D1108">
        <v>54.959064000000005</v>
      </c>
      <c r="E1108">
        <v>5.9993220000000003</v>
      </c>
      <c r="F1108">
        <v>44.832970000000003</v>
      </c>
      <c r="G1108">
        <v>7.8435940000000004</v>
      </c>
    </row>
    <row r="1109" spans="1:9" x14ac:dyDescent="0.25">
      <c r="A1109">
        <v>1108</v>
      </c>
      <c r="D1109">
        <v>54.975677000000005</v>
      </c>
      <c r="E1109">
        <v>5.9858330000000004</v>
      </c>
      <c r="F1109">
        <v>44.821461000000006</v>
      </c>
      <c r="G1109">
        <v>7.840052</v>
      </c>
    </row>
    <row r="1110" spans="1:9" x14ac:dyDescent="0.25">
      <c r="A1110">
        <v>1109</v>
      </c>
      <c r="D1110">
        <v>54.952606000000003</v>
      </c>
      <c r="E1110">
        <v>5.9596879999999999</v>
      </c>
      <c r="F1110">
        <v>44.778492000000007</v>
      </c>
      <c r="G1110">
        <v>7.8173440000000003</v>
      </c>
    </row>
    <row r="1111" spans="1:9" x14ac:dyDescent="0.25">
      <c r="A1111">
        <v>1110</v>
      </c>
      <c r="D1111">
        <v>54.879585000000006</v>
      </c>
      <c r="E1111">
        <v>5.9138019999999996</v>
      </c>
      <c r="F1111">
        <v>44.785576000000006</v>
      </c>
      <c r="G1111">
        <v>7.8084369999999996</v>
      </c>
    </row>
    <row r="1112" spans="1:9" x14ac:dyDescent="0.25">
      <c r="A1112">
        <v>1111</v>
      </c>
      <c r="D1112">
        <v>55.017765000000004</v>
      </c>
      <c r="E1112">
        <v>5.9356770000000001</v>
      </c>
      <c r="F1112">
        <v>44.760994000000004</v>
      </c>
      <c r="G1112">
        <v>7.8073430000000004</v>
      </c>
    </row>
    <row r="1113" spans="1:9" x14ac:dyDescent="0.25">
      <c r="A1113">
        <v>1112</v>
      </c>
      <c r="D1113">
        <v>54.918281000000007</v>
      </c>
      <c r="E1113">
        <v>5.9185939999999997</v>
      </c>
      <c r="F1113">
        <v>44.762451000000006</v>
      </c>
      <c r="G1113">
        <v>7.8005719999999998</v>
      </c>
    </row>
    <row r="1114" spans="1:9" x14ac:dyDescent="0.25">
      <c r="A1114">
        <v>1113</v>
      </c>
      <c r="D1114">
        <v>54.955887000000004</v>
      </c>
      <c r="E1114">
        <v>6.0046869999999997</v>
      </c>
      <c r="F1114">
        <v>44.715732000000003</v>
      </c>
      <c r="G1114">
        <v>7.7836460000000001</v>
      </c>
      <c r="H1114">
        <v>53.936931000000001</v>
      </c>
      <c r="I1114">
        <v>5.0368230000000001</v>
      </c>
    </row>
    <row r="1115" spans="1:9" x14ac:dyDescent="0.25">
      <c r="A1115">
        <v>1114</v>
      </c>
      <c r="F1115">
        <v>44.767448000000002</v>
      </c>
      <c r="G1115">
        <v>7.8116659999999998</v>
      </c>
      <c r="H1115">
        <v>53.854534000000001</v>
      </c>
      <c r="I1115">
        <v>4.983333</v>
      </c>
    </row>
    <row r="1116" spans="1:9" x14ac:dyDescent="0.25">
      <c r="A1116">
        <v>1115</v>
      </c>
      <c r="F1116">
        <v>44.767448000000002</v>
      </c>
      <c r="G1116">
        <v>7.8116659999999998</v>
      </c>
      <c r="H1116">
        <v>53.935993000000003</v>
      </c>
      <c r="I1116">
        <v>5.007968</v>
      </c>
    </row>
    <row r="1117" spans="1:9" x14ac:dyDescent="0.25">
      <c r="A1117">
        <v>1116</v>
      </c>
      <c r="B1117">
        <v>65.034064999999998</v>
      </c>
      <c r="C1117">
        <v>6.7527600000000003</v>
      </c>
      <c r="H1117">
        <v>53.932239000000003</v>
      </c>
      <c r="I1117">
        <v>5.0148960000000002</v>
      </c>
    </row>
    <row r="1118" spans="1:9" x14ac:dyDescent="0.25">
      <c r="A1118">
        <v>1117</v>
      </c>
      <c r="B1118">
        <v>65.080574000000013</v>
      </c>
      <c r="C1118">
        <v>6.8176560000000004</v>
      </c>
      <c r="H1118">
        <v>53.898441000000005</v>
      </c>
      <c r="I1118">
        <v>5.009531</v>
      </c>
    </row>
    <row r="1119" spans="1:9" x14ac:dyDescent="0.25">
      <c r="A1119">
        <v>1118</v>
      </c>
      <c r="B1119">
        <v>65.044899000000001</v>
      </c>
      <c r="C1119">
        <v>6.7787490000000004</v>
      </c>
      <c r="H1119">
        <v>53.926617000000007</v>
      </c>
      <c r="I1119">
        <v>5.0119790000000002</v>
      </c>
    </row>
    <row r="1120" spans="1:9" x14ac:dyDescent="0.25">
      <c r="A1120">
        <v>1119</v>
      </c>
      <c r="B1120">
        <v>65.074745000000007</v>
      </c>
      <c r="C1120">
        <v>6.7684889999999998</v>
      </c>
      <c r="H1120">
        <v>53.946094000000002</v>
      </c>
      <c r="I1120">
        <v>5.0071349999999999</v>
      </c>
    </row>
    <row r="1121" spans="1:9" x14ac:dyDescent="0.25">
      <c r="A1121">
        <v>1120</v>
      </c>
      <c r="B1121">
        <v>65.070942000000002</v>
      </c>
      <c r="C1121">
        <v>6.7863020000000001</v>
      </c>
      <c r="H1121">
        <v>53.937813000000006</v>
      </c>
      <c r="I1121">
        <v>4.9859900000000001</v>
      </c>
    </row>
    <row r="1122" spans="1:9" x14ac:dyDescent="0.25">
      <c r="A1122">
        <v>1121</v>
      </c>
      <c r="B1122">
        <v>65.068283000000008</v>
      </c>
      <c r="C1122">
        <v>6.7821870000000004</v>
      </c>
      <c r="H1122">
        <v>53.992397000000004</v>
      </c>
      <c r="I1122">
        <v>4.9989059999999998</v>
      </c>
    </row>
    <row r="1123" spans="1:9" x14ac:dyDescent="0.25">
      <c r="A1123">
        <v>1122</v>
      </c>
      <c r="B1123">
        <v>65.052452000000002</v>
      </c>
      <c r="C1123">
        <v>6.8140099999999997</v>
      </c>
      <c r="H1123">
        <v>53.918281000000007</v>
      </c>
      <c r="I1123">
        <v>5.0032810000000003</v>
      </c>
    </row>
    <row r="1124" spans="1:9" x14ac:dyDescent="0.25">
      <c r="A1124">
        <v>1123</v>
      </c>
      <c r="B1124">
        <v>65.064274000000012</v>
      </c>
      <c r="C1124">
        <v>6.8101560000000001</v>
      </c>
      <c r="H1124">
        <v>53.922710000000002</v>
      </c>
      <c r="I1124">
        <v>4.9960420000000001</v>
      </c>
    </row>
    <row r="1125" spans="1:9" x14ac:dyDescent="0.25">
      <c r="A1125">
        <v>1124</v>
      </c>
      <c r="B1125">
        <v>65.074634000000003</v>
      </c>
      <c r="C1125">
        <v>6.8211979999999999</v>
      </c>
      <c r="H1125">
        <v>53.983597000000003</v>
      </c>
      <c r="I1125">
        <v>5.0543230000000001</v>
      </c>
    </row>
    <row r="1126" spans="1:9" x14ac:dyDescent="0.25">
      <c r="A1126">
        <v>1125</v>
      </c>
      <c r="B1126">
        <v>65.074482000000003</v>
      </c>
      <c r="C1126">
        <v>6.8015100000000004</v>
      </c>
      <c r="H1126">
        <v>54.016563000000005</v>
      </c>
      <c r="I1126">
        <v>4.9964579999999996</v>
      </c>
    </row>
    <row r="1127" spans="1:9" x14ac:dyDescent="0.25">
      <c r="A1127">
        <v>1126</v>
      </c>
      <c r="B1127">
        <v>65.083961000000002</v>
      </c>
      <c r="C1127">
        <v>6.8084899999999999</v>
      </c>
      <c r="H1127">
        <v>54.051514000000005</v>
      </c>
      <c r="I1127">
        <v>4.974062</v>
      </c>
    </row>
    <row r="1128" spans="1:9" x14ac:dyDescent="0.25">
      <c r="A1128">
        <v>1127</v>
      </c>
      <c r="B1128">
        <v>65.091205000000002</v>
      </c>
      <c r="C1128">
        <v>6.8361450000000001</v>
      </c>
      <c r="H1128">
        <v>54.178387000000008</v>
      </c>
      <c r="I1128">
        <v>4.9282810000000001</v>
      </c>
    </row>
    <row r="1129" spans="1:9" x14ac:dyDescent="0.25">
      <c r="A1129">
        <v>1128</v>
      </c>
      <c r="B1129">
        <v>65.054068999999998</v>
      </c>
      <c r="C1129">
        <v>6.7374470000000004</v>
      </c>
      <c r="H1129">
        <v>53.936931000000001</v>
      </c>
      <c r="I1129">
        <v>5.0368230000000001</v>
      </c>
    </row>
    <row r="1130" spans="1:9" x14ac:dyDescent="0.25">
      <c r="A1130">
        <v>1129</v>
      </c>
      <c r="B1130">
        <v>65.034064999999998</v>
      </c>
      <c r="C1130">
        <v>6.7527600000000003</v>
      </c>
    </row>
    <row r="1131" spans="1:9" x14ac:dyDescent="0.25">
      <c r="A1131">
        <v>1130</v>
      </c>
      <c r="D1131">
        <v>74.245305000000002</v>
      </c>
      <c r="E1131">
        <v>5.570735</v>
      </c>
    </row>
    <row r="1132" spans="1:9" x14ac:dyDescent="0.25">
      <c r="A1132">
        <v>1131</v>
      </c>
      <c r="D1132">
        <v>74.21272900000001</v>
      </c>
      <c r="E1132">
        <v>5.5714050000000004</v>
      </c>
    </row>
    <row r="1133" spans="1:9" x14ac:dyDescent="0.25">
      <c r="A1133">
        <v>1132</v>
      </c>
      <c r="D1133">
        <v>74.195719000000011</v>
      </c>
      <c r="E1133">
        <v>5.5740850000000002</v>
      </c>
    </row>
    <row r="1134" spans="1:9" x14ac:dyDescent="0.25">
      <c r="A1134">
        <v>1133</v>
      </c>
      <c r="D1134">
        <v>74.216749000000007</v>
      </c>
      <c r="E1134">
        <v>5.5537770000000002</v>
      </c>
      <c r="F1134">
        <v>65.619743</v>
      </c>
      <c r="G1134">
        <v>6.8094789999999996</v>
      </c>
    </row>
    <row r="1135" spans="1:9" x14ac:dyDescent="0.25">
      <c r="A1135">
        <v>1134</v>
      </c>
      <c r="D1135">
        <v>74.205204000000009</v>
      </c>
      <c r="E1135">
        <v>5.5555810000000001</v>
      </c>
      <c r="F1135">
        <v>65.659847000000013</v>
      </c>
      <c r="G1135">
        <v>6.831823</v>
      </c>
    </row>
    <row r="1136" spans="1:9" x14ac:dyDescent="0.25">
      <c r="A1136">
        <v>1135</v>
      </c>
      <c r="D1136">
        <v>74.177576000000002</v>
      </c>
      <c r="E1136">
        <v>5.5410969999999997</v>
      </c>
      <c r="F1136">
        <v>65.645161000000002</v>
      </c>
      <c r="G1136">
        <v>6.7887500000000003</v>
      </c>
    </row>
    <row r="1137" spans="1:9" x14ac:dyDescent="0.25">
      <c r="A1137">
        <v>1136</v>
      </c>
      <c r="D1137">
        <v>74.163608000000011</v>
      </c>
      <c r="E1137">
        <v>5.5213559999999999</v>
      </c>
      <c r="F1137">
        <v>65.655105000000006</v>
      </c>
      <c r="G1137">
        <v>6.7747390000000003</v>
      </c>
    </row>
    <row r="1138" spans="1:9" x14ac:dyDescent="0.25">
      <c r="A1138">
        <v>1137</v>
      </c>
      <c r="D1138">
        <v>74.158299000000014</v>
      </c>
      <c r="E1138">
        <v>5.5176959999999999</v>
      </c>
      <c r="F1138">
        <v>65.662086000000002</v>
      </c>
      <c r="G1138">
        <v>6.7776040000000002</v>
      </c>
    </row>
    <row r="1139" spans="1:9" x14ac:dyDescent="0.25">
      <c r="A1139">
        <v>1138</v>
      </c>
      <c r="D1139">
        <v>74.143197000000001</v>
      </c>
      <c r="E1139">
        <v>5.5018209999999996</v>
      </c>
      <c r="F1139">
        <v>65.653548999999998</v>
      </c>
      <c r="G1139">
        <v>6.777291</v>
      </c>
    </row>
    <row r="1140" spans="1:9" x14ac:dyDescent="0.25">
      <c r="A1140">
        <v>1139</v>
      </c>
      <c r="D1140">
        <v>74.144176000000002</v>
      </c>
      <c r="E1140">
        <v>5.5133669999999997</v>
      </c>
      <c r="F1140">
        <v>65.672661000000005</v>
      </c>
      <c r="G1140">
        <v>6.7642189999999998</v>
      </c>
    </row>
    <row r="1141" spans="1:9" x14ac:dyDescent="0.25">
      <c r="A1141">
        <v>1140</v>
      </c>
      <c r="D1141">
        <v>74.194689000000011</v>
      </c>
      <c r="E1141">
        <v>5.4504320000000002</v>
      </c>
      <c r="F1141">
        <v>65.681094999999999</v>
      </c>
      <c r="G1141">
        <v>6.7944789999999999</v>
      </c>
    </row>
    <row r="1142" spans="1:9" x14ac:dyDescent="0.25">
      <c r="A1142">
        <v>1141</v>
      </c>
      <c r="D1142">
        <v>74.100415000000012</v>
      </c>
      <c r="E1142">
        <v>5.348427</v>
      </c>
      <c r="F1142">
        <v>65.692813999999998</v>
      </c>
      <c r="G1142">
        <v>6.8019800000000004</v>
      </c>
    </row>
    <row r="1143" spans="1:9" x14ac:dyDescent="0.25">
      <c r="A1143">
        <v>1142</v>
      </c>
      <c r="D1143">
        <v>74.245305000000002</v>
      </c>
      <c r="E1143">
        <v>5.570735</v>
      </c>
      <c r="F1143">
        <v>65.627917999999994</v>
      </c>
      <c r="G1143">
        <v>6.7586979999999999</v>
      </c>
    </row>
    <row r="1144" spans="1:9" x14ac:dyDescent="0.25">
      <c r="A1144">
        <v>1143</v>
      </c>
      <c r="F1144">
        <v>65.608547000000002</v>
      </c>
      <c r="G1144">
        <v>6.6658330000000001</v>
      </c>
      <c r="H1144">
        <v>73.929187000000013</v>
      </c>
      <c r="I1144">
        <v>4.8171670000000004</v>
      </c>
    </row>
    <row r="1145" spans="1:9" x14ac:dyDescent="0.25">
      <c r="A1145">
        <v>1144</v>
      </c>
      <c r="F1145">
        <v>65.619743</v>
      </c>
      <c r="G1145">
        <v>6.8094789999999996</v>
      </c>
      <c r="H1145">
        <v>73.887489000000002</v>
      </c>
      <c r="I1145">
        <v>4.8052599999999996</v>
      </c>
    </row>
    <row r="1146" spans="1:9" x14ac:dyDescent="0.25">
      <c r="A1146">
        <v>1145</v>
      </c>
      <c r="F1146">
        <v>65.619743</v>
      </c>
      <c r="G1146">
        <v>6.8094789999999996</v>
      </c>
      <c r="H1146">
        <v>73.905271000000013</v>
      </c>
      <c r="I1146">
        <v>4.7861380000000002</v>
      </c>
    </row>
    <row r="1147" spans="1:9" x14ac:dyDescent="0.25">
      <c r="A1147">
        <v>1146</v>
      </c>
      <c r="B1147">
        <v>83.476773000000009</v>
      </c>
      <c r="C1147">
        <v>7.0388529999999996</v>
      </c>
      <c r="H1147">
        <v>73.931198000000009</v>
      </c>
      <c r="I1147">
        <v>4.7592319999999999</v>
      </c>
    </row>
    <row r="1148" spans="1:9" x14ac:dyDescent="0.25">
      <c r="A1148">
        <v>1147</v>
      </c>
      <c r="B1148">
        <v>83.479918000000012</v>
      </c>
      <c r="C1148">
        <v>7.0620989999999999</v>
      </c>
      <c r="H1148">
        <v>73.927847000000014</v>
      </c>
      <c r="I1148">
        <v>4.7735609999999999</v>
      </c>
    </row>
    <row r="1149" spans="1:9" x14ac:dyDescent="0.25">
      <c r="A1149">
        <v>1148</v>
      </c>
      <c r="B1149">
        <v>83.478062000000008</v>
      </c>
      <c r="C1149">
        <v>7.0494190000000003</v>
      </c>
      <c r="H1149">
        <v>73.926249000000013</v>
      </c>
      <c r="I1149">
        <v>4.7577369999999997</v>
      </c>
    </row>
    <row r="1150" spans="1:9" x14ac:dyDescent="0.25">
      <c r="A1150">
        <v>1149</v>
      </c>
      <c r="B1150">
        <v>83.478010000000012</v>
      </c>
      <c r="C1150">
        <v>7.0578719999999997</v>
      </c>
      <c r="H1150">
        <v>73.926868000000013</v>
      </c>
      <c r="I1150">
        <v>4.7517579999999997</v>
      </c>
    </row>
    <row r="1151" spans="1:9" x14ac:dyDescent="0.25">
      <c r="A1151">
        <v>1150</v>
      </c>
      <c r="B1151">
        <v>83.470227000000008</v>
      </c>
      <c r="C1151">
        <v>7.0624079999999996</v>
      </c>
      <c r="H1151">
        <v>73.847955000000013</v>
      </c>
      <c r="I1151">
        <v>4.8159289999999997</v>
      </c>
    </row>
    <row r="1152" spans="1:9" x14ac:dyDescent="0.25">
      <c r="A1152">
        <v>1151</v>
      </c>
      <c r="B1152">
        <v>83.482804000000002</v>
      </c>
      <c r="C1152">
        <v>7.0406560000000002</v>
      </c>
      <c r="H1152">
        <v>73.830688000000009</v>
      </c>
      <c r="I1152">
        <v>4.8337640000000004</v>
      </c>
    </row>
    <row r="1153" spans="1:9" x14ac:dyDescent="0.25">
      <c r="A1153">
        <v>1152</v>
      </c>
      <c r="B1153">
        <v>83.478113000000008</v>
      </c>
      <c r="C1153">
        <v>7.0418419999999999</v>
      </c>
      <c r="H1153">
        <v>73.849913000000001</v>
      </c>
      <c r="I1153">
        <v>4.8187639999999998</v>
      </c>
    </row>
    <row r="1154" spans="1:9" x14ac:dyDescent="0.25">
      <c r="A1154">
        <v>1153</v>
      </c>
      <c r="B1154">
        <v>83.491308000000004</v>
      </c>
      <c r="C1154">
        <v>7.0345750000000002</v>
      </c>
      <c r="H1154">
        <v>73.815843000000001</v>
      </c>
      <c r="I1154">
        <v>4.8101050000000001</v>
      </c>
    </row>
    <row r="1155" spans="1:9" x14ac:dyDescent="0.25">
      <c r="A1155">
        <v>1154</v>
      </c>
      <c r="B1155">
        <v>83.483834000000002</v>
      </c>
      <c r="C1155">
        <v>7.0311729999999999</v>
      </c>
      <c r="H1155">
        <v>73.855377000000004</v>
      </c>
      <c r="I1155">
        <v>4.8038169999999996</v>
      </c>
    </row>
    <row r="1156" spans="1:9" x14ac:dyDescent="0.25">
      <c r="A1156">
        <v>1155</v>
      </c>
      <c r="B1156">
        <v>83.468526000000011</v>
      </c>
      <c r="C1156">
        <v>7.0792630000000001</v>
      </c>
      <c r="H1156">
        <v>73.789453000000009</v>
      </c>
      <c r="I1156">
        <v>4.877936</v>
      </c>
    </row>
    <row r="1157" spans="1:9" x14ac:dyDescent="0.25">
      <c r="A1157">
        <v>1156</v>
      </c>
      <c r="B1157">
        <v>83.455434000000011</v>
      </c>
      <c r="C1157">
        <v>7.0591090000000003</v>
      </c>
      <c r="H1157">
        <v>73.929187000000013</v>
      </c>
      <c r="I1157">
        <v>4.8171670000000004</v>
      </c>
    </row>
    <row r="1158" spans="1:9" x14ac:dyDescent="0.25">
      <c r="A1158">
        <v>1157</v>
      </c>
      <c r="B1158">
        <v>83.456929000000002</v>
      </c>
      <c r="C1158">
        <v>6.9950919999999996</v>
      </c>
    </row>
    <row r="1159" spans="1:9" x14ac:dyDescent="0.25">
      <c r="A1159">
        <v>1158</v>
      </c>
      <c r="B1159">
        <v>83.476773000000009</v>
      </c>
      <c r="C1159">
        <v>7.0388529999999996</v>
      </c>
    </row>
    <row r="1160" spans="1:9" x14ac:dyDescent="0.25">
      <c r="A1160">
        <v>1159</v>
      </c>
      <c r="D1160">
        <v>92.268574999999998</v>
      </c>
      <c r="E1160">
        <v>5.5317160000000003</v>
      </c>
    </row>
    <row r="1161" spans="1:9" x14ac:dyDescent="0.25">
      <c r="A1161">
        <v>1160</v>
      </c>
      <c r="D1161">
        <v>92.338159000000005</v>
      </c>
      <c r="E1161">
        <v>5.4818220000000002</v>
      </c>
    </row>
    <row r="1162" spans="1:9" x14ac:dyDescent="0.25">
      <c r="A1162">
        <v>1161</v>
      </c>
      <c r="D1162">
        <v>92.328315000000003</v>
      </c>
      <c r="E1162">
        <v>5.484966</v>
      </c>
    </row>
    <row r="1163" spans="1:9" x14ac:dyDescent="0.25">
      <c r="A1163">
        <v>1162</v>
      </c>
      <c r="D1163">
        <v>92.317233000000016</v>
      </c>
      <c r="E1163">
        <v>5.4932129999999999</v>
      </c>
      <c r="F1163">
        <v>84.602332000000004</v>
      </c>
      <c r="G1163">
        <v>6.7427859999999997</v>
      </c>
    </row>
    <row r="1164" spans="1:9" x14ac:dyDescent="0.25">
      <c r="A1164">
        <v>1163</v>
      </c>
      <c r="D1164">
        <v>92.329654000000005</v>
      </c>
      <c r="E1164">
        <v>5.4904289999999998</v>
      </c>
      <c r="F1164">
        <v>84.650732000000005</v>
      </c>
      <c r="G1164">
        <v>6.7722689999999997</v>
      </c>
    </row>
    <row r="1165" spans="1:9" x14ac:dyDescent="0.25">
      <c r="A1165">
        <v>1164</v>
      </c>
      <c r="D1165">
        <v>92.311355000000006</v>
      </c>
      <c r="E1165">
        <v>5.4616170000000004</v>
      </c>
      <c r="F1165">
        <v>84.654184000000001</v>
      </c>
      <c r="G1165">
        <v>6.7370640000000002</v>
      </c>
    </row>
    <row r="1166" spans="1:9" x14ac:dyDescent="0.25">
      <c r="A1166">
        <v>1165</v>
      </c>
      <c r="D1166">
        <v>92.291768000000005</v>
      </c>
      <c r="E1166">
        <v>5.4768730000000003</v>
      </c>
      <c r="F1166">
        <v>84.648773000000006</v>
      </c>
      <c r="G1166">
        <v>6.7210349999999996</v>
      </c>
    </row>
    <row r="1167" spans="1:9" x14ac:dyDescent="0.25">
      <c r="A1167">
        <v>1166</v>
      </c>
      <c r="D1167">
        <v>92.282956000000013</v>
      </c>
      <c r="E1167">
        <v>5.4703270000000002</v>
      </c>
      <c r="F1167">
        <v>84.604909000000006</v>
      </c>
      <c r="G1167">
        <v>6.7178380000000004</v>
      </c>
    </row>
    <row r="1168" spans="1:9" x14ac:dyDescent="0.25">
      <c r="A1168">
        <v>1167</v>
      </c>
      <c r="D1168">
        <v>92.283832000000004</v>
      </c>
      <c r="E1168">
        <v>5.4718739999999997</v>
      </c>
      <c r="F1168">
        <v>84.580323000000007</v>
      </c>
      <c r="G1168">
        <v>6.7297969999999996</v>
      </c>
    </row>
    <row r="1169" spans="1:9" x14ac:dyDescent="0.25">
      <c r="A1169">
        <v>1168</v>
      </c>
      <c r="D1169">
        <v>92.257854000000009</v>
      </c>
      <c r="E1169">
        <v>5.4182170000000003</v>
      </c>
      <c r="F1169">
        <v>84.577848000000003</v>
      </c>
      <c r="G1169">
        <v>6.7336119999999999</v>
      </c>
    </row>
    <row r="1170" spans="1:9" x14ac:dyDescent="0.25">
      <c r="A1170">
        <v>1169</v>
      </c>
      <c r="D1170">
        <v>92.271461000000016</v>
      </c>
      <c r="E1170">
        <v>5.3003879999999999</v>
      </c>
      <c r="F1170">
        <v>84.606147000000007</v>
      </c>
      <c r="G1170">
        <v>6.7497959999999999</v>
      </c>
    </row>
    <row r="1171" spans="1:9" x14ac:dyDescent="0.25">
      <c r="A1171">
        <v>1170</v>
      </c>
      <c r="D1171">
        <v>92.268574999999998</v>
      </c>
      <c r="E1171">
        <v>5.5317160000000003</v>
      </c>
      <c r="F1171">
        <v>84.596354000000005</v>
      </c>
      <c r="G1171">
        <v>6.7464969999999997</v>
      </c>
      <c r="H1171">
        <v>92.143786000000006</v>
      </c>
      <c r="I1171">
        <v>3.9674689999999999</v>
      </c>
    </row>
    <row r="1172" spans="1:9" x14ac:dyDescent="0.25">
      <c r="A1172">
        <v>1171</v>
      </c>
      <c r="F1172">
        <v>84.607074000000011</v>
      </c>
      <c r="G1172">
        <v>6.7253119999999997</v>
      </c>
      <c r="H1172">
        <v>92.107244000000009</v>
      </c>
      <c r="I1172">
        <v>3.9951479999999999</v>
      </c>
    </row>
    <row r="1173" spans="1:9" x14ac:dyDescent="0.25">
      <c r="A1173">
        <v>1172</v>
      </c>
      <c r="F1173">
        <v>84.588828000000007</v>
      </c>
      <c r="G1173">
        <v>6.7388170000000001</v>
      </c>
      <c r="H1173">
        <v>92.132861000000005</v>
      </c>
      <c r="I1173">
        <v>3.9816959999999999</v>
      </c>
    </row>
    <row r="1174" spans="1:9" x14ac:dyDescent="0.25">
      <c r="A1174">
        <v>1173</v>
      </c>
      <c r="F1174">
        <v>84.647227000000001</v>
      </c>
      <c r="G1174">
        <v>6.6485640000000004</v>
      </c>
      <c r="H1174">
        <v>92.159303000000008</v>
      </c>
      <c r="I1174">
        <v>3.9646859999999999</v>
      </c>
    </row>
    <row r="1175" spans="1:9" x14ac:dyDescent="0.25">
      <c r="A1175">
        <v>1174</v>
      </c>
      <c r="F1175">
        <v>84.750674000000004</v>
      </c>
      <c r="G1175">
        <v>6.5338279999999997</v>
      </c>
      <c r="H1175">
        <v>92.142859000000016</v>
      </c>
      <c r="I1175">
        <v>3.9678819999999999</v>
      </c>
    </row>
    <row r="1176" spans="1:9" x14ac:dyDescent="0.25">
      <c r="A1176">
        <v>1175</v>
      </c>
      <c r="F1176">
        <v>84.602332000000004</v>
      </c>
      <c r="G1176">
        <v>6.7427859999999997</v>
      </c>
      <c r="H1176">
        <v>92.12956100000001</v>
      </c>
      <c r="I1176">
        <v>3.9689640000000002</v>
      </c>
    </row>
    <row r="1177" spans="1:9" x14ac:dyDescent="0.25">
      <c r="A1177">
        <v>1176</v>
      </c>
      <c r="H1177">
        <v>92.148426999999998</v>
      </c>
      <c r="I1177">
        <v>3.9359760000000001</v>
      </c>
    </row>
    <row r="1178" spans="1:9" x14ac:dyDescent="0.25">
      <c r="A1178">
        <v>1177</v>
      </c>
      <c r="B1178">
        <v>106.568175</v>
      </c>
      <c r="C1178">
        <v>6.8457179999999997</v>
      </c>
      <c r="H1178">
        <v>92.159097000000003</v>
      </c>
      <c r="I1178">
        <v>3.9120089999999998</v>
      </c>
    </row>
    <row r="1179" spans="1:9" x14ac:dyDescent="0.25">
      <c r="A1179">
        <v>1178</v>
      </c>
      <c r="B1179">
        <v>106.568175</v>
      </c>
      <c r="C1179">
        <v>6.8457179999999997</v>
      </c>
      <c r="H1179">
        <v>92.232030000000009</v>
      </c>
      <c r="I1179">
        <v>3.859537</v>
      </c>
    </row>
    <row r="1180" spans="1:9" x14ac:dyDescent="0.25">
      <c r="A1180">
        <v>1179</v>
      </c>
      <c r="B1180">
        <v>106.55302</v>
      </c>
      <c r="C1180">
        <v>6.8517489999999999</v>
      </c>
      <c r="H1180">
        <v>92.27553300000001</v>
      </c>
      <c r="I1180">
        <v>3.823251</v>
      </c>
    </row>
    <row r="1181" spans="1:9" x14ac:dyDescent="0.25">
      <c r="A1181">
        <v>1180</v>
      </c>
      <c r="B1181">
        <v>106.55869200000001</v>
      </c>
      <c r="C1181">
        <v>6.8500480000000001</v>
      </c>
      <c r="H1181">
        <v>92.219453000000016</v>
      </c>
      <c r="I1181">
        <v>3.8818039999999998</v>
      </c>
    </row>
    <row r="1182" spans="1:9" x14ac:dyDescent="0.25">
      <c r="A1182">
        <v>1181</v>
      </c>
      <c r="B1182">
        <v>106.58167900000001</v>
      </c>
      <c r="C1182">
        <v>6.8517489999999999</v>
      </c>
      <c r="H1182">
        <v>92.090800000000002</v>
      </c>
      <c r="I1182">
        <v>3.9337080000000002</v>
      </c>
    </row>
    <row r="1183" spans="1:9" x14ac:dyDescent="0.25">
      <c r="A1183">
        <v>1182</v>
      </c>
      <c r="B1183">
        <v>106.576167</v>
      </c>
      <c r="C1183">
        <v>6.8566459999999996</v>
      </c>
      <c r="H1183">
        <v>92.143786000000006</v>
      </c>
      <c r="I1183">
        <v>3.9674689999999999</v>
      </c>
    </row>
    <row r="1184" spans="1:9" x14ac:dyDescent="0.25">
      <c r="A1184">
        <v>1183</v>
      </c>
      <c r="B1184">
        <v>106.568229</v>
      </c>
      <c r="C1184">
        <v>6.8546870000000002</v>
      </c>
      <c r="H1184">
        <v>92.143786000000006</v>
      </c>
      <c r="I1184">
        <v>3.9674689999999999</v>
      </c>
    </row>
    <row r="1185" spans="1:9" x14ac:dyDescent="0.25">
      <c r="A1185">
        <v>1184</v>
      </c>
      <c r="B1185">
        <v>106.58039000000001</v>
      </c>
      <c r="C1185">
        <v>6.8471609999999998</v>
      </c>
      <c r="H1185">
        <v>92.143786000000006</v>
      </c>
      <c r="I1185">
        <v>3.9674689999999999</v>
      </c>
    </row>
    <row r="1186" spans="1:9" x14ac:dyDescent="0.25">
      <c r="A1186">
        <v>1185</v>
      </c>
      <c r="B1186">
        <v>106.59322600000002</v>
      </c>
      <c r="C1186">
        <v>6.847677</v>
      </c>
    </row>
    <row r="1187" spans="1:9" x14ac:dyDescent="0.25">
      <c r="A1187">
        <v>1186</v>
      </c>
      <c r="B1187">
        <v>106.58523500000001</v>
      </c>
      <c r="C1187">
        <v>6.8415439999999998</v>
      </c>
    </row>
    <row r="1188" spans="1:9" x14ac:dyDescent="0.25">
      <c r="A1188">
        <v>1187</v>
      </c>
      <c r="B1188">
        <v>106.580546</v>
      </c>
      <c r="C1188">
        <v>6.8460279999999996</v>
      </c>
    </row>
    <row r="1189" spans="1:9" x14ac:dyDescent="0.25">
      <c r="A1189">
        <v>1188</v>
      </c>
      <c r="B1189">
        <v>106.615649</v>
      </c>
      <c r="C1189">
        <v>6.8389660000000001</v>
      </c>
    </row>
    <row r="1190" spans="1:9" x14ac:dyDescent="0.25">
      <c r="A1190">
        <v>1189</v>
      </c>
      <c r="B1190">
        <v>106.664252</v>
      </c>
      <c r="C1190">
        <v>6.7993290000000002</v>
      </c>
      <c r="D1190">
        <v>115.22586000000001</v>
      </c>
      <c r="E1190">
        <v>5.1069969999999998</v>
      </c>
    </row>
    <row r="1191" spans="1:9" x14ac:dyDescent="0.25">
      <c r="A1191">
        <v>1190</v>
      </c>
      <c r="B1191">
        <v>106.568175</v>
      </c>
      <c r="C1191">
        <v>6.8457179999999997</v>
      </c>
      <c r="D1191">
        <v>115.262305</v>
      </c>
      <c r="E1191">
        <v>5.1276659999999996</v>
      </c>
    </row>
    <row r="1192" spans="1:9" x14ac:dyDescent="0.25">
      <c r="A1192">
        <v>1191</v>
      </c>
      <c r="D1192">
        <v>115.254775</v>
      </c>
      <c r="E1192">
        <v>5.1023569999999996</v>
      </c>
    </row>
    <row r="1193" spans="1:9" x14ac:dyDescent="0.25">
      <c r="A1193">
        <v>1192</v>
      </c>
      <c r="D1193">
        <v>115.259624</v>
      </c>
      <c r="E1193">
        <v>5.1323040000000004</v>
      </c>
    </row>
    <row r="1194" spans="1:9" x14ac:dyDescent="0.25">
      <c r="A1194">
        <v>1193</v>
      </c>
      <c r="D1194">
        <v>115.22921300000002</v>
      </c>
      <c r="E1194">
        <v>5.1324069999999997</v>
      </c>
      <c r="F1194">
        <v>107.93490500000001</v>
      </c>
      <c r="G1194">
        <v>7.5345469999999999</v>
      </c>
    </row>
    <row r="1195" spans="1:9" x14ac:dyDescent="0.25">
      <c r="A1195">
        <v>1194</v>
      </c>
      <c r="D1195">
        <v>115.22359400000001</v>
      </c>
      <c r="E1195">
        <v>5.1338509999999999</v>
      </c>
      <c r="F1195">
        <v>108.05582700000001</v>
      </c>
      <c r="G1195">
        <v>7.5551139999999997</v>
      </c>
    </row>
    <row r="1196" spans="1:9" x14ac:dyDescent="0.25">
      <c r="A1196">
        <v>1195</v>
      </c>
      <c r="D1196">
        <v>115.238181</v>
      </c>
      <c r="E1196">
        <v>5.1162229999999997</v>
      </c>
      <c r="F1196">
        <v>108.00294400000001</v>
      </c>
      <c r="G1196">
        <v>7.5552169999999998</v>
      </c>
    </row>
    <row r="1197" spans="1:9" x14ac:dyDescent="0.25">
      <c r="A1197">
        <v>1196</v>
      </c>
      <c r="D1197">
        <v>115.25421</v>
      </c>
      <c r="E1197">
        <v>5.1392110000000004</v>
      </c>
      <c r="F1197">
        <v>107.996657</v>
      </c>
      <c r="G1197">
        <v>7.5431039999999996</v>
      </c>
    </row>
    <row r="1198" spans="1:9" x14ac:dyDescent="0.25">
      <c r="A1198">
        <v>1197</v>
      </c>
      <c r="D1198">
        <v>115.27127000000002</v>
      </c>
      <c r="E1198">
        <v>4.9866419999999998</v>
      </c>
      <c r="F1198">
        <v>107.97552400000001</v>
      </c>
      <c r="G1198">
        <v>7.5450629999999999</v>
      </c>
    </row>
    <row r="1199" spans="1:9" x14ac:dyDescent="0.25">
      <c r="A1199">
        <v>1198</v>
      </c>
      <c r="D1199">
        <v>115.22586000000001</v>
      </c>
      <c r="E1199">
        <v>5.1069969999999998</v>
      </c>
      <c r="F1199">
        <v>107.931918</v>
      </c>
      <c r="G1199">
        <v>7.5547529999999998</v>
      </c>
    </row>
    <row r="1200" spans="1:9" x14ac:dyDescent="0.25">
      <c r="A1200">
        <v>1199</v>
      </c>
      <c r="F1200">
        <v>107.942485</v>
      </c>
      <c r="G1200">
        <v>7.5469179999999998</v>
      </c>
    </row>
    <row r="1201" spans="1:9" x14ac:dyDescent="0.25">
      <c r="A1201">
        <v>1200</v>
      </c>
      <c r="F1201">
        <v>107.955783</v>
      </c>
      <c r="G1201">
        <v>7.5353209999999997</v>
      </c>
      <c r="H1201">
        <v>115.24916</v>
      </c>
      <c r="I1201">
        <v>4.6175379999999997</v>
      </c>
    </row>
    <row r="1202" spans="1:9" x14ac:dyDescent="0.25">
      <c r="A1202">
        <v>1201</v>
      </c>
      <c r="F1202">
        <v>108.017791</v>
      </c>
      <c r="G1202">
        <v>7.574751</v>
      </c>
      <c r="H1202">
        <v>115.287971</v>
      </c>
      <c r="I1202">
        <v>4.5954259999999998</v>
      </c>
    </row>
    <row r="1203" spans="1:9" x14ac:dyDescent="0.25">
      <c r="A1203">
        <v>1202</v>
      </c>
      <c r="F1203">
        <v>107.968822</v>
      </c>
      <c r="G1203">
        <v>7.5434140000000003</v>
      </c>
      <c r="H1203">
        <v>115.29575600000001</v>
      </c>
      <c r="I1203">
        <v>4.5970750000000002</v>
      </c>
    </row>
    <row r="1204" spans="1:9" x14ac:dyDescent="0.25">
      <c r="A1204">
        <v>1203</v>
      </c>
      <c r="F1204">
        <v>107.92882400000001</v>
      </c>
      <c r="G1204">
        <v>7.5465059999999999</v>
      </c>
      <c r="H1204">
        <v>115.25575500000001</v>
      </c>
      <c r="I1204">
        <v>4.609858</v>
      </c>
    </row>
    <row r="1205" spans="1:9" x14ac:dyDescent="0.25">
      <c r="A1205">
        <v>1204</v>
      </c>
      <c r="F1205">
        <v>107.93490500000001</v>
      </c>
      <c r="G1205">
        <v>7.5345469999999999</v>
      </c>
      <c r="H1205">
        <v>115.34054500000001</v>
      </c>
      <c r="I1205">
        <v>4.5808910000000003</v>
      </c>
    </row>
    <row r="1206" spans="1:9" x14ac:dyDescent="0.25">
      <c r="A1206">
        <v>1205</v>
      </c>
      <c r="B1206">
        <v>129.377116</v>
      </c>
      <c r="C1206">
        <v>6.3756919999999999</v>
      </c>
      <c r="H1206">
        <v>115.33157600000001</v>
      </c>
      <c r="I1206">
        <v>4.5851170000000003</v>
      </c>
    </row>
    <row r="1207" spans="1:9" x14ac:dyDescent="0.25">
      <c r="A1207">
        <v>1206</v>
      </c>
      <c r="B1207">
        <v>129.31367</v>
      </c>
      <c r="C1207">
        <v>6.414504</v>
      </c>
      <c r="H1207">
        <v>115.321887</v>
      </c>
      <c r="I1207">
        <v>4.591818</v>
      </c>
    </row>
    <row r="1208" spans="1:9" x14ac:dyDescent="0.25">
      <c r="A1208">
        <v>1207</v>
      </c>
      <c r="B1208">
        <v>129.33748500000002</v>
      </c>
      <c r="C1208">
        <v>6.4449670000000001</v>
      </c>
      <c r="H1208">
        <v>115.354411</v>
      </c>
      <c r="I1208">
        <v>4.5432629999999996</v>
      </c>
    </row>
    <row r="1209" spans="1:9" x14ac:dyDescent="0.25">
      <c r="A1209">
        <v>1208</v>
      </c>
      <c r="B1209">
        <v>129.30598700000002</v>
      </c>
      <c r="C1209">
        <v>6.3942480000000002</v>
      </c>
      <c r="H1209">
        <v>115.35142</v>
      </c>
      <c r="I1209">
        <v>4.5423359999999997</v>
      </c>
    </row>
    <row r="1210" spans="1:9" x14ac:dyDescent="0.25">
      <c r="A1210">
        <v>1209</v>
      </c>
      <c r="B1210">
        <v>129.38268600000001</v>
      </c>
      <c r="C1210">
        <v>6.4003300000000003</v>
      </c>
      <c r="H1210">
        <v>115.31993</v>
      </c>
      <c r="I1210">
        <v>4.5522320000000001</v>
      </c>
    </row>
    <row r="1211" spans="1:9" x14ac:dyDescent="0.25">
      <c r="A1211">
        <v>1210</v>
      </c>
      <c r="B1211">
        <v>129.357429</v>
      </c>
      <c r="C1211">
        <v>6.4082160000000004</v>
      </c>
      <c r="H1211">
        <v>115.31291900000001</v>
      </c>
      <c r="I1211">
        <v>4.5454280000000002</v>
      </c>
    </row>
    <row r="1212" spans="1:9" x14ac:dyDescent="0.25">
      <c r="A1212">
        <v>1211</v>
      </c>
      <c r="B1212">
        <v>129.29789600000001</v>
      </c>
      <c r="C1212">
        <v>6.4015149999999998</v>
      </c>
      <c r="H1212">
        <v>115.24916</v>
      </c>
      <c r="I1212">
        <v>4.6175379999999997</v>
      </c>
    </row>
    <row r="1213" spans="1:9" x14ac:dyDescent="0.25">
      <c r="A1213">
        <v>1212</v>
      </c>
      <c r="B1213">
        <v>129.289805</v>
      </c>
      <c r="C1213">
        <v>6.390072</v>
      </c>
    </row>
    <row r="1214" spans="1:9" x14ac:dyDescent="0.25">
      <c r="A1214">
        <v>1213</v>
      </c>
      <c r="B1214">
        <v>129.34233</v>
      </c>
      <c r="C1214">
        <v>6.3724970000000001</v>
      </c>
    </row>
    <row r="1215" spans="1:9" x14ac:dyDescent="0.25">
      <c r="A1215">
        <v>1214</v>
      </c>
      <c r="B1215">
        <v>129.39279099999999</v>
      </c>
      <c r="C1215">
        <v>6.373424</v>
      </c>
    </row>
    <row r="1216" spans="1:9" x14ac:dyDescent="0.25">
      <c r="A1216">
        <v>1215</v>
      </c>
      <c r="B1216">
        <v>129.418353</v>
      </c>
      <c r="C1216">
        <v>6.4169780000000003</v>
      </c>
    </row>
    <row r="1217" spans="1:9" x14ac:dyDescent="0.25">
      <c r="A1217">
        <v>1216</v>
      </c>
      <c r="B1217">
        <v>129.39026200000001</v>
      </c>
      <c r="C1217">
        <v>6.4529560000000004</v>
      </c>
      <c r="D1217">
        <v>136.527411</v>
      </c>
      <c r="E1217">
        <v>5.197146</v>
      </c>
    </row>
    <row r="1218" spans="1:9" x14ac:dyDescent="0.25">
      <c r="A1218">
        <v>1217</v>
      </c>
      <c r="D1218">
        <v>136.605445</v>
      </c>
      <c r="E1218">
        <v>5.3163669999999996</v>
      </c>
    </row>
    <row r="1219" spans="1:9" x14ac:dyDescent="0.25">
      <c r="A1219">
        <v>1218</v>
      </c>
      <c r="D1219">
        <v>136.63338400000001</v>
      </c>
      <c r="E1219">
        <v>5.2775030000000003</v>
      </c>
    </row>
    <row r="1220" spans="1:9" x14ac:dyDescent="0.25">
      <c r="A1220">
        <v>1219</v>
      </c>
      <c r="D1220">
        <v>136.602508</v>
      </c>
      <c r="E1220">
        <v>5.3547149999999997</v>
      </c>
    </row>
    <row r="1221" spans="1:9" x14ac:dyDescent="0.25">
      <c r="A1221">
        <v>1220</v>
      </c>
      <c r="D1221">
        <v>136.52185</v>
      </c>
      <c r="E1221">
        <v>5.31982</v>
      </c>
    </row>
    <row r="1222" spans="1:9" x14ac:dyDescent="0.25">
      <c r="A1222">
        <v>1221</v>
      </c>
      <c r="D1222">
        <v>136.52519100000001</v>
      </c>
      <c r="E1222">
        <v>5.2471949999999996</v>
      </c>
      <c r="F1222">
        <v>132.028426</v>
      </c>
      <c r="G1222">
        <v>7.3608979999999997</v>
      </c>
    </row>
    <row r="1223" spans="1:9" x14ac:dyDescent="0.25">
      <c r="A1223">
        <v>1222</v>
      </c>
      <c r="D1223">
        <v>136.62446500000001</v>
      </c>
      <c r="E1223">
        <v>5.2232789999999998</v>
      </c>
      <c r="F1223">
        <v>132.02466100000001</v>
      </c>
      <c r="G1223">
        <v>7.3916690000000003</v>
      </c>
    </row>
    <row r="1224" spans="1:9" x14ac:dyDescent="0.25">
      <c r="A1224">
        <v>1223</v>
      </c>
      <c r="D1224">
        <v>136.69847799999999</v>
      </c>
      <c r="E1224">
        <v>5.2999239999999999</v>
      </c>
      <c r="F1224">
        <v>132.000899</v>
      </c>
      <c r="G1224">
        <v>7.3977510000000004</v>
      </c>
    </row>
    <row r="1225" spans="1:9" x14ac:dyDescent="0.25">
      <c r="A1225">
        <v>1224</v>
      </c>
      <c r="D1225">
        <v>136.527411</v>
      </c>
      <c r="E1225">
        <v>5.197146</v>
      </c>
      <c r="F1225">
        <v>132.04167100000001</v>
      </c>
      <c r="G1225">
        <v>7.3481139999999998</v>
      </c>
      <c r="H1225">
        <v>135.990432</v>
      </c>
      <c r="I1225">
        <v>4.379251</v>
      </c>
    </row>
    <row r="1226" spans="1:9" x14ac:dyDescent="0.25">
      <c r="A1226">
        <v>1225</v>
      </c>
      <c r="F1226">
        <v>132.01868000000002</v>
      </c>
      <c r="G1226">
        <v>7.3803299999999998</v>
      </c>
      <c r="H1226">
        <v>135.990432</v>
      </c>
      <c r="I1226">
        <v>4.379251</v>
      </c>
    </row>
    <row r="1227" spans="1:9" x14ac:dyDescent="0.25">
      <c r="A1227">
        <v>1226</v>
      </c>
      <c r="F1227">
        <v>132.01656600000001</v>
      </c>
      <c r="G1227">
        <v>7.3633709999999999</v>
      </c>
      <c r="H1227">
        <v>135.990432</v>
      </c>
      <c r="I1227">
        <v>4.379251</v>
      </c>
    </row>
    <row r="1228" spans="1:9" x14ac:dyDescent="0.25">
      <c r="A1228">
        <v>1227</v>
      </c>
      <c r="F1228">
        <v>132.02919300000002</v>
      </c>
      <c r="G1228">
        <v>7.3651749999999998</v>
      </c>
      <c r="H1228">
        <v>135.990432</v>
      </c>
      <c r="I1228">
        <v>4.379251</v>
      </c>
    </row>
    <row r="1229" spans="1:9" x14ac:dyDescent="0.25">
      <c r="A1229">
        <v>1228</v>
      </c>
      <c r="F1229">
        <v>132.082751</v>
      </c>
      <c r="G1229">
        <v>7.3865660000000002</v>
      </c>
      <c r="H1229">
        <v>135.990432</v>
      </c>
      <c r="I1229">
        <v>4.379251</v>
      </c>
    </row>
    <row r="1230" spans="1:9" x14ac:dyDescent="0.25">
      <c r="A1230">
        <v>1229</v>
      </c>
      <c r="F1230">
        <v>132.01362499999999</v>
      </c>
      <c r="G1230">
        <v>7.2679130000000001</v>
      </c>
      <c r="H1230">
        <v>135.990432</v>
      </c>
      <c r="I1230">
        <v>4.379251</v>
      </c>
    </row>
    <row r="1231" spans="1:9" x14ac:dyDescent="0.25">
      <c r="A1231">
        <v>1230</v>
      </c>
      <c r="F1231">
        <v>132.028426</v>
      </c>
      <c r="G1231">
        <v>7.3608979999999997</v>
      </c>
      <c r="H1231">
        <v>135.990432</v>
      </c>
      <c r="I1231">
        <v>4.379251</v>
      </c>
    </row>
    <row r="1232" spans="1:9" x14ac:dyDescent="0.25">
      <c r="A1232">
        <v>1231</v>
      </c>
      <c r="F1232">
        <v>132.028426</v>
      </c>
      <c r="G1232">
        <v>7.3608979999999997</v>
      </c>
      <c r="H1232">
        <v>135.990432</v>
      </c>
      <c r="I1232">
        <v>4.379251</v>
      </c>
    </row>
    <row r="1233" spans="1:9" x14ac:dyDescent="0.25">
      <c r="A1233">
        <v>1232</v>
      </c>
      <c r="H1233">
        <v>135.990432</v>
      </c>
      <c r="I1233">
        <v>4.379251</v>
      </c>
    </row>
    <row r="1234" spans="1:9" x14ac:dyDescent="0.25">
      <c r="A1234">
        <v>1233</v>
      </c>
      <c r="H1234">
        <v>135.990432</v>
      </c>
      <c r="I1234">
        <v>4.379251</v>
      </c>
    </row>
    <row r="1235" spans="1:9" x14ac:dyDescent="0.25">
      <c r="A1235">
        <v>1234</v>
      </c>
      <c r="H1235">
        <v>135.990432</v>
      </c>
      <c r="I1235">
        <v>4.379251</v>
      </c>
    </row>
    <row r="1236" spans="1:9" x14ac:dyDescent="0.25">
      <c r="A1236">
        <v>1235</v>
      </c>
      <c r="B1236">
        <v>162.48541</v>
      </c>
      <c r="C1236">
        <v>7.7006629999999996</v>
      </c>
    </row>
    <row r="1237" spans="1:9" x14ac:dyDescent="0.25">
      <c r="A1237">
        <v>1236</v>
      </c>
      <c r="B1237">
        <v>162.48112500000002</v>
      </c>
      <c r="C1237">
        <v>7.7017860000000002</v>
      </c>
    </row>
    <row r="1238" spans="1:9" x14ac:dyDescent="0.25">
      <c r="A1238">
        <v>1237</v>
      </c>
      <c r="B1238">
        <v>162.471687</v>
      </c>
      <c r="C1238">
        <v>7.6856119999999999</v>
      </c>
    </row>
    <row r="1239" spans="1:9" x14ac:dyDescent="0.25">
      <c r="A1239">
        <v>1238</v>
      </c>
      <c r="B1239">
        <v>162.49148300000002</v>
      </c>
      <c r="C1239">
        <v>7.657959</v>
      </c>
    </row>
    <row r="1240" spans="1:9" x14ac:dyDescent="0.25">
      <c r="A1240">
        <v>1239</v>
      </c>
      <c r="B1240">
        <v>162.523472</v>
      </c>
      <c r="C1240">
        <v>7.6767349999999999</v>
      </c>
    </row>
    <row r="1241" spans="1:9" x14ac:dyDescent="0.25">
      <c r="A1241">
        <v>1240</v>
      </c>
      <c r="B1241">
        <v>162.536022</v>
      </c>
      <c r="C1241">
        <v>7.6780609999999996</v>
      </c>
    </row>
    <row r="1242" spans="1:9" x14ac:dyDescent="0.25">
      <c r="A1242">
        <v>1241</v>
      </c>
      <c r="B1242">
        <v>162.49525700000001</v>
      </c>
      <c r="C1242">
        <v>7.7165309999999998</v>
      </c>
    </row>
    <row r="1243" spans="1:9" x14ac:dyDescent="0.25">
      <c r="A1243">
        <v>1242</v>
      </c>
      <c r="B1243">
        <v>162.434135</v>
      </c>
      <c r="C1243">
        <v>7.7041839999999997</v>
      </c>
      <c r="D1243">
        <v>168.921941</v>
      </c>
      <c r="E1243">
        <v>6.4382140000000003</v>
      </c>
    </row>
    <row r="1244" spans="1:9" x14ac:dyDescent="0.25">
      <c r="A1244">
        <v>1243</v>
      </c>
      <c r="B1244">
        <v>162.47331800000001</v>
      </c>
      <c r="C1244">
        <v>7.7243880000000003</v>
      </c>
      <c r="D1244">
        <v>168.83536100000001</v>
      </c>
      <c r="E1244">
        <v>6.4249999999999998</v>
      </c>
    </row>
    <row r="1245" spans="1:9" x14ac:dyDescent="0.25">
      <c r="A1245">
        <v>1244</v>
      </c>
      <c r="B1245">
        <v>162.48541</v>
      </c>
      <c r="C1245">
        <v>7.7006629999999996</v>
      </c>
      <c r="D1245">
        <v>168.84888000000001</v>
      </c>
      <c r="E1245">
        <v>6.4135200000000001</v>
      </c>
    </row>
    <row r="1246" spans="1:9" x14ac:dyDescent="0.25">
      <c r="A1246">
        <v>1245</v>
      </c>
      <c r="D1246">
        <v>168.936891</v>
      </c>
      <c r="E1246">
        <v>6.4058669999999998</v>
      </c>
    </row>
    <row r="1247" spans="1:9" x14ac:dyDescent="0.25">
      <c r="A1247">
        <v>1246</v>
      </c>
      <c r="D1247">
        <v>168.92479800000001</v>
      </c>
      <c r="E1247">
        <v>6.4595919999999998</v>
      </c>
    </row>
    <row r="1248" spans="1:9" x14ac:dyDescent="0.25">
      <c r="A1248">
        <v>1247</v>
      </c>
      <c r="D1248">
        <v>168.89459299999999</v>
      </c>
      <c r="E1248">
        <v>6.4782140000000004</v>
      </c>
    </row>
    <row r="1249" spans="1:9" x14ac:dyDescent="0.25">
      <c r="A1249">
        <v>1248</v>
      </c>
      <c r="D1249">
        <v>168.88775800000002</v>
      </c>
      <c r="E1249">
        <v>6.4663259999999996</v>
      </c>
      <c r="F1249">
        <v>166.32270500000001</v>
      </c>
      <c r="G1249">
        <v>8.7780100000000001</v>
      </c>
    </row>
    <row r="1250" spans="1:9" x14ac:dyDescent="0.25">
      <c r="A1250">
        <v>1249</v>
      </c>
      <c r="D1250">
        <v>168.90342100000001</v>
      </c>
      <c r="E1250">
        <v>6.2795920000000001</v>
      </c>
      <c r="F1250">
        <v>166.41888</v>
      </c>
      <c r="G1250">
        <v>8.7302040000000005</v>
      </c>
    </row>
    <row r="1251" spans="1:9" x14ac:dyDescent="0.25">
      <c r="A1251">
        <v>1250</v>
      </c>
      <c r="D1251">
        <v>168.921941</v>
      </c>
      <c r="E1251">
        <v>6.4382140000000003</v>
      </c>
      <c r="F1251">
        <v>166.38219800000002</v>
      </c>
      <c r="G1251">
        <v>8.7253570000000007</v>
      </c>
    </row>
    <row r="1252" spans="1:9" x14ac:dyDescent="0.25">
      <c r="A1252">
        <v>1251</v>
      </c>
      <c r="F1252">
        <v>166.40913499999999</v>
      </c>
      <c r="G1252">
        <v>8.7432149999999993</v>
      </c>
    </row>
    <row r="1253" spans="1:9" x14ac:dyDescent="0.25">
      <c r="A1253">
        <v>1252</v>
      </c>
      <c r="F1253">
        <v>166.36505399999999</v>
      </c>
      <c r="G1253">
        <v>8.7460719999999998</v>
      </c>
      <c r="H1253">
        <v>170.06005400000001</v>
      </c>
      <c r="I1253">
        <v>5.3737750000000002</v>
      </c>
    </row>
    <row r="1254" spans="1:9" x14ac:dyDescent="0.25">
      <c r="A1254">
        <v>1253</v>
      </c>
      <c r="F1254">
        <v>166.40138000000002</v>
      </c>
      <c r="G1254">
        <v>8.7420919999999995</v>
      </c>
      <c r="H1254">
        <v>170.059695</v>
      </c>
      <c r="I1254">
        <v>5.4102040000000002</v>
      </c>
    </row>
    <row r="1255" spans="1:9" x14ac:dyDescent="0.25">
      <c r="A1255">
        <v>1254</v>
      </c>
      <c r="F1255">
        <v>166.307197</v>
      </c>
      <c r="G1255">
        <v>8.7958160000000003</v>
      </c>
      <c r="H1255">
        <v>170.06117599999999</v>
      </c>
      <c r="I1255">
        <v>5.4170410000000002</v>
      </c>
    </row>
    <row r="1256" spans="1:9" x14ac:dyDescent="0.25">
      <c r="A1256">
        <v>1255</v>
      </c>
      <c r="F1256">
        <v>166.258319</v>
      </c>
      <c r="G1256">
        <v>8.7637239999999998</v>
      </c>
      <c r="H1256">
        <v>170.06193999999999</v>
      </c>
      <c r="I1256">
        <v>5.3901019999999997</v>
      </c>
    </row>
    <row r="1257" spans="1:9" x14ac:dyDescent="0.25">
      <c r="A1257">
        <v>1256</v>
      </c>
      <c r="F1257">
        <v>166.32051200000001</v>
      </c>
      <c r="G1257">
        <v>8.734591</v>
      </c>
      <c r="H1257">
        <v>170.06735</v>
      </c>
      <c r="I1257">
        <v>5.3698980000000001</v>
      </c>
    </row>
    <row r="1258" spans="1:9" x14ac:dyDescent="0.25">
      <c r="A1258">
        <v>1257</v>
      </c>
      <c r="F1258">
        <v>166.34877900000001</v>
      </c>
      <c r="G1258">
        <v>8.6778569999999995</v>
      </c>
      <c r="H1258">
        <v>170.060767</v>
      </c>
      <c r="I1258">
        <v>5.3951529999999996</v>
      </c>
    </row>
    <row r="1259" spans="1:9" x14ac:dyDescent="0.25">
      <c r="A1259">
        <v>1258</v>
      </c>
      <c r="B1259">
        <v>186.73311200000001</v>
      </c>
      <c r="C1259">
        <v>7.5477040000000004</v>
      </c>
      <c r="F1259">
        <v>166.32270500000001</v>
      </c>
      <c r="G1259">
        <v>8.7780100000000001</v>
      </c>
      <c r="H1259">
        <v>169.98984999999999</v>
      </c>
      <c r="I1259">
        <v>5.3456130000000002</v>
      </c>
    </row>
    <row r="1260" spans="1:9" x14ac:dyDescent="0.25">
      <c r="A1260">
        <v>1259</v>
      </c>
      <c r="B1260">
        <v>186.69617400000001</v>
      </c>
      <c r="C1260">
        <v>7.5502549999999999</v>
      </c>
      <c r="H1260">
        <v>170.04847100000001</v>
      </c>
      <c r="I1260">
        <v>5.3534689999999996</v>
      </c>
    </row>
    <row r="1261" spans="1:9" x14ac:dyDescent="0.25">
      <c r="A1261">
        <v>1260</v>
      </c>
      <c r="B1261">
        <v>186.67337000000001</v>
      </c>
      <c r="C1261">
        <v>7.5658159999999999</v>
      </c>
      <c r="H1261">
        <v>170.08066500000001</v>
      </c>
      <c r="I1261">
        <v>5.3795919999999997</v>
      </c>
    </row>
    <row r="1262" spans="1:9" x14ac:dyDescent="0.25">
      <c r="A1262">
        <v>1261</v>
      </c>
      <c r="B1262">
        <v>186.705817</v>
      </c>
      <c r="C1262">
        <v>7.5438260000000001</v>
      </c>
      <c r="H1262">
        <v>170.078115</v>
      </c>
      <c r="I1262">
        <v>5.2980609999999997</v>
      </c>
    </row>
    <row r="1263" spans="1:9" x14ac:dyDescent="0.25">
      <c r="A1263">
        <v>1262</v>
      </c>
      <c r="B1263">
        <v>186.716174</v>
      </c>
      <c r="C1263">
        <v>7.5477040000000004</v>
      </c>
      <c r="H1263">
        <v>170.06005400000001</v>
      </c>
      <c r="I1263">
        <v>5.3737750000000002</v>
      </c>
    </row>
    <row r="1264" spans="1:9" x14ac:dyDescent="0.25">
      <c r="A1264">
        <v>1263</v>
      </c>
      <c r="B1264">
        <v>186.701686</v>
      </c>
      <c r="C1264">
        <v>7.5449489999999999</v>
      </c>
    </row>
    <row r="1265" spans="1:9" x14ac:dyDescent="0.25">
      <c r="A1265">
        <v>1264</v>
      </c>
      <c r="B1265">
        <v>186.69204300000001</v>
      </c>
      <c r="C1265">
        <v>7.5485709999999999</v>
      </c>
    </row>
    <row r="1266" spans="1:9" x14ac:dyDescent="0.25">
      <c r="A1266">
        <v>1265</v>
      </c>
      <c r="B1266">
        <v>186.70806400000001</v>
      </c>
      <c r="C1266">
        <v>7.5611730000000001</v>
      </c>
    </row>
    <row r="1267" spans="1:9" x14ac:dyDescent="0.25">
      <c r="A1267">
        <v>1266</v>
      </c>
      <c r="B1267">
        <v>186.74735200000001</v>
      </c>
      <c r="C1267">
        <v>7.560867</v>
      </c>
    </row>
    <row r="1268" spans="1:9" x14ac:dyDescent="0.25">
      <c r="A1268">
        <v>1267</v>
      </c>
      <c r="B1268">
        <v>186.70296400000001</v>
      </c>
      <c r="C1268">
        <v>7.5841830000000003</v>
      </c>
      <c r="D1268">
        <v>195.05734899999999</v>
      </c>
      <c r="E1268">
        <v>6.1132140000000001</v>
      </c>
    </row>
    <row r="1269" spans="1:9" x14ac:dyDescent="0.25">
      <c r="A1269">
        <v>1268</v>
      </c>
      <c r="B1269">
        <v>186.73311200000001</v>
      </c>
      <c r="C1269">
        <v>7.5477040000000004</v>
      </c>
      <c r="D1269">
        <v>195.04500100000001</v>
      </c>
      <c r="E1269">
        <v>6.0909700000000004</v>
      </c>
    </row>
    <row r="1270" spans="1:9" x14ac:dyDescent="0.25">
      <c r="A1270">
        <v>1269</v>
      </c>
      <c r="D1270">
        <v>194.986839</v>
      </c>
      <c r="E1270">
        <v>6.0720919999999996</v>
      </c>
    </row>
    <row r="1271" spans="1:9" x14ac:dyDescent="0.25">
      <c r="A1271">
        <v>1270</v>
      </c>
      <c r="D1271">
        <v>195.001991</v>
      </c>
      <c r="E1271">
        <v>6.069286</v>
      </c>
    </row>
    <row r="1272" spans="1:9" x14ac:dyDescent="0.25">
      <c r="A1272">
        <v>1271</v>
      </c>
      <c r="D1272">
        <v>195.05591900000002</v>
      </c>
      <c r="E1272">
        <v>6.09903</v>
      </c>
    </row>
    <row r="1273" spans="1:9" x14ac:dyDescent="0.25">
      <c r="A1273">
        <v>1272</v>
      </c>
      <c r="D1273">
        <v>195.05035700000002</v>
      </c>
      <c r="E1273">
        <v>6.1137249999999996</v>
      </c>
    </row>
    <row r="1274" spans="1:9" x14ac:dyDescent="0.25">
      <c r="A1274">
        <v>1273</v>
      </c>
      <c r="D1274">
        <v>195.05388199999999</v>
      </c>
      <c r="E1274">
        <v>6.1081120000000002</v>
      </c>
      <c r="F1274">
        <v>191.21939</v>
      </c>
      <c r="G1274">
        <v>8.4970409999999994</v>
      </c>
    </row>
    <row r="1275" spans="1:9" x14ac:dyDescent="0.25">
      <c r="A1275">
        <v>1274</v>
      </c>
      <c r="D1275">
        <v>195.005054</v>
      </c>
      <c r="E1275">
        <v>6.0255609999999997</v>
      </c>
      <c r="F1275">
        <v>191.32204400000001</v>
      </c>
      <c r="G1275">
        <v>8.4929079999999999</v>
      </c>
    </row>
    <row r="1276" spans="1:9" x14ac:dyDescent="0.25">
      <c r="A1276">
        <v>1275</v>
      </c>
      <c r="D1276">
        <v>195.03295800000001</v>
      </c>
      <c r="E1276">
        <v>5.949592</v>
      </c>
      <c r="F1276">
        <v>191.28984800000001</v>
      </c>
      <c r="G1276">
        <v>8.5155609999999999</v>
      </c>
    </row>
    <row r="1277" spans="1:9" x14ac:dyDescent="0.25">
      <c r="A1277">
        <v>1276</v>
      </c>
      <c r="D1277">
        <v>195.05734899999999</v>
      </c>
      <c r="E1277">
        <v>6.1132140000000001</v>
      </c>
      <c r="F1277">
        <v>191.275668</v>
      </c>
      <c r="G1277">
        <v>8.5082140000000006</v>
      </c>
    </row>
    <row r="1278" spans="1:9" x14ac:dyDescent="0.25">
      <c r="A1278">
        <v>1277</v>
      </c>
      <c r="F1278">
        <v>191.247401</v>
      </c>
      <c r="G1278">
        <v>8.5148969999999995</v>
      </c>
      <c r="H1278">
        <v>196.080817</v>
      </c>
      <c r="I1278">
        <v>4.8573979999999999</v>
      </c>
    </row>
    <row r="1279" spans="1:9" x14ac:dyDescent="0.25">
      <c r="A1279">
        <v>1278</v>
      </c>
      <c r="F1279">
        <v>191.27530999999999</v>
      </c>
      <c r="G1279">
        <v>8.5149489999999997</v>
      </c>
      <c r="H1279">
        <v>196.11862500000001</v>
      </c>
      <c r="I1279">
        <v>4.9817349999999996</v>
      </c>
    </row>
    <row r="1280" spans="1:9" x14ac:dyDescent="0.25">
      <c r="A1280">
        <v>1279</v>
      </c>
      <c r="F1280">
        <v>191.274135</v>
      </c>
      <c r="G1280">
        <v>8.4943360000000006</v>
      </c>
      <c r="H1280">
        <v>196.15153000000001</v>
      </c>
      <c r="I1280">
        <v>4.9431630000000002</v>
      </c>
    </row>
    <row r="1281" spans="1:9" x14ac:dyDescent="0.25">
      <c r="A1281">
        <v>1280</v>
      </c>
      <c r="F1281">
        <v>191.25291000000001</v>
      </c>
      <c r="G1281">
        <v>8.5228059999999992</v>
      </c>
      <c r="H1281">
        <v>196.17949200000001</v>
      </c>
      <c r="I1281">
        <v>4.9368369999999997</v>
      </c>
    </row>
    <row r="1282" spans="1:9" x14ac:dyDescent="0.25">
      <c r="A1282">
        <v>1281</v>
      </c>
      <c r="F1282">
        <v>191.240306</v>
      </c>
      <c r="G1282">
        <v>8.4709190000000003</v>
      </c>
      <c r="H1282">
        <v>196.13500099999999</v>
      </c>
      <c r="I1282">
        <v>4.9465820000000003</v>
      </c>
    </row>
    <row r="1283" spans="1:9" x14ac:dyDescent="0.25">
      <c r="A1283">
        <v>1282</v>
      </c>
      <c r="F1283">
        <v>191.27199100000001</v>
      </c>
      <c r="G1283">
        <v>8.3705099999999995</v>
      </c>
      <c r="H1283">
        <v>196.14163500000001</v>
      </c>
      <c r="I1283">
        <v>4.9384690000000004</v>
      </c>
    </row>
    <row r="1284" spans="1:9" x14ac:dyDescent="0.25">
      <c r="A1284">
        <v>1283</v>
      </c>
      <c r="F1284">
        <v>191.21939</v>
      </c>
      <c r="G1284">
        <v>8.4970409999999994</v>
      </c>
      <c r="H1284">
        <v>196.209136</v>
      </c>
      <c r="I1284">
        <v>4.9293880000000003</v>
      </c>
    </row>
    <row r="1285" spans="1:9" x14ac:dyDescent="0.25">
      <c r="A1285">
        <v>1284</v>
      </c>
      <c r="B1285">
        <v>212.45333500000001</v>
      </c>
      <c r="C1285">
        <v>6.6416310000000003</v>
      </c>
      <c r="H1285">
        <v>196.21515600000001</v>
      </c>
      <c r="I1285">
        <v>4.9265809999999997</v>
      </c>
    </row>
    <row r="1286" spans="1:9" x14ac:dyDescent="0.25">
      <c r="A1286">
        <v>1285</v>
      </c>
      <c r="B1286">
        <v>212.38111699999999</v>
      </c>
      <c r="C1286">
        <v>6.6183500000000004</v>
      </c>
      <c r="H1286">
        <v>196.23439000000002</v>
      </c>
      <c r="I1286">
        <v>4.918622</v>
      </c>
    </row>
    <row r="1287" spans="1:9" x14ac:dyDescent="0.25">
      <c r="A1287">
        <v>1286</v>
      </c>
      <c r="B1287">
        <v>212.403187</v>
      </c>
      <c r="C1287">
        <v>6.6151169999999997</v>
      </c>
      <c r="H1287">
        <v>196.20122500000002</v>
      </c>
      <c r="I1287">
        <v>4.8600000000000003</v>
      </c>
    </row>
    <row r="1288" spans="1:9" x14ac:dyDescent="0.25">
      <c r="A1288">
        <v>1287</v>
      </c>
      <c r="B1288">
        <v>212.45318399999999</v>
      </c>
      <c r="C1288">
        <v>6.5962800000000001</v>
      </c>
      <c r="H1288">
        <v>196.387553</v>
      </c>
      <c r="I1288">
        <v>4.8362249999999998</v>
      </c>
    </row>
    <row r="1289" spans="1:9" x14ac:dyDescent="0.25">
      <c r="A1289">
        <v>1288</v>
      </c>
      <c r="B1289">
        <v>212.447225</v>
      </c>
      <c r="C1289">
        <v>6.6078950000000001</v>
      </c>
      <c r="H1289">
        <v>196.080817</v>
      </c>
      <c r="I1289">
        <v>4.8573979999999999</v>
      </c>
    </row>
    <row r="1290" spans="1:9" x14ac:dyDescent="0.25">
      <c r="A1290">
        <v>1289</v>
      </c>
      <c r="B1290">
        <v>212.44020499999999</v>
      </c>
      <c r="C1290">
        <v>6.598401</v>
      </c>
    </row>
    <row r="1291" spans="1:9" x14ac:dyDescent="0.25">
      <c r="A1291">
        <v>1290</v>
      </c>
      <c r="B1291">
        <v>212.45379</v>
      </c>
      <c r="C1291">
        <v>6.6047130000000003</v>
      </c>
    </row>
    <row r="1292" spans="1:9" x14ac:dyDescent="0.25">
      <c r="A1292">
        <v>1291</v>
      </c>
      <c r="B1292">
        <v>212.43161900000001</v>
      </c>
      <c r="C1292">
        <v>6.6115820000000003</v>
      </c>
    </row>
    <row r="1293" spans="1:9" x14ac:dyDescent="0.25">
      <c r="A1293">
        <v>1292</v>
      </c>
      <c r="B1293">
        <v>212.422731</v>
      </c>
      <c r="C1293">
        <v>6.6568829999999997</v>
      </c>
    </row>
    <row r="1294" spans="1:9" x14ac:dyDescent="0.25">
      <c r="A1294">
        <v>1293</v>
      </c>
      <c r="B1294">
        <v>212.41288299999999</v>
      </c>
      <c r="C1294">
        <v>6.6443070000000004</v>
      </c>
      <c r="D1294">
        <v>218.793972</v>
      </c>
      <c r="E1294">
        <v>4.8592979999999999</v>
      </c>
    </row>
    <row r="1295" spans="1:9" x14ac:dyDescent="0.25">
      <c r="A1295">
        <v>1294</v>
      </c>
      <c r="B1295">
        <v>212.45333500000001</v>
      </c>
      <c r="C1295">
        <v>6.6416310000000003</v>
      </c>
      <c r="D1295">
        <v>218.850787</v>
      </c>
      <c r="E1295">
        <v>4.968737</v>
      </c>
    </row>
    <row r="1296" spans="1:9" x14ac:dyDescent="0.25">
      <c r="A1296">
        <v>1295</v>
      </c>
      <c r="B1296">
        <v>212.45333500000001</v>
      </c>
      <c r="C1296">
        <v>6.6416310000000003</v>
      </c>
      <c r="D1296">
        <v>218.84513000000001</v>
      </c>
      <c r="E1296">
        <v>4.9764629999999999</v>
      </c>
    </row>
    <row r="1297" spans="1:9" x14ac:dyDescent="0.25">
      <c r="A1297">
        <v>1296</v>
      </c>
      <c r="D1297">
        <v>218.83346499999999</v>
      </c>
      <c r="E1297">
        <v>5.0060580000000003</v>
      </c>
    </row>
    <row r="1298" spans="1:9" x14ac:dyDescent="0.25">
      <c r="A1298">
        <v>1297</v>
      </c>
      <c r="D1298">
        <v>218.80806100000001</v>
      </c>
      <c r="E1298">
        <v>4.9581309999999998</v>
      </c>
    </row>
    <row r="1299" spans="1:9" x14ac:dyDescent="0.25">
      <c r="A1299">
        <v>1298</v>
      </c>
      <c r="D1299">
        <v>218.792002</v>
      </c>
      <c r="E1299">
        <v>4.950151</v>
      </c>
    </row>
    <row r="1300" spans="1:9" x14ac:dyDescent="0.25">
      <c r="A1300">
        <v>1299</v>
      </c>
      <c r="D1300">
        <v>218.789376</v>
      </c>
      <c r="E1300">
        <v>4.9188900000000002</v>
      </c>
    </row>
    <row r="1301" spans="1:9" x14ac:dyDescent="0.25">
      <c r="A1301">
        <v>1300</v>
      </c>
      <c r="D1301">
        <v>218.79922300000001</v>
      </c>
      <c r="E1301">
        <v>4.9583329999999997</v>
      </c>
      <c r="F1301">
        <v>215.18950899999999</v>
      </c>
      <c r="G1301">
        <v>7.3098289999999997</v>
      </c>
    </row>
    <row r="1302" spans="1:9" x14ac:dyDescent="0.25">
      <c r="A1302">
        <v>1301</v>
      </c>
      <c r="D1302">
        <v>218.771952</v>
      </c>
      <c r="E1302">
        <v>4.945506</v>
      </c>
      <c r="F1302">
        <v>215.23784000000001</v>
      </c>
      <c r="G1302">
        <v>7.3271519999999999</v>
      </c>
    </row>
    <row r="1303" spans="1:9" x14ac:dyDescent="0.25">
      <c r="A1303">
        <v>1302</v>
      </c>
      <c r="D1303">
        <v>218.82240400000001</v>
      </c>
      <c r="E1303">
        <v>4.7425860000000002</v>
      </c>
      <c r="F1303">
        <v>215.17567099999999</v>
      </c>
      <c r="G1303">
        <v>7.2767999999999997</v>
      </c>
    </row>
    <row r="1304" spans="1:9" x14ac:dyDescent="0.25">
      <c r="A1304">
        <v>1303</v>
      </c>
      <c r="D1304">
        <v>218.82341400000001</v>
      </c>
      <c r="E1304">
        <v>4.9022750000000004</v>
      </c>
      <c r="F1304">
        <v>215.15264199999999</v>
      </c>
      <c r="G1304">
        <v>7.2857390000000004</v>
      </c>
    </row>
    <row r="1305" spans="1:9" x14ac:dyDescent="0.25">
      <c r="A1305">
        <v>1304</v>
      </c>
      <c r="F1305">
        <v>215.15738899999999</v>
      </c>
      <c r="G1305">
        <v>7.3403320000000001</v>
      </c>
      <c r="H1305">
        <v>219.139307</v>
      </c>
      <c r="I1305">
        <v>4.2662469999999999</v>
      </c>
    </row>
    <row r="1306" spans="1:9" x14ac:dyDescent="0.25">
      <c r="A1306">
        <v>1305</v>
      </c>
      <c r="F1306">
        <v>215.143956</v>
      </c>
      <c r="G1306">
        <v>7.3467469999999997</v>
      </c>
      <c r="H1306">
        <v>219.084563</v>
      </c>
      <c r="I1306">
        <v>4.2660450000000001</v>
      </c>
    </row>
    <row r="1307" spans="1:9" x14ac:dyDescent="0.25">
      <c r="A1307">
        <v>1306</v>
      </c>
      <c r="F1307">
        <v>215.11850200000001</v>
      </c>
      <c r="G1307">
        <v>7.3720480000000004</v>
      </c>
      <c r="H1307">
        <v>219.086128</v>
      </c>
      <c r="I1307">
        <v>4.2524090000000001</v>
      </c>
    </row>
    <row r="1308" spans="1:9" x14ac:dyDescent="0.25">
      <c r="A1308">
        <v>1307</v>
      </c>
      <c r="F1308">
        <v>215.10456400000001</v>
      </c>
      <c r="G1308">
        <v>7.3800780000000001</v>
      </c>
      <c r="H1308">
        <v>219.04224199999999</v>
      </c>
      <c r="I1308">
        <v>4.271852</v>
      </c>
    </row>
    <row r="1309" spans="1:9" x14ac:dyDescent="0.25">
      <c r="A1309">
        <v>1308</v>
      </c>
      <c r="F1309">
        <v>215.04491999999999</v>
      </c>
      <c r="G1309">
        <v>7.3543719999999997</v>
      </c>
      <c r="H1309">
        <v>219.13466099999999</v>
      </c>
      <c r="I1309">
        <v>4.2267539999999997</v>
      </c>
    </row>
    <row r="1310" spans="1:9" x14ac:dyDescent="0.25">
      <c r="A1310">
        <v>1309</v>
      </c>
      <c r="F1310">
        <v>215.174611</v>
      </c>
      <c r="G1310">
        <v>7.1192330000000004</v>
      </c>
      <c r="H1310">
        <v>219.149811</v>
      </c>
      <c r="I1310">
        <v>4.2070080000000001</v>
      </c>
    </row>
    <row r="1311" spans="1:9" x14ac:dyDescent="0.25">
      <c r="A1311">
        <v>1310</v>
      </c>
      <c r="B1311">
        <v>233.95233899999999</v>
      </c>
      <c r="C1311">
        <v>5.8074820000000003</v>
      </c>
      <c r="F1311">
        <v>215.18950899999999</v>
      </c>
      <c r="G1311">
        <v>7.3098289999999997</v>
      </c>
      <c r="H1311">
        <v>219.11319800000001</v>
      </c>
      <c r="I1311">
        <v>4.1963010000000001</v>
      </c>
    </row>
    <row r="1312" spans="1:9" x14ac:dyDescent="0.25">
      <c r="A1312">
        <v>1311</v>
      </c>
      <c r="B1312">
        <v>233.90335200000001</v>
      </c>
      <c r="C1312">
        <v>5.7073859999999996</v>
      </c>
      <c r="H1312">
        <v>219.05688699999999</v>
      </c>
      <c r="I1312">
        <v>4.1542830000000004</v>
      </c>
    </row>
    <row r="1313" spans="1:9" x14ac:dyDescent="0.25">
      <c r="A1313">
        <v>1312</v>
      </c>
      <c r="B1313">
        <v>233.896129</v>
      </c>
      <c r="C1313">
        <v>5.695265</v>
      </c>
      <c r="H1313">
        <v>219.04269500000001</v>
      </c>
      <c r="I1313">
        <v>4.1506980000000002</v>
      </c>
    </row>
    <row r="1314" spans="1:9" x14ac:dyDescent="0.25">
      <c r="A1314">
        <v>1313</v>
      </c>
      <c r="B1314">
        <v>233.91208800000001</v>
      </c>
      <c r="C1314">
        <v>5.6741549999999998</v>
      </c>
      <c r="H1314">
        <v>219.139307</v>
      </c>
      <c r="I1314">
        <v>4.2662469999999999</v>
      </c>
    </row>
    <row r="1315" spans="1:9" x14ac:dyDescent="0.25">
      <c r="A1315">
        <v>1314</v>
      </c>
      <c r="B1315">
        <v>233.88027099999999</v>
      </c>
      <c r="C1315">
        <v>5.684761</v>
      </c>
      <c r="H1315">
        <v>219.139307</v>
      </c>
      <c r="I1315">
        <v>4.2662469999999999</v>
      </c>
    </row>
    <row r="1316" spans="1:9" x14ac:dyDescent="0.25">
      <c r="A1316">
        <v>1315</v>
      </c>
      <c r="B1316">
        <v>233.871736</v>
      </c>
      <c r="C1316">
        <v>5.6814270000000002</v>
      </c>
    </row>
    <row r="1317" spans="1:9" x14ac:dyDescent="0.25">
      <c r="A1317">
        <v>1316</v>
      </c>
      <c r="B1317">
        <v>233.87779799999998</v>
      </c>
      <c r="C1317">
        <v>5.6959220000000004</v>
      </c>
    </row>
    <row r="1318" spans="1:9" x14ac:dyDescent="0.25">
      <c r="A1318">
        <v>1317</v>
      </c>
      <c r="B1318">
        <v>233.89941200000001</v>
      </c>
      <c r="C1318">
        <v>5.6913260000000001</v>
      </c>
    </row>
    <row r="1319" spans="1:9" x14ac:dyDescent="0.25">
      <c r="A1319">
        <v>1318</v>
      </c>
      <c r="B1319">
        <v>233.89294799999999</v>
      </c>
      <c r="C1319">
        <v>5.6984469999999998</v>
      </c>
    </row>
    <row r="1320" spans="1:9" x14ac:dyDescent="0.25">
      <c r="A1320">
        <v>1319</v>
      </c>
      <c r="B1320">
        <v>233.886281</v>
      </c>
      <c r="C1320">
        <v>5.7015779999999996</v>
      </c>
      <c r="D1320">
        <v>241.84451100000001</v>
      </c>
      <c r="E1320">
        <v>4.8267740000000003</v>
      </c>
    </row>
    <row r="1321" spans="1:9" x14ac:dyDescent="0.25">
      <c r="A1321">
        <v>1320</v>
      </c>
      <c r="B1321">
        <v>233.938602</v>
      </c>
      <c r="C1321">
        <v>5.7151630000000004</v>
      </c>
      <c r="D1321">
        <v>241.86238800000001</v>
      </c>
      <c r="E1321">
        <v>4.7829379999999997</v>
      </c>
    </row>
    <row r="1322" spans="1:9" x14ac:dyDescent="0.25">
      <c r="A1322">
        <v>1321</v>
      </c>
      <c r="B1322">
        <v>233.920976</v>
      </c>
      <c r="C1322">
        <v>5.675014</v>
      </c>
      <c r="D1322">
        <v>241.90642700000001</v>
      </c>
      <c r="E1322">
        <v>4.8036440000000002</v>
      </c>
    </row>
    <row r="1323" spans="1:9" x14ac:dyDescent="0.25">
      <c r="A1323">
        <v>1322</v>
      </c>
      <c r="B1323">
        <v>233.880222</v>
      </c>
      <c r="C1323">
        <v>5.7735940000000001</v>
      </c>
      <c r="D1323">
        <v>241.892641</v>
      </c>
      <c r="E1323">
        <v>4.8247030000000004</v>
      </c>
    </row>
    <row r="1324" spans="1:9" x14ac:dyDescent="0.25">
      <c r="A1324">
        <v>1323</v>
      </c>
      <c r="D1324">
        <v>241.88405599999999</v>
      </c>
      <c r="E1324">
        <v>4.8134920000000001</v>
      </c>
    </row>
    <row r="1325" spans="1:9" x14ac:dyDescent="0.25">
      <c r="A1325">
        <v>1324</v>
      </c>
      <c r="D1325">
        <v>241.91273999999999</v>
      </c>
      <c r="E1325">
        <v>4.8042999999999996</v>
      </c>
    </row>
    <row r="1326" spans="1:9" x14ac:dyDescent="0.25">
      <c r="A1326">
        <v>1325</v>
      </c>
      <c r="D1326">
        <v>241.90087299999999</v>
      </c>
      <c r="E1326">
        <v>4.79617</v>
      </c>
    </row>
    <row r="1327" spans="1:9" x14ac:dyDescent="0.25">
      <c r="A1327">
        <v>1326</v>
      </c>
      <c r="D1327">
        <v>241.89738600000001</v>
      </c>
      <c r="E1327">
        <v>4.8041489999999998</v>
      </c>
    </row>
    <row r="1328" spans="1:9" x14ac:dyDescent="0.25">
      <c r="A1328">
        <v>1327</v>
      </c>
      <c r="D1328">
        <v>241.888599</v>
      </c>
      <c r="E1328">
        <v>4.8065730000000002</v>
      </c>
      <c r="F1328">
        <v>236.59740600000001</v>
      </c>
      <c r="G1328">
        <v>6.8380859999999997</v>
      </c>
    </row>
    <row r="1329" spans="1:9" x14ac:dyDescent="0.25">
      <c r="A1329">
        <v>1328</v>
      </c>
      <c r="D1329">
        <v>241.88763900000001</v>
      </c>
      <c r="E1329">
        <v>4.7998060000000002</v>
      </c>
      <c r="F1329">
        <v>236.717601</v>
      </c>
      <c r="G1329">
        <v>6.8787399999999996</v>
      </c>
    </row>
    <row r="1330" spans="1:9" x14ac:dyDescent="0.25">
      <c r="A1330">
        <v>1329</v>
      </c>
      <c r="D1330">
        <v>241.93597199999999</v>
      </c>
      <c r="E1330">
        <v>4.7009720000000002</v>
      </c>
      <c r="F1330">
        <v>236.67548299999999</v>
      </c>
      <c r="G1330">
        <v>6.8975770000000001</v>
      </c>
    </row>
    <row r="1331" spans="1:9" x14ac:dyDescent="0.25">
      <c r="A1331">
        <v>1330</v>
      </c>
      <c r="D1331">
        <v>241.84451100000001</v>
      </c>
      <c r="E1331">
        <v>4.8267740000000003</v>
      </c>
      <c r="F1331">
        <v>236.66179600000001</v>
      </c>
      <c r="G1331">
        <v>6.8800020000000002</v>
      </c>
      <c r="H1331">
        <v>241.959001</v>
      </c>
      <c r="I1331">
        <v>3.7173859999999999</v>
      </c>
    </row>
    <row r="1332" spans="1:9" x14ac:dyDescent="0.25">
      <c r="A1332">
        <v>1331</v>
      </c>
      <c r="D1332">
        <v>241.84451100000001</v>
      </c>
      <c r="E1332">
        <v>4.8267740000000003</v>
      </c>
      <c r="F1332">
        <v>236.64275699999999</v>
      </c>
      <c r="G1332">
        <v>6.8675790000000001</v>
      </c>
      <c r="H1332">
        <v>242.099548</v>
      </c>
      <c r="I1332">
        <v>3.8175330000000001</v>
      </c>
    </row>
    <row r="1333" spans="1:9" x14ac:dyDescent="0.25">
      <c r="A1333">
        <v>1332</v>
      </c>
      <c r="F1333">
        <v>236.62720200000001</v>
      </c>
      <c r="G1333">
        <v>6.861872</v>
      </c>
      <c r="H1333">
        <v>241.99773500000001</v>
      </c>
      <c r="I1333">
        <v>3.8251080000000002</v>
      </c>
    </row>
    <row r="1334" spans="1:9" x14ac:dyDescent="0.25">
      <c r="A1334">
        <v>1333</v>
      </c>
      <c r="F1334">
        <v>236.597204</v>
      </c>
      <c r="G1334">
        <v>6.8724270000000001</v>
      </c>
      <c r="H1334">
        <v>242.01950400000001</v>
      </c>
      <c r="I1334">
        <v>3.8268749999999998</v>
      </c>
    </row>
    <row r="1335" spans="1:9" x14ac:dyDescent="0.25">
      <c r="A1335">
        <v>1334</v>
      </c>
      <c r="F1335">
        <v>236.64088799999999</v>
      </c>
      <c r="G1335">
        <v>6.8939409999999999</v>
      </c>
      <c r="H1335">
        <v>242.01844399999999</v>
      </c>
      <c r="I1335">
        <v>3.7866249999999999</v>
      </c>
    </row>
    <row r="1336" spans="1:9" x14ac:dyDescent="0.25">
      <c r="A1336">
        <v>1335</v>
      </c>
      <c r="F1336">
        <v>236.659221</v>
      </c>
      <c r="G1336">
        <v>6.8738409999999996</v>
      </c>
      <c r="H1336">
        <v>241.998041</v>
      </c>
      <c r="I1336">
        <v>3.7641010000000001</v>
      </c>
    </row>
    <row r="1337" spans="1:9" x14ac:dyDescent="0.25">
      <c r="A1337">
        <v>1336</v>
      </c>
      <c r="F1337">
        <v>236.66856300000001</v>
      </c>
      <c r="G1337">
        <v>6.8856080000000004</v>
      </c>
      <c r="H1337">
        <v>242.020261</v>
      </c>
      <c r="I1337">
        <v>3.7722820000000001</v>
      </c>
    </row>
    <row r="1338" spans="1:9" x14ac:dyDescent="0.25">
      <c r="A1338">
        <v>1337</v>
      </c>
      <c r="B1338">
        <v>257.33978000000002</v>
      </c>
      <c r="C1338">
        <v>6.1815530000000001</v>
      </c>
      <c r="F1338">
        <v>236.752399</v>
      </c>
      <c r="G1338">
        <v>6.8009149999999998</v>
      </c>
      <c r="H1338">
        <v>242.04935</v>
      </c>
      <c r="I1338">
        <v>3.763798</v>
      </c>
    </row>
    <row r="1339" spans="1:9" x14ac:dyDescent="0.25">
      <c r="A1339">
        <v>1338</v>
      </c>
      <c r="B1339">
        <v>257.33876900000001</v>
      </c>
      <c r="C1339">
        <v>6.1566049999999999</v>
      </c>
      <c r="F1339">
        <v>236.59740600000001</v>
      </c>
      <c r="G1339">
        <v>6.8380859999999997</v>
      </c>
      <c r="H1339">
        <v>242.05510900000002</v>
      </c>
      <c r="I1339">
        <v>3.769606</v>
      </c>
    </row>
    <row r="1340" spans="1:9" x14ac:dyDescent="0.25">
      <c r="A1340">
        <v>1339</v>
      </c>
      <c r="B1340">
        <v>257.33756</v>
      </c>
      <c r="C1340">
        <v>6.1734220000000004</v>
      </c>
      <c r="H1340">
        <v>242.09369000000001</v>
      </c>
      <c r="I1340">
        <v>3.727487</v>
      </c>
    </row>
    <row r="1341" spans="1:9" x14ac:dyDescent="0.25">
      <c r="A1341">
        <v>1340</v>
      </c>
      <c r="B1341">
        <v>257.34942799999999</v>
      </c>
      <c r="C1341">
        <v>6.1514540000000002</v>
      </c>
      <c r="H1341">
        <v>242.113336</v>
      </c>
      <c r="I1341">
        <v>3.698801</v>
      </c>
    </row>
    <row r="1342" spans="1:9" x14ac:dyDescent="0.25">
      <c r="A1342">
        <v>1341</v>
      </c>
      <c r="B1342">
        <v>257.34957600000001</v>
      </c>
      <c r="C1342">
        <v>6.1402419999999998</v>
      </c>
      <c r="H1342">
        <v>242.13470000000001</v>
      </c>
      <c r="I1342">
        <v>3.7030430000000001</v>
      </c>
    </row>
    <row r="1343" spans="1:9" x14ac:dyDescent="0.25">
      <c r="A1343">
        <v>1342</v>
      </c>
      <c r="B1343">
        <v>257.34089</v>
      </c>
      <c r="C1343">
        <v>6.1591810000000002</v>
      </c>
      <c r="H1343">
        <v>242.07278400000001</v>
      </c>
      <c r="I1343">
        <v>3.66249</v>
      </c>
    </row>
    <row r="1344" spans="1:9" x14ac:dyDescent="0.25">
      <c r="A1344">
        <v>1343</v>
      </c>
      <c r="B1344">
        <v>257.35058700000002</v>
      </c>
      <c r="C1344">
        <v>6.1499889999999997</v>
      </c>
      <c r="H1344">
        <v>242.06020699999999</v>
      </c>
      <c r="I1344">
        <v>3.6740550000000001</v>
      </c>
    </row>
    <row r="1345" spans="1:9" x14ac:dyDescent="0.25">
      <c r="A1345">
        <v>1344</v>
      </c>
      <c r="B1345">
        <v>257.31675100000001</v>
      </c>
      <c r="C1345">
        <v>6.1500399999999997</v>
      </c>
      <c r="H1345">
        <v>242.160808</v>
      </c>
      <c r="I1345">
        <v>3.7150120000000002</v>
      </c>
    </row>
    <row r="1346" spans="1:9" x14ac:dyDescent="0.25">
      <c r="A1346">
        <v>1345</v>
      </c>
      <c r="B1346">
        <v>257.31442800000002</v>
      </c>
      <c r="C1346">
        <v>6.1538269999999997</v>
      </c>
      <c r="H1346">
        <v>241.959001</v>
      </c>
      <c r="I1346">
        <v>3.7173859999999999</v>
      </c>
    </row>
    <row r="1347" spans="1:9" x14ac:dyDescent="0.25">
      <c r="A1347">
        <v>1346</v>
      </c>
      <c r="B1347">
        <v>257.31114700000001</v>
      </c>
      <c r="C1347">
        <v>6.156504</v>
      </c>
    </row>
    <row r="1348" spans="1:9" x14ac:dyDescent="0.25">
      <c r="A1348">
        <v>1347</v>
      </c>
      <c r="B1348">
        <v>257.357103</v>
      </c>
      <c r="C1348">
        <v>6.1366569999999996</v>
      </c>
    </row>
    <row r="1349" spans="1:9" x14ac:dyDescent="0.25">
      <c r="A1349">
        <v>1348</v>
      </c>
      <c r="B1349">
        <v>257.32225900000003</v>
      </c>
      <c r="C1349">
        <v>6.1532210000000003</v>
      </c>
      <c r="D1349">
        <v>264.92989899999998</v>
      </c>
      <c r="E1349">
        <v>4.8889430000000003</v>
      </c>
    </row>
    <row r="1350" spans="1:9" x14ac:dyDescent="0.25">
      <c r="A1350">
        <v>1349</v>
      </c>
      <c r="B1350">
        <v>257.35973100000001</v>
      </c>
      <c r="C1350">
        <v>6.1606959999999997</v>
      </c>
      <c r="D1350">
        <v>264.98630700000001</v>
      </c>
      <c r="E1350">
        <v>4.9142440000000001</v>
      </c>
    </row>
    <row r="1351" spans="1:9" x14ac:dyDescent="0.25">
      <c r="A1351">
        <v>1350</v>
      </c>
      <c r="B1351">
        <v>257.36281000000002</v>
      </c>
      <c r="C1351">
        <v>6.1974109999999998</v>
      </c>
      <c r="D1351">
        <v>264.981111</v>
      </c>
      <c r="E1351">
        <v>4.9166179999999997</v>
      </c>
    </row>
    <row r="1352" spans="1:9" x14ac:dyDescent="0.25">
      <c r="A1352">
        <v>1351</v>
      </c>
      <c r="B1352">
        <v>257.33978000000002</v>
      </c>
      <c r="C1352">
        <v>6.1815530000000001</v>
      </c>
      <c r="D1352">
        <v>264.99196799999999</v>
      </c>
      <c r="E1352">
        <v>4.8924269999999996</v>
      </c>
    </row>
    <row r="1353" spans="1:9" x14ac:dyDescent="0.25">
      <c r="A1353">
        <v>1352</v>
      </c>
      <c r="B1353">
        <v>257.33978000000002</v>
      </c>
      <c r="C1353">
        <v>6.1815530000000001</v>
      </c>
      <c r="D1353">
        <v>264.97939100000002</v>
      </c>
      <c r="E1353">
        <v>4.8713670000000002</v>
      </c>
    </row>
    <row r="1354" spans="1:9" x14ac:dyDescent="0.25">
      <c r="A1354">
        <v>1353</v>
      </c>
      <c r="D1354">
        <v>264.95989700000001</v>
      </c>
      <c r="E1354">
        <v>4.8917710000000003</v>
      </c>
    </row>
    <row r="1355" spans="1:9" x14ac:dyDescent="0.25">
      <c r="A1355">
        <v>1354</v>
      </c>
      <c r="D1355">
        <v>264.94368099999997</v>
      </c>
      <c r="E1355">
        <v>4.8445010000000002</v>
      </c>
      <c r="F1355">
        <v>258.42184600000002</v>
      </c>
      <c r="G1355">
        <v>7.0884260000000001</v>
      </c>
    </row>
    <row r="1356" spans="1:9" x14ac:dyDescent="0.25">
      <c r="A1356">
        <v>1355</v>
      </c>
      <c r="D1356">
        <v>264.92918900000001</v>
      </c>
      <c r="E1356">
        <v>4.888236</v>
      </c>
      <c r="F1356">
        <v>258.469221</v>
      </c>
      <c r="G1356">
        <v>7.0678720000000004</v>
      </c>
    </row>
    <row r="1357" spans="1:9" x14ac:dyDescent="0.25">
      <c r="A1357">
        <v>1356</v>
      </c>
      <c r="D1357">
        <v>264.92505399999999</v>
      </c>
      <c r="E1357">
        <v>4.8846499999999997</v>
      </c>
      <c r="F1357">
        <v>258.46230100000002</v>
      </c>
      <c r="G1357">
        <v>7.0604979999999999</v>
      </c>
    </row>
    <row r="1358" spans="1:9" x14ac:dyDescent="0.25">
      <c r="A1358">
        <v>1357</v>
      </c>
      <c r="D1358">
        <v>264.91252700000001</v>
      </c>
      <c r="E1358">
        <v>4.8836899999999996</v>
      </c>
      <c r="F1358">
        <v>258.46119099999999</v>
      </c>
      <c r="G1358">
        <v>7.05565</v>
      </c>
    </row>
    <row r="1359" spans="1:9" x14ac:dyDescent="0.25">
      <c r="A1359">
        <v>1358</v>
      </c>
      <c r="D1359">
        <v>264.89692400000001</v>
      </c>
      <c r="E1359">
        <v>4.8333899999999996</v>
      </c>
      <c r="F1359">
        <v>258.44816000000003</v>
      </c>
      <c r="G1359">
        <v>7.0618619999999996</v>
      </c>
    </row>
    <row r="1360" spans="1:9" x14ac:dyDescent="0.25">
      <c r="A1360">
        <v>1359</v>
      </c>
      <c r="D1360">
        <v>264.95404200000002</v>
      </c>
      <c r="E1360">
        <v>4.7858669999999996</v>
      </c>
      <c r="F1360">
        <v>258.45290899999998</v>
      </c>
      <c r="G1360">
        <v>7.0667609999999996</v>
      </c>
    </row>
    <row r="1361" spans="1:11" x14ac:dyDescent="0.25">
      <c r="A1361">
        <v>1360</v>
      </c>
      <c r="D1361">
        <v>264.99312400000002</v>
      </c>
      <c r="E1361">
        <v>4.6966289999999997</v>
      </c>
      <c r="F1361">
        <v>258.46053499999999</v>
      </c>
      <c r="G1361">
        <v>7.0680230000000002</v>
      </c>
      <c r="H1361">
        <v>264.17175800000001</v>
      </c>
      <c r="I1361">
        <v>3.8755090000000001</v>
      </c>
    </row>
    <row r="1362" spans="1:11" x14ac:dyDescent="0.25">
      <c r="A1362">
        <v>1361</v>
      </c>
      <c r="D1362">
        <v>264.92989899999998</v>
      </c>
      <c r="E1362">
        <v>4.8889430000000003</v>
      </c>
      <c r="F1362">
        <v>258.43113799999998</v>
      </c>
      <c r="G1362">
        <v>7.0637309999999998</v>
      </c>
      <c r="H1362">
        <v>264.02963799999998</v>
      </c>
      <c r="I1362">
        <v>3.9403549999999998</v>
      </c>
    </row>
    <row r="1363" spans="1:11" x14ac:dyDescent="0.25">
      <c r="A1363">
        <v>1362</v>
      </c>
      <c r="F1363">
        <v>258.46350999999999</v>
      </c>
      <c r="G1363">
        <v>7.0616089999999998</v>
      </c>
      <c r="H1363">
        <v>264.211454</v>
      </c>
      <c r="I1363">
        <v>3.917376</v>
      </c>
    </row>
    <row r="1364" spans="1:11" x14ac:dyDescent="0.25">
      <c r="A1364">
        <v>1363</v>
      </c>
      <c r="F1364">
        <v>258.49022400000001</v>
      </c>
      <c r="G1364">
        <v>7.0436300000000003</v>
      </c>
      <c r="H1364">
        <v>264.189683</v>
      </c>
      <c r="I1364">
        <v>3.8936899999999999</v>
      </c>
    </row>
    <row r="1365" spans="1:11" x14ac:dyDescent="0.25">
      <c r="A1365">
        <v>1364</v>
      </c>
      <c r="F1365">
        <v>258.47017799999998</v>
      </c>
      <c r="G1365">
        <v>7.0186320000000002</v>
      </c>
      <c r="H1365">
        <v>264.207311</v>
      </c>
      <c r="I1365">
        <v>3.8825289999999999</v>
      </c>
    </row>
    <row r="1366" spans="1:11" x14ac:dyDescent="0.25">
      <c r="A1366">
        <v>1365</v>
      </c>
      <c r="B1366">
        <v>275.55380000000002</v>
      </c>
      <c r="C1366">
        <v>6.6860220000000004</v>
      </c>
      <c r="F1366">
        <v>258.525125</v>
      </c>
      <c r="G1366">
        <v>7.022621</v>
      </c>
      <c r="H1366">
        <v>264.21862199999998</v>
      </c>
      <c r="I1366">
        <v>3.8812660000000001</v>
      </c>
    </row>
    <row r="1367" spans="1:11" x14ac:dyDescent="0.25">
      <c r="A1367">
        <v>1366</v>
      </c>
      <c r="B1367">
        <v>275.55380000000002</v>
      </c>
      <c r="C1367">
        <v>6.6860220000000004</v>
      </c>
      <c r="F1367">
        <v>258.50214499999998</v>
      </c>
      <c r="G1367">
        <v>6.9861579999999996</v>
      </c>
      <c r="H1367">
        <v>264.20609400000001</v>
      </c>
      <c r="I1367">
        <v>3.8889429999999998</v>
      </c>
    </row>
    <row r="1368" spans="1:11" x14ac:dyDescent="0.25">
      <c r="A1368">
        <v>1367</v>
      </c>
      <c r="B1368">
        <v>275.55380000000002</v>
      </c>
      <c r="C1368">
        <v>6.6860220000000004</v>
      </c>
      <c r="F1368">
        <v>258.42184600000002</v>
      </c>
      <c r="G1368">
        <v>7.0884260000000001</v>
      </c>
      <c r="H1368">
        <v>264.17195300000003</v>
      </c>
      <c r="I1368">
        <v>3.9025789999999998</v>
      </c>
    </row>
    <row r="1369" spans="1:11" x14ac:dyDescent="0.25">
      <c r="A1369">
        <v>1368</v>
      </c>
      <c r="B1369">
        <v>275.55380000000002</v>
      </c>
      <c r="C1369">
        <v>6.6860220000000004</v>
      </c>
      <c r="H1369">
        <v>264.17175800000001</v>
      </c>
      <c r="I1369">
        <v>3.8755090000000001</v>
      </c>
      <c r="J1369">
        <v>235.87850299999999</v>
      </c>
      <c r="K1369">
        <v>13.342451000000001</v>
      </c>
    </row>
    <row r="1370" spans="1:11" x14ac:dyDescent="0.25">
      <c r="A1370">
        <v>1369</v>
      </c>
    </row>
    <row r="1371" spans="1:11" x14ac:dyDescent="0.25">
      <c r="A1371">
        <v>1370</v>
      </c>
    </row>
    <row r="1372" spans="1:11" x14ac:dyDescent="0.25">
      <c r="A1372">
        <v>1371</v>
      </c>
    </row>
    <row r="1373" spans="1:11" x14ac:dyDescent="0.25">
      <c r="A1373">
        <v>1372</v>
      </c>
    </row>
    <row r="1374" spans="1:11" x14ac:dyDescent="0.25">
      <c r="A1374">
        <v>1373</v>
      </c>
    </row>
    <row r="1375" spans="1:11" x14ac:dyDescent="0.25">
      <c r="A1375">
        <v>1374</v>
      </c>
    </row>
    <row r="1376" spans="1:11" x14ac:dyDescent="0.25">
      <c r="A1376">
        <v>1375</v>
      </c>
    </row>
    <row r="1377" spans="1:1" x14ac:dyDescent="0.25">
      <c r="A1377">
        <v>1376</v>
      </c>
    </row>
    <row r="1378" spans="1:1" x14ac:dyDescent="0.25">
      <c r="A1378">
        <v>1377</v>
      </c>
    </row>
    <row r="1379" spans="1:1" x14ac:dyDescent="0.25">
      <c r="A1379">
        <v>1378</v>
      </c>
    </row>
    <row r="1380" spans="1:1" x14ac:dyDescent="0.25">
      <c r="A1380">
        <v>1379</v>
      </c>
    </row>
    <row r="1381" spans="1:1" x14ac:dyDescent="0.25">
      <c r="A1381">
        <v>1380</v>
      </c>
    </row>
    <row r="1382" spans="1:1" x14ac:dyDescent="0.25">
      <c r="A1382">
        <v>1381</v>
      </c>
    </row>
    <row r="1383" spans="1:1" x14ac:dyDescent="0.25">
      <c r="A1383">
        <v>1382</v>
      </c>
    </row>
    <row r="1384" spans="1:1" x14ac:dyDescent="0.25">
      <c r="A1384">
        <v>1383</v>
      </c>
    </row>
    <row r="1385" spans="1:1" x14ac:dyDescent="0.25">
      <c r="A1385">
        <v>1384</v>
      </c>
    </row>
    <row r="1386" spans="1:1" x14ac:dyDescent="0.25">
      <c r="A1386">
        <v>1385</v>
      </c>
    </row>
    <row r="1387" spans="1:1" x14ac:dyDescent="0.25">
      <c r="A1387">
        <v>1386</v>
      </c>
    </row>
    <row r="1388" spans="1:1" x14ac:dyDescent="0.25">
      <c r="A1388">
        <v>1387</v>
      </c>
    </row>
    <row r="1389" spans="1:1" x14ac:dyDescent="0.25">
      <c r="A1389">
        <v>1388</v>
      </c>
    </row>
    <row r="1390" spans="1:1" x14ac:dyDescent="0.25">
      <c r="A1390">
        <v>1389</v>
      </c>
    </row>
    <row r="1391" spans="1:1" x14ac:dyDescent="0.25">
      <c r="A1391">
        <v>1390</v>
      </c>
    </row>
    <row r="1392" spans="1:1" x14ac:dyDescent="0.25">
      <c r="A1392">
        <v>1391</v>
      </c>
    </row>
    <row r="1393" spans="1:11" x14ac:dyDescent="0.25">
      <c r="A1393">
        <v>1392</v>
      </c>
    </row>
    <row r="1394" spans="1:11" x14ac:dyDescent="0.25">
      <c r="A1394">
        <v>1393</v>
      </c>
    </row>
    <row r="1395" spans="1:11" x14ac:dyDescent="0.25">
      <c r="A1395">
        <v>1394</v>
      </c>
    </row>
    <row r="1396" spans="1:11" x14ac:dyDescent="0.25">
      <c r="A1396">
        <v>1395</v>
      </c>
    </row>
    <row r="1397" spans="1:11" x14ac:dyDescent="0.25">
      <c r="A1397">
        <v>1396</v>
      </c>
    </row>
    <row r="1398" spans="1:11" x14ac:dyDescent="0.25">
      <c r="A1398">
        <v>1397</v>
      </c>
    </row>
    <row r="1399" spans="1:11" x14ac:dyDescent="0.25">
      <c r="A1399">
        <v>1398</v>
      </c>
    </row>
    <row r="1400" spans="1:11" x14ac:dyDescent="0.25">
      <c r="A1400">
        <v>1399</v>
      </c>
    </row>
    <row r="1401" spans="1:11" x14ac:dyDescent="0.25">
      <c r="A1401">
        <v>1400</v>
      </c>
    </row>
    <row r="1402" spans="1:11" x14ac:dyDescent="0.25">
      <c r="A1402">
        <v>1401</v>
      </c>
    </row>
    <row r="1403" spans="1:11" x14ac:dyDescent="0.25">
      <c r="A1403">
        <v>1402</v>
      </c>
      <c r="J1403">
        <v>235.80249499999999</v>
      </c>
      <c r="K1403">
        <v>13.380428999999999</v>
      </c>
    </row>
    <row r="1404" spans="1:11" x14ac:dyDescent="0.25">
      <c r="A1404">
        <v>1403</v>
      </c>
      <c r="D1404">
        <v>255.311601</v>
      </c>
      <c r="E1404">
        <v>8.2111470000000004</v>
      </c>
    </row>
    <row r="1405" spans="1:11" x14ac:dyDescent="0.25">
      <c r="A1405">
        <v>1404</v>
      </c>
      <c r="D1405">
        <v>255.32973200000001</v>
      </c>
      <c r="E1405">
        <v>8.2184699999999999</v>
      </c>
    </row>
    <row r="1406" spans="1:11" x14ac:dyDescent="0.25">
      <c r="A1406">
        <v>1405</v>
      </c>
      <c r="D1406">
        <v>255.376699</v>
      </c>
      <c r="E1406">
        <v>8.2284699999999997</v>
      </c>
    </row>
    <row r="1407" spans="1:11" x14ac:dyDescent="0.25">
      <c r="A1407">
        <v>1406</v>
      </c>
      <c r="D1407">
        <v>255.36483100000001</v>
      </c>
      <c r="E1407">
        <v>8.2347819999999992</v>
      </c>
      <c r="F1407">
        <v>264.25377400000002</v>
      </c>
      <c r="G1407">
        <v>6.4584580000000003</v>
      </c>
    </row>
    <row r="1408" spans="1:11" x14ac:dyDescent="0.25">
      <c r="A1408">
        <v>1407</v>
      </c>
      <c r="D1408">
        <v>255.34109599999999</v>
      </c>
      <c r="E1408">
        <v>8.1879659999999994</v>
      </c>
      <c r="F1408">
        <v>264.24735800000002</v>
      </c>
      <c r="G1408">
        <v>6.4548730000000001</v>
      </c>
    </row>
    <row r="1409" spans="1:9" x14ac:dyDescent="0.25">
      <c r="A1409">
        <v>1408</v>
      </c>
      <c r="D1409">
        <v>255.331602</v>
      </c>
      <c r="E1409">
        <v>8.1923600000000008</v>
      </c>
      <c r="F1409">
        <v>264.25251100000003</v>
      </c>
      <c r="G1409">
        <v>6.4559839999999999</v>
      </c>
    </row>
    <row r="1410" spans="1:9" x14ac:dyDescent="0.25">
      <c r="A1410">
        <v>1409</v>
      </c>
      <c r="D1410">
        <v>255.38755900000001</v>
      </c>
      <c r="E1410">
        <v>8.2026120000000002</v>
      </c>
      <c r="F1410">
        <v>264.263418</v>
      </c>
      <c r="G1410">
        <v>6.4702760000000001</v>
      </c>
    </row>
    <row r="1411" spans="1:9" x14ac:dyDescent="0.25">
      <c r="A1411">
        <v>1410</v>
      </c>
      <c r="D1411">
        <v>255.38296300000002</v>
      </c>
      <c r="E1411">
        <v>8.2066009999999991</v>
      </c>
      <c r="F1411">
        <v>264.2516</v>
      </c>
      <c r="G1411">
        <v>6.4955270000000001</v>
      </c>
    </row>
    <row r="1412" spans="1:9" x14ac:dyDescent="0.25">
      <c r="A1412">
        <v>1411</v>
      </c>
      <c r="D1412">
        <v>255.38569000000001</v>
      </c>
      <c r="E1412">
        <v>8.18736</v>
      </c>
      <c r="F1412">
        <v>264.24341700000002</v>
      </c>
      <c r="G1412">
        <v>6.4548730000000001</v>
      </c>
    </row>
    <row r="1413" spans="1:9" x14ac:dyDescent="0.25">
      <c r="A1413">
        <v>1412</v>
      </c>
      <c r="D1413">
        <v>255.38538499999999</v>
      </c>
      <c r="E1413">
        <v>8.1996819999999992</v>
      </c>
      <c r="F1413">
        <v>264.24427600000001</v>
      </c>
      <c r="G1413">
        <v>6.4620949999999997</v>
      </c>
    </row>
    <row r="1414" spans="1:9" x14ac:dyDescent="0.25">
      <c r="A1414">
        <v>1413</v>
      </c>
      <c r="D1414">
        <v>255.37604300000001</v>
      </c>
      <c r="E1414">
        <v>8.1961480000000009</v>
      </c>
      <c r="F1414">
        <v>264.22871900000001</v>
      </c>
      <c r="G1414">
        <v>6.447298</v>
      </c>
    </row>
    <row r="1415" spans="1:9" x14ac:dyDescent="0.25">
      <c r="A1415">
        <v>1414</v>
      </c>
      <c r="D1415">
        <v>255.35902200000001</v>
      </c>
      <c r="E1415">
        <v>8.2229639999999993</v>
      </c>
      <c r="F1415">
        <v>264.24437899999998</v>
      </c>
      <c r="G1415">
        <v>6.4516410000000004</v>
      </c>
    </row>
    <row r="1416" spans="1:9" x14ac:dyDescent="0.25">
      <c r="A1416">
        <v>1415</v>
      </c>
      <c r="D1416">
        <v>255.340135</v>
      </c>
      <c r="E1416">
        <v>8.2145309999999991</v>
      </c>
      <c r="F1416">
        <v>264.264883</v>
      </c>
      <c r="G1416">
        <v>6.4852749999999997</v>
      </c>
    </row>
    <row r="1417" spans="1:9" x14ac:dyDescent="0.25">
      <c r="A1417">
        <v>1416</v>
      </c>
      <c r="D1417">
        <v>255.32003499999999</v>
      </c>
      <c r="E1417">
        <v>8.2159949999999995</v>
      </c>
      <c r="F1417">
        <v>264.26958200000001</v>
      </c>
      <c r="G1417">
        <v>6.4793669999999999</v>
      </c>
    </row>
    <row r="1418" spans="1:9" x14ac:dyDescent="0.25">
      <c r="A1418">
        <v>1417</v>
      </c>
      <c r="D1418">
        <v>255.34518600000001</v>
      </c>
      <c r="E1418">
        <v>8.2568009999999994</v>
      </c>
      <c r="F1418">
        <v>264.30235399999998</v>
      </c>
      <c r="G1418">
        <v>6.5021930000000001</v>
      </c>
    </row>
    <row r="1419" spans="1:9" x14ac:dyDescent="0.25">
      <c r="A1419">
        <v>1418</v>
      </c>
      <c r="D1419">
        <v>255.35185000000001</v>
      </c>
      <c r="E1419">
        <v>8.3188689999999994</v>
      </c>
      <c r="F1419">
        <v>264.23791299999999</v>
      </c>
      <c r="G1419">
        <v>6.4865880000000002</v>
      </c>
    </row>
    <row r="1420" spans="1:9" x14ac:dyDescent="0.25">
      <c r="A1420">
        <v>1419</v>
      </c>
      <c r="D1420">
        <v>255.311601</v>
      </c>
      <c r="E1420">
        <v>8.2111470000000004</v>
      </c>
      <c r="F1420">
        <v>264.30407500000001</v>
      </c>
      <c r="G1420">
        <v>6.4739120000000003</v>
      </c>
      <c r="H1420">
        <v>256.57547499999998</v>
      </c>
      <c r="I1420">
        <v>9.0058539999999994</v>
      </c>
    </row>
    <row r="1421" spans="1:9" x14ac:dyDescent="0.25">
      <c r="A1421">
        <v>1420</v>
      </c>
      <c r="F1421">
        <v>264.40558399999998</v>
      </c>
      <c r="G1421">
        <v>6.5438580000000002</v>
      </c>
      <c r="H1421">
        <v>256.56497300000001</v>
      </c>
      <c r="I1421">
        <v>9.0738800000000008</v>
      </c>
    </row>
    <row r="1422" spans="1:9" x14ac:dyDescent="0.25">
      <c r="A1422">
        <v>1421</v>
      </c>
      <c r="F1422">
        <v>264.25377400000002</v>
      </c>
      <c r="G1422">
        <v>6.4584580000000003</v>
      </c>
      <c r="H1422">
        <v>256.536993</v>
      </c>
      <c r="I1422">
        <v>9.0702449999999999</v>
      </c>
    </row>
    <row r="1423" spans="1:9" x14ac:dyDescent="0.25">
      <c r="A1423">
        <v>1422</v>
      </c>
      <c r="B1423">
        <v>243.68416400000001</v>
      </c>
      <c r="C1423">
        <v>6.0611050000000004</v>
      </c>
      <c r="F1423">
        <v>264.25377400000002</v>
      </c>
      <c r="G1423">
        <v>6.4584580000000003</v>
      </c>
      <c r="H1423">
        <v>256.52805499999999</v>
      </c>
      <c r="I1423">
        <v>9.0620630000000002</v>
      </c>
    </row>
    <row r="1424" spans="1:9" x14ac:dyDescent="0.25">
      <c r="A1424">
        <v>1423</v>
      </c>
      <c r="B1424">
        <v>243.644721</v>
      </c>
      <c r="C1424">
        <v>6.0747410000000004</v>
      </c>
      <c r="H1424">
        <v>256.52290499999998</v>
      </c>
      <c r="I1424">
        <v>9.0726680000000002</v>
      </c>
    </row>
    <row r="1425" spans="1:9" x14ac:dyDescent="0.25">
      <c r="A1425">
        <v>1424</v>
      </c>
      <c r="B1425">
        <v>243.67138800000001</v>
      </c>
      <c r="C1425">
        <v>6.1084259999999997</v>
      </c>
      <c r="H1425">
        <v>256.491491</v>
      </c>
      <c r="I1425">
        <v>9.0625180000000007</v>
      </c>
    </row>
    <row r="1426" spans="1:9" x14ac:dyDescent="0.25">
      <c r="A1426">
        <v>1425</v>
      </c>
      <c r="B1426">
        <v>243.67128700000001</v>
      </c>
      <c r="C1426">
        <v>6.0959009999999996</v>
      </c>
      <c r="H1426">
        <v>256.512449</v>
      </c>
      <c r="I1426">
        <v>9.0501439999999995</v>
      </c>
    </row>
    <row r="1427" spans="1:9" x14ac:dyDescent="0.25">
      <c r="A1427">
        <v>1426</v>
      </c>
      <c r="B1427">
        <v>243.685327</v>
      </c>
      <c r="C1427">
        <v>6.0926179999999999</v>
      </c>
      <c r="H1427">
        <v>256.531339</v>
      </c>
      <c r="I1427">
        <v>9.0368619999999993</v>
      </c>
    </row>
    <row r="1428" spans="1:9" x14ac:dyDescent="0.25">
      <c r="A1428">
        <v>1427</v>
      </c>
      <c r="B1428">
        <v>243.75764599999999</v>
      </c>
      <c r="C1428">
        <v>6.0735789999999996</v>
      </c>
      <c r="H1428">
        <v>256.524923</v>
      </c>
      <c r="I1428">
        <v>9.0142880000000005</v>
      </c>
    </row>
    <row r="1429" spans="1:9" x14ac:dyDescent="0.25">
      <c r="A1429">
        <v>1428</v>
      </c>
      <c r="B1429">
        <v>243.64855900000001</v>
      </c>
      <c r="C1429">
        <v>6.0975169999999999</v>
      </c>
      <c r="H1429">
        <v>256.49613699999998</v>
      </c>
      <c r="I1429">
        <v>8.9869149999999998</v>
      </c>
    </row>
    <row r="1430" spans="1:9" x14ac:dyDescent="0.25">
      <c r="A1430">
        <v>1429</v>
      </c>
      <c r="B1430">
        <v>243.63790299999999</v>
      </c>
      <c r="C1430">
        <v>6.1074659999999996</v>
      </c>
      <c r="H1430">
        <v>256.51790399999999</v>
      </c>
      <c r="I1430">
        <v>8.9879259999999999</v>
      </c>
    </row>
    <row r="1431" spans="1:9" x14ac:dyDescent="0.25">
      <c r="A1431">
        <v>1430</v>
      </c>
      <c r="B1431">
        <v>243.62729999999999</v>
      </c>
      <c r="C1431">
        <v>6.0888309999999999</v>
      </c>
      <c r="H1431">
        <v>256.49619100000001</v>
      </c>
      <c r="I1431">
        <v>9.0068129999999993</v>
      </c>
    </row>
    <row r="1432" spans="1:9" x14ac:dyDescent="0.25">
      <c r="A1432">
        <v>1431</v>
      </c>
      <c r="B1432">
        <v>243.653762</v>
      </c>
      <c r="C1432">
        <v>6.0988300000000004</v>
      </c>
      <c r="H1432">
        <v>256.51346000000001</v>
      </c>
      <c r="I1432">
        <v>8.9942879999999992</v>
      </c>
    </row>
    <row r="1433" spans="1:9" x14ac:dyDescent="0.25">
      <c r="A1433">
        <v>1432</v>
      </c>
      <c r="B1433">
        <v>243.66335799999999</v>
      </c>
      <c r="C1433">
        <v>6.1036789999999996</v>
      </c>
      <c r="H1433">
        <v>256.422101</v>
      </c>
      <c r="I1433">
        <v>9.0034290000000006</v>
      </c>
    </row>
    <row r="1434" spans="1:9" x14ac:dyDescent="0.25">
      <c r="A1434">
        <v>1433</v>
      </c>
      <c r="B1434">
        <v>243.642246</v>
      </c>
      <c r="C1434">
        <v>6.119688</v>
      </c>
      <c r="H1434">
        <v>256.57547499999998</v>
      </c>
      <c r="I1434">
        <v>9.0058539999999994</v>
      </c>
    </row>
    <row r="1435" spans="1:9" x14ac:dyDescent="0.25">
      <c r="A1435">
        <v>1434</v>
      </c>
      <c r="B1435">
        <v>243.630582</v>
      </c>
      <c r="C1435">
        <v>6.1172129999999996</v>
      </c>
      <c r="H1435">
        <v>256.57547499999998</v>
      </c>
      <c r="I1435">
        <v>9.0058539999999994</v>
      </c>
    </row>
    <row r="1436" spans="1:9" x14ac:dyDescent="0.25">
      <c r="A1436">
        <v>1435</v>
      </c>
      <c r="B1436">
        <v>243.60654199999999</v>
      </c>
      <c r="C1436">
        <v>6.1078200000000002</v>
      </c>
      <c r="D1436">
        <v>235.063999</v>
      </c>
      <c r="E1436">
        <v>7.4791129999999999</v>
      </c>
    </row>
    <row r="1437" spans="1:9" x14ac:dyDescent="0.25">
      <c r="A1437">
        <v>1436</v>
      </c>
      <c r="B1437">
        <v>243.541494</v>
      </c>
      <c r="C1437">
        <v>6.090497</v>
      </c>
      <c r="D1437">
        <v>235.13167100000001</v>
      </c>
      <c r="E1437">
        <v>7.5049200000000003</v>
      </c>
    </row>
    <row r="1438" spans="1:9" x14ac:dyDescent="0.25">
      <c r="A1438">
        <v>1437</v>
      </c>
      <c r="B1438">
        <v>243.68416400000001</v>
      </c>
      <c r="C1438">
        <v>6.0611050000000004</v>
      </c>
      <c r="D1438">
        <v>235.16798399999999</v>
      </c>
      <c r="E1438">
        <v>7.5719370000000001</v>
      </c>
    </row>
    <row r="1439" spans="1:9" x14ac:dyDescent="0.25">
      <c r="A1439">
        <v>1438</v>
      </c>
      <c r="D1439">
        <v>235.13591500000001</v>
      </c>
      <c r="E1439">
        <v>7.5386559999999996</v>
      </c>
    </row>
    <row r="1440" spans="1:9" x14ac:dyDescent="0.25">
      <c r="A1440">
        <v>1439</v>
      </c>
      <c r="D1440">
        <v>235.19045800000001</v>
      </c>
      <c r="E1440">
        <v>7.4977989999999997</v>
      </c>
    </row>
    <row r="1441" spans="1:9" x14ac:dyDescent="0.25">
      <c r="A1441">
        <v>1440</v>
      </c>
      <c r="D1441">
        <v>235.11980600000001</v>
      </c>
      <c r="E1441">
        <v>7.4990119999999996</v>
      </c>
      <c r="F1441">
        <v>243.05783400000001</v>
      </c>
      <c r="G1441">
        <v>6.3141730000000003</v>
      </c>
    </row>
    <row r="1442" spans="1:9" x14ac:dyDescent="0.25">
      <c r="A1442">
        <v>1441</v>
      </c>
      <c r="D1442">
        <v>235.13692399999999</v>
      </c>
      <c r="E1442">
        <v>7.4856790000000002</v>
      </c>
      <c r="F1442">
        <v>242.95940300000001</v>
      </c>
      <c r="G1442">
        <v>6.2463480000000002</v>
      </c>
    </row>
    <row r="1443" spans="1:9" x14ac:dyDescent="0.25">
      <c r="A1443">
        <v>1442</v>
      </c>
      <c r="D1443">
        <v>235.111673</v>
      </c>
      <c r="E1443">
        <v>7.4885580000000003</v>
      </c>
      <c r="F1443">
        <v>242.981979</v>
      </c>
      <c r="G1443">
        <v>6.3060419999999997</v>
      </c>
    </row>
    <row r="1444" spans="1:9" x14ac:dyDescent="0.25">
      <c r="A1444">
        <v>1443</v>
      </c>
      <c r="D1444">
        <v>235.08783700000001</v>
      </c>
      <c r="E1444">
        <v>7.4804769999999996</v>
      </c>
      <c r="F1444">
        <v>242.98496</v>
      </c>
      <c r="G1444">
        <v>6.3013450000000004</v>
      </c>
    </row>
    <row r="1445" spans="1:9" x14ac:dyDescent="0.25">
      <c r="A1445">
        <v>1444</v>
      </c>
      <c r="D1445">
        <v>235.117683</v>
      </c>
      <c r="E1445">
        <v>7.4836590000000003</v>
      </c>
      <c r="F1445">
        <v>242.96869599999999</v>
      </c>
      <c r="G1445">
        <v>6.2840230000000004</v>
      </c>
    </row>
    <row r="1446" spans="1:9" x14ac:dyDescent="0.25">
      <c r="A1446">
        <v>1445</v>
      </c>
      <c r="D1446">
        <v>235.117279</v>
      </c>
      <c r="E1446">
        <v>7.4919919999999998</v>
      </c>
      <c r="F1446">
        <v>242.95975799999999</v>
      </c>
      <c r="G1446">
        <v>6.2811440000000003</v>
      </c>
    </row>
    <row r="1447" spans="1:9" x14ac:dyDescent="0.25">
      <c r="A1447">
        <v>1446</v>
      </c>
      <c r="D1447">
        <v>235.12990500000001</v>
      </c>
      <c r="E1447">
        <v>7.4982030000000002</v>
      </c>
      <c r="F1447">
        <v>242.984352</v>
      </c>
      <c r="G1447">
        <v>6.2971529999999998</v>
      </c>
    </row>
    <row r="1448" spans="1:9" x14ac:dyDescent="0.25">
      <c r="A1448">
        <v>1447</v>
      </c>
      <c r="D1448">
        <v>235.10965300000001</v>
      </c>
      <c r="E1448">
        <v>7.5715839999999996</v>
      </c>
      <c r="F1448">
        <v>242.92405300000001</v>
      </c>
      <c r="G1448">
        <v>6.3266470000000004</v>
      </c>
      <c r="H1448">
        <v>236.32913500000001</v>
      </c>
      <c r="I1448">
        <v>9.0103480000000005</v>
      </c>
    </row>
    <row r="1449" spans="1:9" x14ac:dyDescent="0.25">
      <c r="A1449">
        <v>1448</v>
      </c>
      <c r="D1449">
        <v>235.13480300000001</v>
      </c>
      <c r="E1449">
        <v>7.5534020000000002</v>
      </c>
      <c r="F1449">
        <v>243.00051300000001</v>
      </c>
      <c r="G1449">
        <v>6.3107389999999999</v>
      </c>
      <c r="H1449">
        <v>236.32868099999999</v>
      </c>
      <c r="I1449">
        <v>9.1575629999999997</v>
      </c>
    </row>
    <row r="1450" spans="1:9" x14ac:dyDescent="0.25">
      <c r="A1450">
        <v>1449</v>
      </c>
      <c r="D1450">
        <v>235.063999</v>
      </c>
      <c r="E1450">
        <v>7.4791129999999999</v>
      </c>
      <c r="F1450">
        <v>243.02818600000001</v>
      </c>
      <c r="G1450">
        <v>6.3285159999999996</v>
      </c>
      <c r="H1450">
        <v>236.315652</v>
      </c>
      <c r="I1450">
        <v>9.1057980000000001</v>
      </c>
    </row>
    <row r="1451" spans="1:9" x14ac:dyDescent="0.25">
      <c r="A1451">
        <v>1450</v>
      </c>
      <c r="F1451">
        <v>242.990465</v>
      </c>
      <c r="G1451">
        <v>6.2836689999999997</v>
      </c>
      <c r="H1451">
        <v>236.25414000000001</v>
      </c>
      <c r="I1451">
        <v>9.032368</v>
      </c>
    </row>
    <row r="1452" spans="1:9" x14ac:dyDescent="0.25">
      <c r="A1452">
        <v>1451</v>
      </c>
      <c r="F1452">
        <v>242.98904899999999</v>
      </c>
      <c r="G1452">
        <v>6.2972549999999998</v>
      </c>
      <c r="H1452">
        <v>236.24111099999999</v>
      </c>
      <c r="I1452">
        <v>9.0718599999999991</v>
      </c>
    </row>
    <row r="1453" spans="1:9" x14ac:dyDescent="0.25">
      <c r="A1453">
        <v>1452</v>
      </c>
      <c r="B1453">
        <v>224.87891300000001</v>
      </c>
      <c r="C1453">
        <v>5.8391469999999996</v>
      </c>
      <c r="F1453">
        <v>243.026523</v>
      </c>
      <c r="G1453">
        <v>6.3325560000000003</v>
      </c>
      <c r="H1453">
        <v>236.26949300000001</v>
      </c>
      <c r="I1453">
        <v>9.0745369999999994</v>
      </c>
    </row>
    <row r="1454" spans="1:9" x14ac:dyDescent="0.25">
      <c r="A1454">
        <v>1453</v>
      </c>
      <c r="B1454">
        <v>224.82002700000001</v>
      </c>
      <c r="C1454">
        <v>5.8548530000000003</v>
      </c>
      <c r="F1454">
        <v>242.867895</v>
      </c>
      <c r="G1454">
        <v>6.4067439999999998</v>
      </c>
      <c r="H1454">
        <v>236.286159</v>
      </c>
      <c r="I1454">
        <v>9.104889</v>
      </c>
    </row>
    <row r="1455" spans="1:9" x14ac:dyDescent="0.25">
      <c r="A1455">
        <v>1454</v>
      </c>
      <c r="B1455">
        <v>224.82689500000001</v>
      </c>
      <c r="C1455">
        <v>5.8396520000000001</v>
      </c>
      <c r="F1455">
        <v>243.05783400000001</v>
      </c>
      <c r="G1455">
        <v>6.3141730000000003</v>
      </c>
      <c r="H1455">
        <v>236.23752500000001</v>
      </c>
      <c r="I1455">
        <v>9.0969099999999994</v>
      </c>
    </row>
    <row r="1456" spans="1:9" x14ac:dyDescent="0.25">
      <c r="A1456">
        <v>1455</v>
      </c>
      <c r="B1456">
        <v>224.82467399999999</v>
      </c>
      <c r="C1456">
        <v>5.8195009999999998</v>
      </c>
      <c r="H1456">
        <v>236.21964800000001</v>
      </c>
      <c r="I1456">
        <v>9.0806470000000008</v>
      </c>
    </row>
    <row r="1457" spans="1:9" x14ac:dyDescent="0.25">
      <c r="A1457">
        <v>1456</v>
      </c>
      <c r="B1457">
        <v>224.843864</v>
      </c>
      <c r="C1457">
        <v>5.8175819999999998</v>
      </c>
      <c r="H1457">
        <v>236.23227299999999</v>
      </c>
      <c r="I1457">
        <v>9.0566589999999998</v>
      </c>
    </row>
    <row r="1458" spans="1:9" x14ac:dyDescent="0.25">
      <c r="A1458">
        <v>1457</v>
      </c>
      <c r="B1458">
        <v>224.84704600000001</v>
      </c>
      <c r="C1458">
        <v>5.8534889999999997</v>
      </c>
      <c r="H1458">
        <v>236.22298000000001</v>
      </c>
      <c r="I1458">
        <v>9.0241860000000003</v>
      </c>
    </row>
    <row r="1459" spans="1:9" x14ac:dyDescent="0.25">
      <c r="A1459">
        <v>1458</v>
      </c>
      <c r="B1459">
        <v>224.877398</v>
      </c>
      <c r="C1459">
        <v>5.8482880000000002</v>
      </c>
      <c r="H1459">
        <v>236.23020299999999</v>
      </c>
      <c r="I1459">
        <v>9.0256000000000007</v>
      </c>
    </row>
    <row r="1460" spans="1:9" x14ac:dyDescent="0.25">
      <c r="A1460">
        <v>1459</v>
      </c>
      <c r="B1460">
        <v>224.84371300000001</v>
      </c>
      <c r="C1460">
        <v>5.8771240000000002</v>
      </c>
      <c r="H1460">
        <v>236.20914199999999</v>
      </c>
      <c r="I1460">
        <v>9.0130239999999997</v>
      </c>
    </row>
    <row r="1461" spans="1:9" x14ac:dyDescent="0.25">
      <c r="A1461">
        <v>1460</v>
      </c>
      <c r="B1461">
        <v>224.825987</v>
      </c>
      <c r="C1461">
        <v>5.8883359999999998</v>
      </c>
      <c r="H1461">
        <v>236.202224</v>
      </c>
      <c r="I1461">
        <v>9.0198940000000007</v>
      </c>
    </row>
    <row r="1462" spans="1:9" x14ac:dyDescent="0.25">
      <c r="A1462">
        <v>1461</v>
      </c>
      <c r="B1462">
        <v>224.79800800000001</v>
      </c>
      <c r="C1462">
        <v>5.8962649999999996</v>
      </c>
      <c r="H1462">
        <v>236.170255</v>
      </c>
      <c r="I1462">
        <v>9.0342859999999998</v>
      </c>
    </row>
    <row r="1463" spans="1:9" x14ac:dyDescent="0.25">
      <c r="A1463">
        <v>1462</v>
      </c>
      <c r="B1463">
        <v>224.82290599999999</v>
      </c>
      <c r="C1463">
        <v>5.8753060000000001</v>
      </c>
      <c r="H1463">
        <v>236.18975</v>
      </c>
      <c r="I1463">
        <v>9.0176210000000001</v>
      </c>
    </row>
    <row r="1464" spans="1:9" x14ac:dyDescent="0.25">
      <c r="A1464">
        <v>1463</v>
      </c>
      <c r="B1464">
        <v>224.87068099999999</v>
      </c>
      <c r="C1464">
        <v>5.8349549999999999</v>
      </c>
      <c r="H1464">
        <v>236.12813700000001</v>
      </c>
      <c r="I1464">
        <v>8.9299979999999994</v>
      </c>
    </row>
    <row r="1465" spans="1:9" x14ac:dyDescent="0.25">
      <c r="A1465">
        <v>1464</v>
      </c>
      <c r="B1465">
        <v>224.88931700000001</v>
      </c>
      <c r="C1465">
        <v>5.8538430000000004</v>
      </c>
      <c r="H1465">
        <v>236.32913500000001</v>
      </c>
      <c r="I1465">
        <v>9.0103480000000005</v>
      </c>
    </row>
    <row r="1466" spans="1:9" x14ac:dyDescent="0.25">
      <c r="A1466">
        <v>1465</v>
      </c>
      <c r="B1466">
        <v>224.875529</v>
      </c>
      <c r="C1466">
        <v>5.8643980000000004</v>
      </c>
    </row>
    <row r="1467" spans="1:9" x14ac:dyDescent="0.25">
      <c r="A1467">
        <v>1466</v>
      </c>
      <c r="B1467">
        <v>224.83017899999999</v>
      </c>
      <c r="C1467">
        <v>5.9299499999999998</v>
      </c>
      <c r="D1467">
        <v>217.44666699999999</v>
      </c>
      <c r="E1467">
        <v>7.2715480000000001</v>
      </c>
    </row>
    <row r="1468" spans="1:9" x14ac:dyDescent="0.25">
      <c r="A1468">
        <v>1467</v>
      </c>
      <c r="B1468">
        <v>224.87891300000001</v>
      </c>
      <c r="C1468">
        <v>5.8391469999999996</v>
      </c>
      <c r="D1468">
        <v>217.394195</v>
      </c>
      <c r="E1468">
        <v>7.3198290000000004</v>
      </c>
    </row>
    <row r="1469" spans="1:9" x14ac:dyDescent="0.25">
      <c r="A1469">
        <v>1468</v>
      </c>
      <c r="B1469">
        <v>224.87891300000001</v>
      </c>
      <c r="C1469">
        <v>5.8391469999999996</v>
      </c>
      <c r="D1469">
        <v>217.43010100000001</v>
      </c>
      <c r="E1469">
        <v>7.3330599999999997</v>
      </c>
      <c r="F1469">
        <v>225.31474900000001</v>
      </c>
      <c r="G1469">
        <v>5.6270870000000004</v>
      </c>
    </row>
    <row r="1470" spans="1:9" x14ac:dyDescent="0.25">
      <c r="A1470">
        <v>1469</v>
      </c>
      <c r="D1470">
        <v>217.400103</v>
      </c>
      <c r="E1470">
        <v>7.3554329999999997</v>
      </c>
      <c r="F1470">
        <v>225.38611</v>
      </c>
      <c r="G1470">
        <v>5.5639079999999996</v>
      </c>
    </row>
    <row r="1471" spans="1:9" x14ac:dyDescent="0.25">
      <c r="A1471">
        <v>1470</v>
      </c>
      <c r="D1471">
        <v>217.43888899999999</v>
      </c>
      <c r="E1471">
        <v>7.3349799999999998</v>
      </c>
      <c r="F1471">
        <v>225.30742699999999</v>
      </c>
      <c r="G1471">
        <v>5.63042</v>
      </c>
    </row>
    <row r="1472" spans="1:9" x14ac:dyDescent="0.25">
      <c r="A1472">
        <v>1471</v>
      </c>
      <c r="D1472">
        <v>217.389296</v>
      </c>
      <c r="E1472">
        <v>7.3012940000000004</v>
      </c>
      <c r="F1472">
        <v>225.27616599999999</v>
      </c>
      <c r="G1472">
        <v>5.6124919999999996</v>
      </c>
    </row>
    <row r="1473" spans="1:9" x14ac:dyDescent="0.25">
      <c r="A1473">
        <v>1472</v>
      </c>
      <c r="D1473">
        <v>217.379751</v>
      </c>
      <c r="E1473">
        <v>7.2980109999999998</v>
      </c>
      <c r="F1473">
        <v>225.29874000000001</v>
      </c>
      <c r="G1473">
        <v>5.6578929999999996</v>
      </c>
    </row>
    <row r="1474" spans="1:9" x14ac:dyDescent="0.25">
      <c r="A1474">
        <v>1473</v>
      </c>
      <c r="D1474">
        <v>217.38863900000001</v>
      </c>
      <c r="E1474">
        <v>7.2630629999999998</v>
      </c>
      <c r="F1474">
        <v>225.313841</v>
      </c>
      <c r="G1474">
        <v>5.664358</v>
      </c>
    </row>
    <row r="1475" spans="1:9" x14ac:dyDescent="0.25">
      <c r="A1475">
        <v>1474</v>
      </c>
      <c r="D1475">
        <v>217.35313600000001</v>
      </c>
      <c r="E1475">
        <v>7.234076</v>
      </c>
      <c r="F1475">
        <v>225.287226</v>
      </c>
      <c r="G1475">
        <v>5.6443079999999997</v>
      </c>
    </row>
    <row r="1476" spans="1:9" x14ac:dyDescent="0.25">
      <c r="A1476">
        <v>1475</v>
      </c>
      <c r="D1476">
        <v>217.39121499999999</v>
      </c>
      <c r="E1476">
        <v>7.2831640000000002</v>
      </c>
      <c r="F1476">
        <v>225.37434200000001</v>
      </c>
      <c r="G1476">
        <v>5.670115</v>
      </c>
    </row>
    <row r="1477" spans="1:9" x14ac:dyDescent="0.25">
      <c r="A1477">
        <v>1476</v>
      </c>
      <c r="D1477">
        <v>217.426061</v>
      </c>
      <c r="E1477">
        <v>7.3116469999999998</v>
      </c>
      <c r="F1477">
        <v>225.35969700000001</v>
      </c>
      <c r="G1477">
        <v>5.6568829999999997</v>
      </c>
    </row>
    <row r="1478" spans="1:9" x14ac:dyDescent="0.25">
      <c r="A1478">
        <v>1477</v>
      </c>
      <c r="D1478">
        <v>217.418789</v>
      </c>
      <c r="E1478">
        <v>7.2986680000000002</v>
      </c>
      <c r="F1478">
        <v>225.350606</v>
      </c>
      <c r="G1478">
        <v>5.6188549999999999</v>
      </c>
    </row>
    <row r="1479" spans="1:9" x14ac:dyDescent="0.25">
      <c r="A1479">
        <v>1478</v>
      </c>
      <c r="D1479">
        <v>217.40252699999999</v>
      </c>
      <c r="E1479">
        <v>7.288214</v>
      </c>
      <c r="F1479">
        <v>225.30909299999999</v>
      </c>
      <c r="G1479">
        <v>5.5987549999999997</v>
      </c>
    </row>
    <row r="1480" spans="1:9" x14ac:dyDescent="0.25">
      <c r="A1480">
        <v>1479</v>
      </c>
      <c r="D1480">
        <v>217.42692</v>
      </c>
      <c r="E1480">
        <v>7.2648820000000001</v>
      </c>
      <c r="F1480">
        <v>225.303134</v>
      </c>
      <c r="G1480">
        <v>5.6250159999999996</v>
      </c>
    </row>
    <row r="1481" spans="1:9" x14ac:dyDescent="0.25">
      <c r="A1481">
        <v>1480</v>
      </c>
      <c r="D1481">
        <v>217.44666699999999</v>
      </c>
      <c r="E1481">
        <v>7.2715480000000001</v>
      </c>
      <c r="F1481">
        <v>225.28389200000001</v>
      </c>
      <c r="G1481">
        <v>5.6308239999999996</v>
      </c>
      <c r="H1481">
        <v>218.19874899999999</v>
      </c>
      <c r="I1481">
        <v>7.5740080000000001</v>
      </c>
    </row>
    <row r="1482" spans="1:9" x14ac:dyDescent="0.25">
      <c r="A1482">
        <v>1481</v>
      </c>
      <c r="B1482">
        <v>208.291381</v>
      </c>
      <c r="C1482">
        <v>5.9284179999999997</v>
      </c>
      <c r="F1482">
        <v>225.253995</v>
      </c>
      <c r="G1482">
        <v>5.5751189999999999</v>
      </c>
      <c r="H1482">
        <v>218.04764599999999</v>
      </c>
      <c r="I1482">
        <v>7.5993599999999999</v>
      </c>
    </row>
    <row r="1483" spans="1:9" x14ac:dyDescent="0.25">
      <c r="A1483">
        <v>1482</v>
      </c>
      <c r="B1483">
        <v>208.30199400000001</v>
      </c>
      <c r="C1483">
        <v>5.913316</v>
      </c>
      <c r="F1483">
        <v>225.31474900000001</v>
      </c>
      <c r="G1483">
        <v>5.6270870000000004</v>
      </c>
      <c r="H1483">
        <v>218.09128000000001</v>
      </c>
      <c r="I1483">
        <v>7.581785</v>
      </c>
    </row>
    <row r="1484" spans="1:9" x14ac:dyDescent="0.25">
      <c r="A1484">
        <v>1483</v>
      </c>
      <c r="B1484">
        <v>208.337096</v>
      </c>
      <c r="C1484">
        <v>5.9175000000000004</v>
      </c>
      <c r="H1484">
        <v>218.08921000000001</v>
      </c>
      <c r="I1484">
        <v>7.5742599999999998</v>
      </c>
    </row>
    <row r="1485" spans="1:9" x14ac:dyDescent="0.25">
      <c r="A1485">
        <v>1484</v>
      </c>
      <c r="B1485">
        <v>208.34280699999999</v>
      </c>
      <c r="C1485">
        <v>5.9158670000000004</v>
      </c>
      <c r="H1485">
        <v>218.08552299999999</v>
      </c>
      <c r="I1485">
        <v>7.5766330000000002</v>
      </c>
    </row>
    <row r="1486" spans="1:9" x14ac:dyDescent="0.25">
      <c r="A1486">
        <v>1485</v>
      </c>
      <c r="B1486">
        <v>208.34964300000001</v>
      </c>
      <c r="C1486">
        <v>5.9130609999999999</v>
      </c>
      <c r="H1486">
        <v>218.15703400000001</v>
      </c>
      <c r="I1486">
        <v>7.5530999999999997</v>
      </c>
    </row>
    <row r="1487" spans="1:9" x14ac:dyDescent="0.25">
      <c r="A1487">
        <v>1486</v>
      </c>
      <c r="B1487">
        <v>208.35530800000001</v>
      </c>
      <c r="C1487">
        <v>5.9291830000000001</v>
      </c>
      <c r="H1487">
        <v>218.20541499999999</v>
      </c>
      <c r="I1487">
        <v>7.5998140000000003</v>
      </c>
    </row>
    <row r="1488" spans="1:9" x14ac:dyDescent="0.25">
      <c r="A1488">
        <v>1487</v>
      </c>
      <c r="B1488">
        <v>208.35398000000001</v>
      </c>
      <c r="C1488">
        <v>5.9389289999999999</v>
      </c>
      <c r="H1488">
        <v>218.21672799999999</v>
      </c>
      <c r="I1488">
        <v>7.576937</v>
      </c>
    </row>
    <row r="1489" spans="1:9" x14ac:dyDescent="0.25">
      <c r="A1489">
        <v>1488</v>
      </c>
      <c r="B1489">
        <v>208.37367900000001</v>
      </c>
      <c r="C1489">
        <v>5.9228569999999996</v>
      </c>
      <c r="H1489">
        <v>218.19213300000001</v>
      </c>
      <c r="I1489">
        <v>7.5648160000000004</v>
      </c>
    </row>
    <row r="1490" spans="1:9" x14ac:dyDescent="0.25">
      <c r="A1490">
        <v>1489</v>
      </c>
      <c r="B1490">
        <v>208.39449200000001</v>
      </c>
      <c r="C1490">
        <v>5.9420909999999996</v>
      </c>
      <c r="H1490">
        <v>218.21723299999999</v>
      </c>
      <c r="I1490">
        <v>7.5535540000000001</v>
      </c>
    </row>
    <row r="1491" spans="1:9" x14ac:dyDescent="0.25">
      <c r="A1491">
        <v>1490</v>
      </c>
      <c r="B1491">
        <v>208.38046199999999</v>
      </c>
      <c r="C1491">
        <v>5.96699</v>
      </c>
      <c r="H1491">
        <v>218.18223499999999</v>
      </c>
      <c r="I1491">
        <v>7.5853200000000003</v>
      </c>
    </row>
    <row r="1492" spans="1:9" x14ac:dyDescent="0.25">
      <c r="A1492">
        <v>1491</v>
      </c>
      <c r="B1492">
        <v>208.44673499999999</v>
      </c>
      <c r="C1492">
        <v>5.9606630000000003</v>
      </c>
      <c r="H1492">
        <v>218.133197</v>
      </c>
      <c r="I1492">
        <v>7.605925</v>
      </c>
    </row>
    <row r="1493" spans="1:9" x14ac:dyDescent="0.25">
      <c r="A1493">
        <v>1492</v>
      </c>
      <c r="B1493">
        <v>208.43688900000001</v>
      </c>
      <c r="C1493">
        <v>5.9520920000000004</v>
      </c>
      <c r="H1493">
        <v>218.14829699999999</v>
      </c>
      <c r="I1493">
        <v>7.5931980000000001</v>
      </c>
    </row>
    <row r="1494" spans="1:9" x14ac:dyDescent="0.25">
      <c r="A1494">
        <v>1493</v>
      </c>
      <c r="B1494">
        <v>208.45163700000001</v>
      </c>
      <c r="C1494">
        <v>5.9338259999999998</v>
      </c>
      <c r="H1494">
        <v>218.07173499999999</v>
      </c>
      <c r="I1494">
        <v>7.5485040000000003</v>
      </c>
    </row>
    <row r="1495" spans="1:9" x14ac:dyDescent="0.25">
      <c r="A1495">
        <v>1494</v>
      </c>
      <c r="B1495">
        <v>208.291381</v>
      </c>
      <c r="C1495">
        <v>5.9284179999999997</v>
      </c>
      <c r="H1495">
        <v>218.00254699999999</v>
      </c>
      <c r="I1495">
        <v>7.5579479999999997</v>
      </c>
    </row>
    <row r="1496" spans="1:9" x14ac:dyDescent="0.25">
      <c r="A1496">
        <v>1495</v>
      </c>
      <c r="B1496">
        <v>208.291381</v>
      </c>
      <c r="C1496">
        <v>5.9284179999999997</v>
      </c>
      <c r="H1496">
        <v>218.19874899999999</v>
      </c>
      <c r="I1496">
        <v>7.5740080000000001</v>
      </c>
    </row>
    <row r="1497" spans="1:9" x14ac:dyDescent="0.25">
      <c r="A1497">
        <v>1496</v>
      </c>
      <c r="D1497">
        <v>198.50495100000001</v>
      </c>
      <c r="E1497">
        <v>7.9747440000000003</v>
      </c>
    </row>
    <row r="1498" spans="1:9" x14ac:dyDescent="0.25">
      <c r="A1498">
        <v>1497</v>
      </c>
      <c r="D1498">
        <v>198.490566</v>
      </c>
      <c r="E1498">
        <v>8.0197959999999995</v>
      </c>
      <c r="F1498">
        <v>208.36398200000002</v>
      </c>
      <c r="G1498">
        <v>5.8137249999999998</v>
      </c>
    </row>
    <row r="1499" spans="1:9" x14ac:dyDescent="0.25">
      <c r="A1499">
        <v>1498</v>
      </c>
      <c r="D1499">
        <v>198.52311600000002</v>
      </c>
      <c r="E1499">
        <v>8.0252549999999996</v>
      </c>
      <c r="F1499">
        <v>208.41117800000001</v>
      </c>
      <c r="G1499">
        <v>5.8683160000000001</v>
      </c>
    </row>
    <row r="1500" spans="1:9" x14ac:dyDescent="0.25">
      <c r="A1500">
        <v>1499</v>
      </c>
      <c r="D1500">
        <v>198.499236</v>
      </c>
      <c r="E1500">
        <v>8.0269379999999995</v>
      </c>
      <c r="F1500">
        <v>208.385108</v>
      </c>
      <c r="G1500">
        <v>5.8633160000000002</v>
      </c>
    </row>
    <row r="1501" spans="1:9" x14ac:dyDescent="0.25">
      <c r="A1501">
        <v>1500</v>
      </c>
      <c r="D1501">
        <v>198.50816700000001</v>
      </c>
      <c r="E1501">
        <v>8.0252549999999996</v>
      </c>
      <c r="F1501">
        <v>208.41225</v>
      </c>
      <c r="G1501">
        <v>5.8831629999999997</v>
      </c>
    </row>
    <row r="1502" spans="1:9" x14ac:dyDescent="0.25">
      <c r="A1502">
        <v>1501</v>
      </c>
      <c r="D1502">
        <v>198.478576</v>
      </c>
      <c r="E1502">
        <v>8.0082140000000006</v>
      </c>
      <c r="F1502">
        <v>208.38806500000001</v>
      </c>
      <c r="G1502">
        <v>5.8703060000000002</v>
      </c>
    </row>
    <row r="1503" spans="1:9" x14ac:dyDescent="0.25">
      <c r="A1503">
        <v>1502</v>
      </c>
      <c r="D1503">
        <v>198.49280899999999</v>
      </c>
      <c r="E1503">
        <v>7.9919900000000004</v>
      </c>
      <c r="F1503">
        <v>208.396331</v>
      </c>
      <c r="G1503">
        <v>5.9037750000000004</v>
      </c>
    </row>
    <row r="1504" spans="1:9" x14ac:dyDescent="0.25">
      <c r="A1504">
        <v>1503</v>
      </c>
      <c r="D1504">
        <v>198.46954299999999</v>
      </c>
      <c r="E1504">
        <v>8.0057139999999993</v>
      </c>
      <c r="F1504">
        <v>208.40327000000002</v>
      </c>
      <c r="G1504">
        <v>5.9003569999999996</v>
      </c>
    </row>
    <row r="1505" spans="1:9" x14ac:dyDescent="0.25">
      <c r="A1505">
        <v>1504</v>
      </c>
      <c r="D1505">
        <v>198.45979600000001</v>
      </c>
      <c r="E1505">
        <v>7.9869389999999996</v>
      </c>
      <c r="F1505">
        <v>208.423877</v>
      </c>
      <c r="G1505">
        <v>5.8876020000000002</v>
      </c>
    </row>
    <row r="1506" spans="1:9" x14ac:dyDescent="0.25">
      <c r="A1506">
        <v>1505</v>
      </c>
      <c r="D1506">
        <v>198.437297</v>
      </c>
      <c r="E1506">
        <v>7.9654590000000001</v>
      </c>
      <c r="F1506">
        <v>208.39418699999999</v>
      </c>
      <c r="G1506">
        <v>5.8539289999999999</v>
      </c>
    </row>
    <row r="1507" spans="1:9" x14ac:dyDescent="0.25">
      <c r="A1507">
        <v>1506</v>
      </c>
      <c r="D1507">
        <v>198.42816500000001</v>
      </c>
      <c r="E1507">
        <v>7.9751019999999997</v>
      </c>
      <c r="F1507">
        <v>208.373985</v>
      </c>
      <c r="G1507">
        <v>5.8222449999999997</v>
      </c>
    </row>
    <row r="1508" spans="1:9" x14ac:dyDescent="0.25">
      <c r="A1508">
        <v>1507</v>
      </c>
      <c r="D1508">
        <v>198.485107</v>
      </c>
      <c r="E1508">
        <v>8.0152549999999998</v>
      </c>
      <c r="F1508">
        <v>208.377757</v>
      </c>
      <c r="G1508">
        <v>5.828214</v>
      </c>
    </row>
    <row r="1509" spans="1:9" x14ac:dyDescent="0.25">
      <c r="A1509">
        <v>1508</v>
      </c>
      <c r="D1509">
        <v>198.37306100000001</v>
      </c>
      <c r="E1509">
        <v>7.9401529999999996</v>
      </c>
      <c r="F1509">
        <v>208.357043</v>
      </c>
      <c r="G1509">
        <v>5.7523470000000003</v>
      </c>
    </row>
    <row r="1510" spans="1:9" x14ac:dyDescent="0.25">
      <c r="A1510">
        <v>1509</v>
      </c>
      <c r="D1510">
        <v>198.50495100000001</v>
      </c>
      <c r="E1510">
        <v>7.9747440000000003</v>
      </c>
      <c r="F1510">
        <v>208.36398200000002</v>
      </c>
      <c r="G1510">
        <v>5.8137249999999998</v>
      </c>
    </row>
    <row r="1511" spans="1:9" x14ac:dyDescent="0.25">
      <c r="A1511">
        <v>1510</v>
      </c>
    </row>
    <row r="1512" spans="1:9" x14ac:dyDescent="0.25">
      <c r="A1512">
        <v>1511</v>
      </c>
      <c r="H1512">
        <v>198.39306200000001</v>
      </c>
      <c r="I1512">
        <v>8.1033159999999995</v>
      </c>
    </row>
    <row r="1513" spans="1:9" x14ac:dyDescent="0.25">
      <c r="A1513">
        <v>1512</v>
      </c>
      <c r="H1513">
        <v>198.308166</v>
      </c>
      <c r="I1513">
        <v>8.0420409999999993</v>
      </c>
    </row>
    <row r="1514" spans="1:9" x14ac:dyDescent="0.25">
      <c r="A1514">
        <v>1513</v>
      </c>
      <c r="B1514">
        <v>186.81944200000001</v>
      </c>
      <c r="C1514">
        <v>7.0824999999999996</v>
      </c>
      <c r="H1514">
        <v>198.31734800000001</v>
      </c>
      <c r="I1514">
        <v>8.0053059999999991</v>
      </c>
    </row>
    <row r="1515" spans="1:9" x14ac:dyDescent="0.25">
      <c r="A1515">
        <v>1514</v>
      </c>
      <c r="B1515">
        <v>186.85816500000001</v>
      </c>
      <c r="C1515">
        <v>7.0839790000000002</v>
      </c>
      <c r="H1515">
        <v>198.34178900000001</v>
      </c>
      <c r="I1515">
        <v>7.9881630000000001</v>
      </c>
    </row>
    <row r="1516" spans="1:9" x14ac:dyDescent="0.25">
      <c r="A1516">
        <v>1515</v>
      </c>
      <c r="B1516">
        <v>186.85796300000001</v>
      </c>
      <c r="C1516">
        <v>7.0940300000000001</v>
      </c>
      <c r="H1516">
        <v>198.364135</v>
      </c>
      <c r="I1516">
        <v>7.9883160000000002</v>
      </c>
    </row>
    <row r="1517" spans="1:9" x14ac:dyDescent="0.25">
      <c r="A1517">
        <v>1516</v>
      </c>
      <c r="B1517">
        <v>186.876788</v>
      </c>
      <c r="C1517">
        <v>7.0433669999999999</v>
      </c>
      <c r="H1517">
        <v>198.365768</v>
      </c>
      <c r="I1517">
        <v>8.0121939999999991</v>
      </c>
    </row>
    <row r="1518" spans="1:9" x14ac:dyDescent="0.25">
      <c r="A1518">
        <v>1517</v>
      </c>
      <c r="B1518">
        <v>186.89939000000001</v>
      </c>
      <c r="C1518">
        <v>7.0219889999999996</v>
      </c>
      <c r="H1518">
        <v>198.34240299999999</v>
      </c>
      <c r="I1518">
        <v>8.0617339999999995</v>
      </c>
    </row>
    <row r="1519" spans="1:9" x14ac:dyDescent="0.25">
      <c r="A1519">
        <v>1518</v>
      </c>
      <c r="B1519">
        <v>186.87046000000001</v>
      </c>
      <c r="C1519">
        <v>7.0389799999999996</v>
      </c>
      <c r="H1519">
        <v>198.371227</v>
      </c>
      <c r="I1519">
        <v>8.0770409999999995</v>
      </c>
    </row>
    <row r="1520" spans="1:9" x14ac:dyDescent="0.25">
      <c r="A1520">
        <v>1519</v>
      </c>
      <c r="B1520">
        <v>186.83842000000001</v>
      </c>
      <c r="C1520">
        <v>7.1120919999999996</v>
      </c>
      <c r="H1520">
        <v>198.320052</v>
      </c>
      <c r="I1520">
        <v>8.0302550000000004</v>
      </c>
    </row>
    <row r="1521" spans="1:9" x14ac:dyDescent="0.25">
      <c r="A1521">
        <v>1520</v>
      </c>
      <c r="B1521">
        <v>186.87535800000001</v>
      </c>
      <c r="C1521">
        <v>7.1331119999999997</v>
      </c>
      <c r="H1521">
        <v>198.33760799999999</v>
      </c>
      <c r="I1521">
        <v>8.0250000000000004</v>
      </c>
    </row>
    <row r="1522" spans="1:9" x14ac:dyDescent="0.25">
      <c r="A1522">
        <v>1521</v>
      </c>
      <c r="B1522">
        <v>186.85826800000001</v>
      </c>
      <c r="C1522">
        <v>7.0806120000000004</v>
      </c>
      <c r="H1522">
        <v>198.41296299999999</v>
      </c>
      <c r="I1522">
        <v>8.0129079999999995</v>
      </c>
    </row>
    <row r="1523" spans="1:9" x14ac:dyDescent="0.25">
      <c r="A1523">
        <v>1522</v>
      </c>
      <c r="B1523">
        <v>186.890716</v>
      </c>
      <c r="C1523">
        <v>7.0823980000000004</v>
      </c>
      <c r="H1523">
        <v>198.39306200000001</v>
      </c>
      <c r="I1523">
        <v>8.1033159999999995</v>
      </c>
    </row>
    <row r="1524" spans="1:9" x14ac:dyDescent="0.25">
      <c r="A1524">
        <v>1523</v>
      </c>
      <c r="B1524">
        <v>186.81944200000001</v>
      </c>
      <c r="C1524">
        <v>7.0824999999999996</v>
      </c>
    </row>
    <row r="1525" spans="1:9" x14ac:dyDescent="0.25">
      <c r="A1525">
        <v>1524</v>
      </c>
    </row>
    <row r="1526" spans="1:9" x14ac:dyDescent="0.25">
      <c r="A1526">
        <v>1525</v>
      </c>
    </row>
    <row r="1527" spans="1:9" x14ac:dyDescent="0.25">
      <c r="A1527">
        <v>1526</v>
      </c>
      <c r="D1527">
        <v>174.36704400000002</v>
      </c>
      <c r="E1527">
        <v>8.3443880000000004</v>
      </c>
      <c r="F1527">
        <v>185.321124</v>
      </c>
      <c r="G1527">
        <v>6.2917350000000001</v>
      </c>
    </row>
    <row r="1528" spans="1:9" x14ac:dyDescent="0.25">
      <c r="A1528">
        <v>1527</v>
      </c>
      <c r="D1528">
        <v>174.32607400000001</v>
      </c>
      <c r="E1528">
        <v>8.3208160000000007</v>
      </c>
      <c r="F1528">
        <v>185.28796299999999</v>
      </c>
      <c r="G1528">
        <v>6.2593870000000003</v>
      </c>
    </row>
    <row r="1529" spans="1:9" x14ac:dyDescent="0.25">
      <c r="A1529">
        <v>1528</v>
      </c>
      <c r="D1529">
        <v>174.37331699999999</v>
      </c>
      <c r="E1529">
        <v>8.3409689999999994</v>
      </c>
      <c r="F1529">
        <v>185.30081899999999</v>
      </c>
      <c r="G1529">
        <v>6.2985199999999999</v>
      </c>
    </row>
    <row r="1530" spans="1:9" x14ac:dyDescent="0.25">
      <c r="A1530">
        <v>1529</v>
      </c>
      <c r="D1530">
        <v>174.33755200000002</v>
      </c>
      <c r="E1530">
        <v>8.3520400000000006</v>
      </c>
      <c r="F1530">
        <v>185.284187</v>
      </c>
      <c r="G1530">
        <v>6.2902550000000002</v>
      </c>
    </row>
    <row r="1531" spans="1:9" x14ac:dyDescent="0.25">
      <c r="A1531">
        <v>1530</v>
      </c>
      <c r="D1531">
        <v>174.34081800000001</v>
      </c>
      <c r="E1531">
        <v>8.3504079999999998</v>
      </c>
      <c r="F1531">
        <v>185.28979800000002</v>
      </c>
      <c r="G1531">
        <v>6.3091330000000001</v>
      </c>
    </row>
    <row r="1532" spans="1:9" x14ac:dyDescent="0.25">
      <c r="A1532">
        <v>1531</v>
      </c>
      <c r="D1532">
        <v>174.376992</v>
      </c>
      <c r="E1532">
        <v>8.3674490000000006</v>
      </c>
      <c r="F1532">
        <v>185.29755299999999</v>
      </c>
      <c r="G1532">
        <v>6.3210709999999999</v>
      </c>
    </row>
    <row r="1533" spans="1:9" x14ac:dyDescent="0.25">
      <c r="A1533">
        <v>1532</v>
      </c>
      <c r="D1533">
        <v>174.36775700000001</v>
      </c>
      <c r="E1533">
        <v>8.3530099999999994</v>
      </c>
      <c r="F1533">
        <v>185.30194</v>
      </c>
      <c r="G1533">
        <v>6.33847</v>
      </c>
    </row>
    <row r="1534" spans="1:9" x14ac:dyDescent="0.25">
      <c r="A1534">
        <v>1533</v>
      </c>
      <c r="D1534">
        <v>174.32020700000001</v>
      </c>
      <c r="E1534">
        <v>8.3257139999999996</v>
      </c>
      <c r="F1534">
        <v>185.313728</v>
      </c>
      <c r="G1534">
        <v>6.2160200000000003</v>
      </c>
    </row>
    <row r="1535" spans="1:9" x14ac:dyDescent="0.25">
      <c r="A1535">
        <v>1534</v>
      </c>
      <c r="D1535">
        <v>174.29750200000001</v>
      </c>
      <c r="E1535">
        <v>8.3289790000000004</v>
      </c>
      <c r="F1535">
        <v>185.26076800000001</v>
      </c>
      <c r="G1535">
        <v>6.2144389999999996</v>
      </c>
    </row>
    <row r="1536" spans="1:9" x14ac:dyDescent="0.25">
      <c r="A1536">
        <v>1535</v>
      </c>
      <c r="D1536">
        <v>174.30000200000001</v>
      </c>
      <c r="E1536">
        <v>8.3050510000000006</v>
      </c>
      <c r="F1536">
        <v>185.18444400000001</v>
      </c>
      <c r="G1536">
        <v>6.2305099999999998</v>
      </c>
    </row>
    <row r="1537" spans="1:9" x14ac:dyDescent="0.25">
      <c r="A1537">
        <v>1536</v>
      </c>
      <c r="D1537">
        <v>174.36704400000002</v>
      </c>
      <c r="E1537">
        <v>8.3443880000000004</v>
      </c>
      <c r="F1537">
        <v>185.321124</v>
      </c>
      <c r="G1537">
        <v>6.2917350000000001</v>
      </c>
    </row>
    <row r="1538" spans="1:9" x14ac:dyDescent="0.25">
      <c r="A1538">
        <v>1537</v>
      </c>
    </row>
    <row r="1539" spans="1:9" x14ac:dyDescent="0.25">
      <c r="A1539">
        <v>1538</v>
      </c>
      <c r="H1539">
        <v>173.685868</v>
      </c>
      <c r="I1539">
        <v>8.1721939999999993</v>
      </c>
    </row>
    <row r="1540" spans="1:9" x14ac:dyDescent="0.25">
      <c r="A1540">
        <v>1539</v>
      </c>
      <c r="B1540">
        <v>163.87581900000001</v>
      </c>
      <c r="C1540">
        <v>6.8333159999999999</v>
      </c>
      <c r="H1540">
        <v>173.55479700000001</v>
      </c>
      <c r="I1540">
        <v>8.1953069999999997</v>
      </c>
    </row>
    <row r="1541" spans="1:9" x14ac:dyDescent="0.25">
      <c r="A1541">
        <v>1540</v>
      </c>
      <c r="B1541">
        <v>163.85770600000001</v>
      </c>
      <c r="C1541">
        <v>6.8073980000000001</v>
      </c>
      <c r="H1541">
        <v>173.54969700000001</v>
      </c>
      <c r="I1541">
        <v>8.1639800000000005</v>
      </c>
    </row>
    <row r="1542" spans="1:9" x14ac:dyDescent="0.25">
      <c r="A1542">
        <v>1541</v>
      </c>
      <c r="B1542">
        <v>163.80637999999999</v>
      </c>
      <c r="C1542">
        <v>6.8602550000000004</v>
      </c>
      <c r="H1542">
        <v>173.611583</v>
      </c>
      <c r="I1542">
        <v>8.1544899999999991</v>
      </c>
    </row>
    <row r="1543" spans="1:9" x14ac:dyDescent="0.25">
      <c r="A1543">
        <v>1542</v>
      </c>
      <c r="B1543">
        <v>163.89729800000001</v>
      </c>
      <c r="C1543">
        <v>6.8286220000000002</v>
      </c>
      <c r="H1543">
        <v>173.62801100000001</v>
      </c>
      <c r="I1543">
        <v>8.1485719999999997</v>
      </c>
    </row>
    <row r="1544" spans="1:9" x14ac:dyDescent="0.25">
      <c r="A1544">
        <v>1543</v>
      </c>
      <c r="B1544">
        <v>163.901634</v>
      </c>
      <c r="C1544">
        <v>6.810816</v>
      </c>
      <c r="H1544">
        <v>173.64719500000001</v>
      </c>
      <c r="I1544">
        <v>8.1566840000000003</v>
      </c>
    </row>
    <row r="1545" spans="1:9" x14ac:dyDescent="0.25">
      <c r="A1545">
        <v>1544</v>
      </c>
      <c r="B1545">
        <v>163.99362500000001</v>
      </c>
      <c r="C1545">
        <v>6.7869390000000003</v>
      </c>
      <c r="H1545">
        <v>173.64479800000001</v>
      </c>
      <c r="I1545">
        <v>8.1745920000000005</v>
      </c>
    </row>
    <row r="1546" spans="1:9" x14ac:dyDescent="0.25">
      <c r="A1546">
        <v>1545</v>
      </c>
      <c r="B1546">
        <v>163.95076800000001</v>
      </c>
      <c r="C1546">
        <v>6.77597</v>
      </c>
      <c r="H1546">
        <v>173.66882800000002</v>
      </c>
      <c r="I1546">
        <v>8.1829599999999996</v>
      </c>
    </row>
    <row r="1547" spans="1:9" x14ac:dyDescent="0.25">
      <c r="A1547">
        <v>1546</v>
      </c>
      <c r="B1547">
        <v>163.95842099999999</v>
      </c>
      <c r="C1547">
        <v>6.8009690000000003</v>
      </c>
      <c r="H1547">
        <v>173.62673699999999</v>
      </c>
      <c r="I1547">
        <v>8.2124489999999994</v>
      </c>
    </row>
    <row r="1548" spans="1:9" x14ac:dyDescent="0.25">
      <c r="A1548">
        <v>1547</v>
      </c>
      <c r="B1548">
        <v>163.86265600000002</v>
      </c>
      <c r="C1548">
        <v>6.8145910000000001</v>
      </c>
      <c r="H1548">
        <v>173.65020700000002</v>
      </c>
      <c r="I1548">
        <v>8.1919900000000005</v>
      </c>
    </row>
    <row r="1549" spans="1:9" x14ac:dyDescent="0.25">
      <c r="A1549">
        <v>1548</v>
      </c>
      <c r="B1549">
        <v>163.8124</v>
      </c>
      <c r="C1549">
        <v>6.8713769999999998</v>
      </c>
      <c r="H1549">
        <v>173.62510400000002</v>
      </c>
      <c r="I1549">
        <v>8.1978059999999999</v>
      </c>
    </row>
    <row r="1550" spans="1:9" x14ac:dyDescent="0.25">
      <c r="A1550">
        <v>1549</v>
      </c>
      <c r="B1550">
        <v>163.87581900000001</v>
      </c>
      <c r="C1550">
        <v>6.8333159999999999</v>
      </c>
      <c r="H1550">
        <v>173.685868</v>
      </c>
      <c r="I1550">
        <v>8.1721939999999993</v>
      </c>
    </row>
    <row r="1551" spans="1:9" x14ac:dyDescent="0.25">
      <c r="A1551">
        <v>1550</v>
      </c>
      <c r="H1551">
        <v>173.685868</v>
      </c>
      <c r="I1551">
        <v>8.1721939999999993</v>
      </c>
    </row>
    <row r="1552" spans="1:9" x14ac:dyDescent="0.25">
      <c r="A1552">
        <v>1551</v>
      </c>
      <c r="F1552">
        <v>163.11020600000001</v>
      </c>
      <c r="G1552">
        <v>6.4192349999999996</v>
      </c>
    </row>
    <row r="1553" spans="1:9" x14ac:dyDescent="0.25">
      <c r="A1553">
        <v>1552</v>
      </c>
      <c r="F1553">
        <v>163.12280900000002</v>
      </c>
      <c r="G1553">
        <v>6.3769390000000001</v>
      </c>
    </row>
    <row r="1554" spans="1:9" x14ac:dyDescent="0.25">
      <c r="A1554">
        <v>1553</v>
      </c>
      <c r="D1554">
        <v>153.680104</v>
      </c>
      <c r="E1554">
        <v>7.5349490000000001</v>
      </c>
      <c r="F1554">
        <v>163.057299</v>
      </c>
      <c r="G1554">
        <v>6.3894900000000003</v>
      </c>
    </row>
    <row r="1555" spans="1:9" x14ac:dyDescent="0.25">
      <c r="A1555">
        <v>1554</v>
      </c>
      <c r="D1555">
        <v>153.680104</v>
      </c>
      <c r="E1555">
        <v>7.5349490000000001</v>
      </c>
      <c r="F1555">
        <v>163.11311499999999</v>
      </c>
      <c r="G1555">
        <v>6.4268369999999999</v>
      </c>
    </row>
    <row r="1556" spans="1:9" x14ac:dyDescent="0.25">
      <c r="A1556">
        <v>1555</v>
      </c>
      <c r="D1556">
        <v>153.680104</v>
      </c>
      <c r="E1556">
        <v>7.5349490000000001</v>
      </c>
      <c r="F1556">
        <v>163.09786</v>
      </c>
      <c r="G1556">
        <v>6.4454589999999996</v>
      </c>
    </row>
    <row r="1557" spans="1:9" x14ac:dyDescent="0.25">
      <c r="A1557">
        <v>1556</v>
      </c>
      <c r="D1557">
        <v>153.680104</v>
      </c>
      <c r="E1557">
        <v>7.5349490000000001</v>
      </c>
      <c r="F1557">
        <v>163.04786000000001</v>
      </c>
      <c r="G1557">
        <v>6.4216829999999998</v>
      </c>
    </row>
    <row r="1558" spans="1:9" x14ac:dyDescent="0.25">
      <c r="A1558">
        <v>1557</v>
      </c>
      <c r="D1558">
        <v>153.680104</v>
      </c>
      <c r="E1558">
        <v>7.5349490000000001</v>
      </c>
      <c r="F1558">
        <v>163.036022</v>
      </c>
      <c r="G1558">
        <v>6.4189280000000002</v>
      </c>
    </row>
    <row r="1559" spans="1:9" x14ac:dyDescent="0.25">
      <c r="A1559">
        <v>1558</v>
      </c>
      <c r="D1559">
        <v>153.680104</v>
      </c>
      <c r="E1559">
        <v>7.5349490000000001</v>
      </c>
      <c r="F1559">
        <v>163.07847100000001</v>
      </c>
      <c r="G1559">
        <v>6.4778570000000002</v>
      </c>
    </row>
    <row r="1560" spans="1:9" x14ac:dyDescent="0.25">
      <c r="A1560">
        <v>1559</v>
      </c>
      <c r="D1560">
        <v>153.66433900000001</v>
      </c>
      <c r="E1560">
        <v>7.4123469999999996</v>
      </c>
      <c r="F1560">
        <v>163.04076800000001</v>
      </c>
      <c r="G1560">
        <v>6.3102039999999997</v>
      </c>
    </row>
    <row r="1561" spans="1:9" x14ac:dyDescent="0.25">
      <c r="A1561">
        <v>1560</v>
      </c>
      <c r="D1561">
        <v>153.76413500000001</v>
      </c>
      <c r="E1561">
        <v>7.6001529999999997</v>
      </c>
      <c r="F1561">
        <v>163.04740100000001</v>
      </c>
      <c r="G1561">
        <v>6.2731630000000003</v>
      </c>
    </row>
    <row r="1562" spans="1:9" x14ac:dyDescent="0.25">
      <c r="A1562">
        <v>1561</v>
      </c>
      <c r="D1562">
        <v>153.76188999999999</v>
      </c>
      <c r="E1562">
        <v>7.5737249999999996</v>
      </c>
      <c r="F1562">
        <v>163.11020600000001</v>
      </c>
      <c r="G1562">
        <v>6.4192349999999996</v>
      </c>
    </row>
    <row r="1563" spans="1:9" x14ac:dyDescent="0.25">
      <c r="A1563">
        <v>1562</v>
      </c>
      <c r="D1563">
        <v>153.70525800000001</v>
      </c>
      <c r="E1563">
        <v>7.5067349999999999</v>
      </c>
    </row>
    <row r="1564" spans="1:9" x14ac:dyDescent="0.25">
      <c r="A1564">
        <v>1563</v>
      </c>
      <c r="D1564">
        <v>153.680104</v>
      </c>
      <c r="E1564">
        <v>7.5349490000000001</v>
      </c>
    </row>
    <row r="1565" spans="1:9" x14ac:dyDescent="0.25">
      <c r="A1565">
        <v>1564</v>
      </c>
    </row>
    <row r="1566" spans="1:9" x14ac:dyDescent="0.25">
      <c r="A1566">
        <v>1565</v>
      </c>
      <c r="B1566">
        <v>132.98249300000001</v>
      </c>
      <c r="C1566">
        <v>4.7012960000000001</v>
      </c>
    </row>
    <row r="1567" spans="1:9" x14ac:dyDescent="0.25">
      <c r="A1567">
        <v>1566</v>
      </c>
      <c r="B1567">
        <v>133.080791</v>
      </c>
      <c r="C1567">
        <v>4.592333</v>
      </c>
    </row>
    <row r="1568" spans="1:9" x14ac:dyDescent="0.25">
      <c r="A1568">
        <v>1567</v>
      </c>
      <c r="B1568">
        <v>133.010943</v>
      </c>
      <c r="C1568">
        <v>4.6719679999999997</v>
      </c>
      <c r="H1568">
        <v>152.51612499999999</v>
      </c>
      <c r="I1568">
        <v>7.8217860000000003</v>
      </c>
    </row>
    <row r="1569" spans="1:9" x14ac:dyDescent="0.25">
      <c r="A1569">
        <v>1568</v>
      </c>
      <c r="B1569">
        <v>132.96141299999999</v>
      </c>
      <c r="C1569">
        <v>4.7184090000000003</v>
      </c>
      <c r="H1569">
        <v>152.51612499999999</v>
      </c>
      <c r="I1569">
        <v>7.8217860000000003</v>
      </c>
    </row>
    <row r="1570" spans="1:9" x14ac:dyDescent="0.25">
      <c r="A1570">
        <v>1569</v>
      </c>
      <c r="B1570">
        <v>132.96187900000001</v>
      </c>
      <c r="C1570">
        <v>4.7087700000000003</v>
      </c>
      <c r="H1570">
        <v>152.350359</v>
      </c>
      <c r="I1570">
        <v>7.8078060000000002</v>
      </c>
    </row>
    <row r="1571" spans="1:9" x14ac:dyDescent="0.25">
      <c r="A1571">
        <v>1570</v>
      </c>
      <c r="B1571">
        <v>132.93719000000002</v>
      </c>
      <c r="C1571">
        <v>4.7271710000000002</v>
      </c>
      <c r="H1571">
        <v>152.39469600000001</v>
      </c>
      <c r="I1571">
        <v>7.8257649999999996</v>
      </c>
    </row>
    <row r="1572" spans="1:9" x14ac:dyDescent="0.25">
      <c r="A1572">
        <v>1571</v>
      </c>
      <c r="B1572">
        <v>132.98806300000001</v>
      </c>
      <c r="C1572">
        <v>4.6313000000000004</v>
      </c>
      <c r="H1572">
        <v>152.46944100000002</v>
      </c>
      <c r="I1572">
        <v>7.8766829999999999</v>
      </c>
    </row>
    <row r="1573" spans="1:9" x14ac:dyDescent="0.25">
      <c r="A1573">
        <v>1572</v>
      </c>
      <c r="B1573">
        <v>133.04687000000001</v>
      </c>
      <c r="C1573">
        <v>4.6067650000000002</v>
      </c>
      <c r="H1573">
        <v>152.40454299999999</v>
      </c>
      <c r="I1573">
        <v>7.8612250000000001</v>
      </c>
    </row>
    <row r="1574" spans="1:9" x14ac:dyDescent="0.25">
      <c r="A1574">
        <v>1573</v>
      </c>
      <c r="B1574">
        <v>133.06403600000002</v>
      </c>
      <c r="C1574">
        <v>4.6622779999999997</v>
      </c>
      <c r="H1574">
        <v>152.38541000000001</v>
      </c>
      <c r="I1574">
        <v>7.8679589999999999</v>
      </c>
    </row>
    <row r="1575" spans="1:9" x14ac:dyDescent="0.25">
      <c r="A1575">
        <v>1574</v>
      </c>
      <c r="B1575">
        <v>133.10522400000002</v>
      </c>
      <c r="C1575">
        <v>4.6757309999999999</v>
      </c>
      <c r="H1575">
        <v>152.51612499999999</v>
      </c>
      <c r="I1575">
        <v>7.8217860000000003</v>
      </c>
    </row>
    <row r="1576" spans="1:9" x14ac:dyDescent="0.25">
      <c r="A1576">
        <v>1575</v>
      </c>
      <c r="B1576">
        <v>132.98249300000001</v>
      </c>
      <c r="C1576">
        <v>4.7012960000000001</v>
      </c>
      <c r="H1576">
        <v>152.34311500000001</v>
      </c>
      <c r="I1576">
        <v>7.899184</v>
      </c>
    </row>
    <row r="1577" spans="1:9" x14ac:dyDescent="0.25">
      <c r="A1577">
        <v>1576</v>
      </c>
      <c r="H1577">
        <v>152.32459399999999</v>
      </c>
      <c r="I1577">
        <v>7.8076530000000002</v>
      </c>
    </row>
    <row r="1578" spans="1:9" x14ac:dyDescent="0.25">
      <c r="A1578">
        <v>1577</v>
      </c>
      <c r="F1578">
        <v>132.46602899999999</v>
      </c>
      <c r="G1578">
        <v>4.7656229999999997</v>
      </c>
      <c r="H1578">
        <v>152.51612499999999</v>
      </c>
      <c r="I1578">
        <v>7.8217860000000003</v>
      </c>
    </row>
    <row r="1579" spans="1:9" x14ac:dyDescent="0.25">
      <c r="A1579">
        <v>1578</v>
      </c>
      <c r="F1579">
        <v>132.45474100000001</v>
      </c>
      <c r="G1579">
        <v>4.747325</v>
      </c>
    </row>
    <row r="1580" spans="1:9" x14ac:dyDescent="0.25">
      <c r="A1580">
        <v>1579</v>
      </c>
      <c r="D1580">
        <v>120.146117</v>
      </c>
      <c r="E1580">
        <v>6.3820829999999997</v>
      </c>
      <c r="F1580">
        <v>132.46911900000001</v>
      </c>
      <c r="G1580">
        <v>4.8226820000000004</v>
      </c>
    </row>
    <row r="1581" spans="1:9" x14ac:dyDescent="0.25">
      <c r="A1581">
        <v>1580</v>
      </c>
      <c r="D1581">
        <v>120.20307100000001</v>
      </c>
      <c r="E1581">
        <v>6.4137310000000003</v>
      </c>
      <c r="F1581">
        <v>132.43031200000001</v>
      </c>
      <c r="G1581">
        <v>4.7976320000000001</v>
      </c>
    </row>
    <row r="1582" spans="1:9" x14ac:dyDescent="0.25">
      <c r="A1582">
        <v>1581</v>
      </c>
      <c r="D1582">
        <v>120.18436</v>
      </c>
      <c r="E1582">
        <v>6.3904339999999999</v>
      </c>
      <c r="F1582">
        <v>132.482215</v>
      </c>
      <c r="G1582">
        <v>4.754232</v>
      </c>
    </row>
    <row r="1583" spans="1:9" x14ac:dyDescent="0.25">
      <c r="A1583">
        <v>1582</v>
      </c>
      <c r="D1583">
        <v>120.19018500000001</v>
      </c>
      <c r="E1583">
        <v>6.3921340000000004</v>
      </c>
      <c r="F1583">
        <v>132.47005000000001</v>
      </c>
      <c r="G1583">
        <v>4.7322230000000003</v>
      </c>
    </row>
    <row r="1584" spans="1:9" x14ac:dyDescent="0.25">
      <c r="A1584">
        <v>1583</v>
      </c>
      <c r="D1584">
        <v>120.155601</v>
      </c>
      <c r="E1584">
        <v>6.407546</v>
      </c>
      <c r="F1584">
        <v>132.56679400000002</v>
      </c>
      <c r="G1584">
        <v>4.7918070000000004</v>
      </c>
    </row>
    <row r="1585" spans="1:9" x14ac:dyDescent="0.25">
      <c r="A1585">
        <v>1584</v>
      </c>
      <c r="D1585">
        <v>120.155444</v>
      </c>
      <c r="E1585">
        <v>6.3953819999999997</v>
      </c>
      <c r="F1585">
        <v>132.669318</v>
      </c>
      <c r="G1585">
        <v>4.8175790000000003</v>
      </c>
    </row>
    <row r="1586" spans="1:9" x14ac:dyDescent="0.25">
      <c r="A1586">
        <v>1585</v>
      </c>
      <c r="D1586">
        <v>120.157298</v>
      </c>
      <c r="E1586">
        <v>6.3927019999999999</v>
      </c>
      <c r="F1586">
        <v>132.46602899999999</v>
      </c>
      <c r="G1586">
        <v>4.7656229999999997</v>
      </c>
    </row>
    <row r="1587" spans="1:9" x14ac:dyDescent="0.25">
      <c r="A1587">
        <v>1586</v>
      </c>
      <c r="D1587">
        <v>120.114467</v>
      </c>
      <c r="E1587">
        <v>6.4263079999999997</v>
      </c>
      <c r="F1587">
        <v>132.46602899999999</v>
      </c>
      <c r="G1587">
        <v>4.7656229999999997</v>
      </c>
    </row>
    <row r="1588" spans="1:9" x14ac:dyDescent="0.25">
      <c r="A1588">
        <v>1587</v>
      </c>
      <c r="D1588">
        <v>120.09539700000001</v>
      </c>
      <c r="E1588">
        <v>6.4312560000000003</v>
      </c>
    </row>
    <row r="1589" spans="1:9" x14ac:dyDescent="0.25">
      <c r="A1589">
        <v>1588</v>
      </c>
      <c r="D1589">
        <v>120.149722</v>
      </c>
      <c r="E1589">
        <v>6.3921859999999997</v>
      </c>
    </row>
    <row r="1590" spans="1:9" x14ac:dyDescent="0.25">
      <c r="A1590">
        <v>1589</v>
      </c>
      <c r="D1590">
        <v>120.080501</v>
      </c>
      <c r="E1590">
        <v>6.4365649999999999</v>
      </c>
    </row>
    <row r="1591" spans="1:9" x14ac:dyDescent="0.25">
      <c r="A1591">
        <v>1590</v>
      </c>
      <c r="D1591">
        <v>120.146117</v>
      </c>
      <c r="E1591">
        <v>6.3820829999999997</v>
      </c>
    </row>
    <row r="1592" spans="1:9" x14ac:dyDescent="0.25">
      <c r="A1592">
        <v>1591</v>
      </c>
      <c r="B1592">
        <v>109.35993500000001</v>
      </c>
      <c r="C1592">
        <v>4.7464490000000001</v>
      </c>
    </row>
    <row r="1593" spans="1:9" x14ac:dyDescent="0.25">
      <c r="A1593">
        <v>1592</v>
      </c>
      <c r="B1593">
        <v>109.39333600000001</v>
      </c>
      <c r="C1593">
        <v>4.6897510000000002</v>
      </c>
    </row>
    <row r="1594" spans="1:9" x14ac:dyDescent="0.25">
      <c r="A1594">
        <v>1593</v>
      </c>
      <c r="B1594">
        <v>109.44374400000001</v>
      </c>
      <c r="C1594">
        <v>4.7585100000000002</v>
      </c>
      <c r="H1594">
        <v>117.353328</v>
      </c>
      <c r="I1594">
        <v>6.98102</v>
      </c>
    </row>
    <row r="1595" spans="1:9" x14ac:dyDescent="0.25">
      <c r="A1595">
        <v>1594</v>
      </c>
      <c r="B1595">
        <v>109.367976</v>
      </c>
      <c r="C1595">
        <v>4.7373250000000002</v>
      </c>
      <c r="H1595">
        <v>117.349616</v>
      </c>
      <c r="I1595">
        <v>7.0996740000000003</v>
      </c>
    </row>
    <row r="1596" spans="1:9" x14ac:dyDescent="0.25">
      <c r="A1596">
        <v>1595</v>
      </c>
      <c r="B1596">
        <v>109.32251300000001</v>
      </c>
      <c r="C1596">
        <v>4.7054720000000003</v>
      </c>
      <c r="H1596">
        <v>117.34554199999999</v>
      </c>
      <c r="I1596">
        <v>6.9822059999999997</v>
      </c>
    </row>
    <row r="1597" spans="1:9" x14ac:dyDescent="0.25">
      <c r="A1597">
        <v>1596</v>
      </c>
      <c r="B1597">
        <v>109.27829300000001</v>
      </c>
      <c r="C1597">
        <v>4.7137180000000001</v>
      </c>
      <c r="H1597">
        <v>117.34265400000001</v>
      </c>
      <c r="I1597">
        <v>6.9919479999999998</v>
      </c>
    </row>
    <row r="1598" spans="1:9" x14ac:dyDescent="0.25">
      <c r="A1598">
        <v>1597</v>
      </c>
      <c r="B1598">
        <v>109.32875300000001</v>
      </c>
      <c r="C1598">
        <v>4.7192340000000002</v>
      </c>
      <c r="H1598">
        <v>117.345439</v>
      </c>
      <c r="I1598">
        <v>6.9827729999999999</v>
      </c>
    </row>
    <row r="1599" spans="1:9" x14ac:dyDescent="0.25">
      <c r="A1599">
        <v>1598</v>
      </c>
      <c r="B1599">
        <v>109.276847</v>
      </c>
      <c r="C1599">
        <v>4.7235120000000004</v>
      </c>
      <c r="H1599">
        <v>117.369563</v>
      </c>
      <c r="I1599">
        <v>7.0228219999999997</v>
      </c>
    </row>
    <row r="1600" spans="1:9" x14ac:dyDescent="0.25">
      <c r="A1600">
        <v>1599</v>
      </c>
      <c r="B1600">
        <v>109.259063</v>
      </c>
      <c r="C1600">
        <v>4.6458870000000001</v>
      </c>
      <c r="H1600">
        <v>117.38022900000001</v>
      </c>
      <c r="I1600">
        <v>7.0062249999999997</v>
      </c>
    </row>
    <row r="1601" spans="1:9" x14ac:dyDescent="0.25">
      <c r="A1601">
        <v>1600</v>
      </c>
      <c r="B1601">
        <v>109.35993500000001</v>
      </c>
      <c r="C1601">
        <v>4.7464490000000001</v>
      </c>
      <c r="H1601">
        <v>117.350745</v>
      </c>
      <c r="I1601">
        <v>7.012823</v>
      </c>
    </row>
    <row r="1602" spans="1:9" x14ac:dyDescent="0.25">
      <c r="A1602">
        <v>1601</v>
      </c>
      <c r="H1602">
        <v>117.37255</v>
      </c>
      <c r="I1602">
        <v>6.9609699999999997</v>
      </c>
    </row>
    <row r="1603" spans="1:9" x14ac:dyDescent="0.25">
      <c r="A1603">
        <v>1602</v>
      </c>
      <c r="F1603">
        <v>109.50508000000001</v>
      </c>
      <c r="G1603">
        <v>4.4437329999999999</v>
      </c>
      <c r="H1603">
        <v>117.357551</v>
      </c>
      <c r="I1603">
        <v>6.9620519999999999</v>
      </c>
    </row>
    <row r="1604" spans="1:9" x14ac:dyDescent="0.25">
      <c r="A1604">
        <v>1603</v>
      </c>
      <c r="F1604">
        <v>109.416892</v>
      </c>
      <c r="G1604">
        <v>4.53512</v>
      </c>
      <c r="H1604">
        <v>117.355079</v>
      </c>
      <c r="I1604">
        <v>7.0102979999999997</v>
      </c>
    </row>
    <row r="1605" spans="1:9" x14ac:dyDescent="0.25">
      <c r="A1605">
        <v>1604</v>
      </c>
      <c r="F1605">
        <v>109.40756100000002</v>
      </c>
      <c r="G1605">
        <v>4.5258929999999999</v>
      </c>
      <c r="H1605">
        <v>117.558986</v>
      </c>
      <c r="I1605">
        <v>6.9951429999999997</v>
      </c>
    </row>
    <row r="1606" spans="1:9" x14ac:dyDescent="0.25">
      <c r="A1606">
        <v>1605</v>
      </c>
      <c r="F1606">
        <v>109.41575900000001</v>
      </c>
      <c r="G1606">
        <v>4.521306</v>
      </c>
      <c r="H1606">
        <v>117.353328</v>
      </c>
      <c r="I1606">
        <v>6.98102</v>
      </c>
    </row>
    <row r="1607" spans="1:9" x14ac:dyDescent="0.25">
      <c r="A1607">
        <v>1606</v>
      </c>
      <c r="D1607">
        <v>94.257747000000009</v>
      </c>
      <c r="E1607">
        <v>6.7234569999999998</v>
      </c>
      <c r="F1607">
        <v>109.42261400000001</v>
      </c>
      <c r="G1607">
        <v>4.5193989999999999</v>
      </c>
    </row>
    <row r="1608" spans="1:9" x14ac:dyDescent="0.25">
      <c r="A1608">
        <v>1607</v>
      </c>
      <c r="D1608">
        <v>94.267797999999999</v>
      </c>
      <c r="E1608">
        <v>6.7055709999999999</v>
      </c>
      <c r="F1608">
        <v>109.43132300000001</v>
      </c>
      <c r="G1608">
        <v>4.4861019999999998</v>
      </c>
    </row>
    <row r="1609" spans="1:9" x14ac:dyDescent="0.25">
      <c r="A1609">
        <v>1608</v>
      </c>
      <c r="D1609">
        <v>94.322074000000015</v>
      </c>
      <c r="E1609">
        <v>6.7008299999999998</v>
      </c>
      <c r="F1609">
        <v>109.383594</v>
      </c>
      <c r="G1609">
        <v>4.4764109999999997</v>
      </c>
    </row>
    <row r="1610" spans="1:9" x14ac:dyDescent="0.25">
      <c r="A1610">
        <v>1609</v>
      </c>
      <c r="D1610">
        <v>94.273417000000009</v>
      </c>
      <c r="E1610">
        <v>6.6992320000000003</v>
      </c>
      <c r="F1610">
        <v>109.434676</v>
      </c>
      <c r="G1610">
        <v>4.5150180000000004</v>
      </c>
    </row>
    <row r="1611" spans="1:9" x14ac:dyDescent="0.25">
      <c r="A1611">
        <v>1610</v>
      </c>
      <c r="D1611">
        <v>94.287436000000014</v>
      </c>
      <c r="E1611">
        <v>6.6946960000000004</v>
      </c>
      <c r="F1611">
        <v>109.36756400000002</v>
      </c>
      <c r="G1611">
        <v>4.505585</v>
      </c>
    </row>
    <row r="1612" spans="1:9" x14ac:dyDescent="0.25">
      <c r="A1612">
        <v>1611</v>
      </c>
      <c r="D1612">
        <v>94.291972000000015</v>
      </c>
      <c r="E1612">
        <v>6.7081489999999997</v>
      </c>
      <c r="F1612">
        <v>109.459262</v>
      </c>
      <c r="G1612">
        <v>4.3526550000000004</v>
      </c>
    </row>
    <row r="1613" spans="1:9" x14ac:dyDescent="0.25">
      <c r="A1613">
        <v>1612</v>
      </c>
      <c r="D1613">
        <v>94.292281000000003</v>
      </c>
      <c r="E1613">
        <v>6.7170139999999998</v>
      </c>
      <c r="F1613">
        <v>109.50508000000001</v>
      </c>
      <c r="G1613">
        <v>4.4437329999999999</v>
      </c>
    </row>
    <row r="1614" spans="1:9" x14ac:dyDescent="0.25">
      <c r="A1614">
        <v>1613</v>
      </c>
      <c r="D1614">
        <v>94.286662000000007</v>
      </c>
      <c r="E1614">
        <v>6.7233020000000003</v>
      </c>
    </row>
    <row r="1615" spans="1:9" x14ac:dyDescent="0.25">
      <c r="A1615">
        <v>1614</v>
      </c>
      <c r="D1615">
        <v>94.284551000000008</v>
      </c>
      <c r="E1615">
        <v>6.7168080000000003</v>
      </c>
    </row>
    <row r="1616" spans="1:9" x14ac:dyDescent="0.25">
      <c r="A1616">
        <v>1615</v>
      </c>
      <c r="D1616">
        <v>94.295014000000009</v>
      </c>
      <c r="E1616">
        <v>6.7300550000000001</v>
      </c>
    </row>
    <row r="1617" spans="1:9" x14ac:dyDescent="0.25">
      <c r="A1617">
        <v>1616</v>
      </c>
      <c r="D1617">
        <v>94.230687000000017</v>
      </c>
      <c r="E1617">
        <v>6.7419609999999999</v>
      </c>
    </row>
    <row r="1618" spans="1:9" x14ac:dyDescent="0.25">
      <c r="A1618">
        <v>1617</v>
      </c>
      <c r="B1618">
        <v>86.381619000000001</v>
      </c>
      <c r="C1618">
        <v>5.3574989999999998</v>
      </c>
      <c r="D1618">
        <v>94.238934999999998</v>
      </c>
      <c r="E1618">
        <v>6.7174779999999998</v>
      </c>
    </row>
    <row r="1619" spans="1:9" x14ac:dyDescent="0.25">
      <c r="A1619">
        <v>1618</v>
      </c>
      <c r="B1619">
        <v>86.305490000000006</v>
      </c>
      <c r="C1619">
        <v>5.4398140000000001</v>
      </c>
      <c r="D1619">
        <v>94.257747000000009</v>
      </c>
      <c r="E1619">
        <v>6.7234569999999998</v>
      </c>
    </row>
    <row r="1620" spans="1:9" x14ac:dyDescent="0.25">
      <c r="A1620">
        <v>1619</v>
      </c>
      <c r="B1620">
        <v>86.252451000000008</v>
      </c>
      <c r="C1620">
        <v>5.4355869999999999</v>
      </c>
    </row>
    <row r="1621" spans="1:9" x14ac:dyDescent="0.25">
      <c r="A1621">
        <v>1620</v>
      </c>
      <c r="B1621">
        <v>86.270285000000001</v>
      </c>
      <c r="C1621">
        <v>5.4258459999999999</v>
      </c>
    </row>
    <row r="1622" spans="1:9" x14ac:dyDescent="0.25">
      <c r="A1622">
        <v>1621</v>
      </c>
      <c r="B1622">
        <v>86.256471000000005</v>
      </c>
      <c r="C1622">
        <v>5.4700179999999996</v>
      </c>
      <c r="H1622">
        <v>91.941426000000007</v>
      </c>
      <c r="I1622">
        <v>7.9399389999999999</v>
      </c>
    </row>
    <row r="1623" spans="1:9" x14ac:dyDescent="0.25">
      <c r="A1623">
        <v>1622</v>
      </c>
      <c r="B1623">
        <v>86.272707000000011</v>
      </c>
      <c r="C1623">
        <v>5.5046039999999996</v>
      </c>
      <c r="H1623">
        <v>91.868853999999999</v>
      </c>
      <c r="I1623">
        <v>8.0520460000000007</v>
      </c>
    </row>
    <row r="1624" spans="1:9" x14ac:dyDescent="0.25">
      <c r="A1624">
        <v>1623</v>
      </c>
      <c r="B1624">
        <v>86.274511000000004</v>
      </c>
      <c r="C1624">
        <v>5.5206350000000004</v>
      </c>
      <c r="H1624">
        <v>91.851329000000007</v>
      </c>
      <c r="I1624">
        <v>7.9914820000000004</v>
      </c>
    </row>
    <row r="1625" spans="1:9" x14ac:dyDescent="0.25">
      <c r="A1625">
        <v>1624</v>
      </c>
      <c r="B1625">
        <v>86.25863600000001</v>
      </c>
      <c r="C1625">
        <v>5.4592460000000003</v>
      </c>
      <c r="H1625">
        <v>91.845709999999997</v>
      </c>
      <c r="I1625">
        <v>7.9942140000000004</v>
      </c>
    </row>
    <row r="1626" spans="1:9" x14ac:dyDescent="0.25">
      <c r="A1626">
        <v>1625</v>
      </c>
      <c r="B1626">
        <v>86.318633000000005</v>
      </c>
      <c r="C1626">
        <v>5.4719769999999999</v>
      </c>
      <c r="H1626">
        <v>91.863492000000008</v>
      </c>
      <c r="I1626">
        <v>7.9900909999999996</v>
      </c>
    </row>
    <row r="1627" spans="1:9" x14ac:dyDescent="0.25">
      <c r="A1627">
        <v>1626</v>
      </c>
      <c r="B1627">
        <v>86.204309000000009</v>
      </c>
      <c r="C1627">
        <v>5.55321</v>
      </c>
      <c r="H1627">
        <v>91.826949000000013</v>
      </c>
      <c r="I1627">
        <v>7.9815860000000001</v>
      </c>
    </row>
    <row r="1628" spans="1:9" x14ac:dyDescent="0.25">
      <c r="A1628">
        <v>1627</v>
      </c>
      <c r="B1628">
        <v>86.29332500000001</v>
      </c>
      <c r="C1628">
        <v>5.5672300000000003</v>
      </c>
      <c r="H1628">
        <v>91.83999</v>
      </c>
      <c r="I1628">
        <v>7.9991620000000001</v>
      </c>
    </row>
    <row r="1629" spans="1:9" x14ac:dyDescent="0.25">
      <c r="A1629">
        <v>1628</v>
      </c>
      <c r="B1629">
        <v>86.381619000000001</v>
      </c>
      <c r="C1629">
        <v>5.3574989999999998</v>
      </c>
      <c r="H1629">
        <v>91.842566000000005</v>
      </c>
      <c r="I1629">
        <v>7.9871530000000002</v>
      </c>
    </row>
    <row r="1630" spans="1:9" x14ac:dyDescent="0.25">
      <c r="A1630">
        <v>1629</v>
      </c>
      <c r="F1630">
        <v>86.491511000000003</v>
      </c>
      <c r="G1630">
        <v>4.8430410000000004</v>
      </c>
      <c r="H1630">
        <v>91.858907000000016</v>
      </c>
      <c r="I1630">
        <v>7.9755549999999999</v>
      </c>
    </row>
    <row r="1631" spans="1:9" x14ac:dyDescent="0.25">
      <c r="A1631">
        <v>1630</v>
      </c>
      <c r="F1631">
        <v>86.401154000000005</v>
      </c>
      <c r="G1631">
        <v>4.8666999999999998</v>
      </c>
      <c r="H1631">
        <v>91.865762000000004</v>
      </c>
      <c r="I1631">
        <v>7.9918940000000003</v>
      </c>
    </row>
    <row r="1632" spans="1:9" x14ac:dyDescent="0.25">
      <c r="A1632">
        <v>1631</v>
      </c>
      <c r="F1632">
        <v>86.420276000000001</v>
      </c>
      <c r="G1632">
        <v>4.8527829999999996</v>
      </c>
      <c r="H1632">
        <v>91.822465000000008</v>
      </c>
      <c r="I1632">
        <v>8.0169960000000007</v>
      </c>
    </row>
    <row r="1633" spans="1:9" x14ac:dyDescent="0.25">
      <c r="A1633">
        <v>1632</v>
      </c>
      <c r="F1633">
        <v>86.41708100000001</v>
      </c>
      <c r="G1633">
        <v>4.8680399999999997</v>
      </c>
      <c r="H1633">
        <v>91.82736100000001</v>
      </c>
      <c r="I1633">
        <v>7.9587009999999996</v>
      </c>
    </row>
    <row r="1634" spans="1:9" x14ac:dyDescent="0.25">
      <c r="A1634">
        <v>1633</v>
      </c>
      <c r="D1634">
        <v>74.538227000000006</v>
      </c>
      <c r="E1634">
        <v>6.671913</v>
      </c>
      <c r="F1634">
        <v>86.395226000000008</v>
      </c>
      <c r="G1634">
        <v>4.87371</v>
      </c>
      <c r="H1634">
        <v>91.941426000000007</v>
      </c>
      <c r="I1634">
        <v>7.9399389999999999</v>
      </c>
    </row>
    <row r="1635" spans="1:9" x14ac:dyDescent="0.25">
      <c r="A1635">
        <v>1634</v>
      </c>
      <c r="D1635">
        <v>74.484158000000008</v>
      </c>
      <c r="E1635">
        <v>6.6966029999999996</v>
      </c>
      <c r="F1635">
        <v>86.421823000000003</v>
      </c>
      <c r="G1635">
        <v>4.8910799999999997</v>
      </c>
    </row>
    <row r="1636" spans="1:9" x14ac:dyDescent="0.25">
      <c r="A1636">
        <v>1635</v>
      </c>
      <c r="D1636">
        <v>74.45988100000001</v>
      </c>
      <c r="E1636">
        <v>6.728148</v>
      </c>
      <c r="F1636">
        <v>86.431100000000001</v>
      </c>
      <c r="G1636">
        <v>4.9031929999999999</v>
      </c>
    </row>
    <row r="1637" spans="1:9" x14ac:dyDescent="0.25">
      <c r="A1637">
        <v>1636</v>
      </c>
      <c r="D1637">
        <v>74.505806000000007</v>
      </c>
      <c r="E1637">
        <v>6.6684080000000003</v>
      </c>
      <c r="F1637">
        <v>86.404504000000003</v>
      </c>
      <c r="G1637">
        <v>4.8532989999999998</v>
      </c>
    </row>
    <row r="1638" spans="1:9" x14ac:dyDescent="0.25">
      <c r="A1638">
        <v>1637</v>
      </c>
      <c r="D1638">
        <v>74.494209000000012</v>
      </c>
      <c r="E1638">
        <v>6.6565529999999997</v>
      </c>
      <c r="F1638">
        <v>86.40270000000001</v>
      </c>
      <c r="G1638">
        <v>4.8362889999999998</v>
      </c>
    </row>
    <row r="1639" spans="1:9" x14ac:dyDescent="0.25">
      <c r="A1639">
        <v>1638</v>
      </c>
      <c r="D1639">
        <v>74.509260000000012</v>
      </c>
      <c r="E1639">
        <v>6.6681509999999999</v>
      </c>
      <c r="F1639">
        <v>86.381361000000012</v>
      </c>
      <c r="G1639">
        <v>4.7868079999999997</v>
      </c>
    </row>
    <row r="1640" spans="1:9" x14ac:dyDescent="0.25">
      <c r="A1640">
        <v>1639</v>
      </c>
      <c r="D1640">
        <v>74.537093000000013</v>
      </c>
      <c r="E1640">
        <v>6.6675319999999996</v>
      </c>
      <c r="F1640">
        <v>86.349868000000001</v>
      </c>
      <c r="G1640">
        <v>4.5963019999999997</v>
      </c>
    </row>
    <row r="1641" spans="1:9" x14ac:dyDescent="0.25">
      <c r="A1641">
        <v>1640</v>
      </c>
      <c r="D1641">
        <v>74.500033000000002</v>
      </c>
      <c r="E1641">
        <v>6.6802640000000002</v>
      </c>
      <c r="F1641">
        <v>86.491511000000003</v>
      </c>
      <c r="G1641">
        <v>4.8430410000000004</v>
      </c>
    </row>
    <row r="1642" spans="1:9" x14ac:dyDescent="0.25">
      <c r="A1642">
        <v>1641</v>
      </c>
      <c r="D1642">
        <v>74.514981000000006</v>
      </c>
      <c r="E1642">
        <v>6.6874789999999997</v>
      </c>
    </row>
    <row r="1643" spans="1:9" x14ac:dyDescent="0.25">
      <c r="A1643">
        <v>1642</v>
      </c>
      <c r="D1643">
        <v>74.528228000000013</v>
      </c>
      <c r="E1643">
        <v>6.6933559999999996</v>
      </c>
    </row>
    <row r="1644" spans="1:9" x14ac:dyDescent="0.25">
      <c r="A1644">
        <v>1643</v>
      </c>
      <c r="D1644">
        <v>74.541578000000001</v>
      </c>
      <c r="E1644">
        <v>6.6881500000000003</v>
      </c>
    </row>
    <row r="1645" spans="1:9" x14ac:dyDescent="0.25">
      <c r="A1645">
        <v>1644</v>
      </c>
      <c r="D1645">
        <v>74.546938000000011</v>
      </c>
      <c r="E1645">
        <v>6.6838709999999999</v>
      </c>
    </row>
    <row r="1646" spans="1:9" x14ac:dyDescent="0.25">
      <c r="A1646">
        <v>1645</v>
      </c>
      <c r="B1646">
        <v>67.146149000000008</v>
      </c>
      <c r="C1646">
        <v>5.1598959999999998</v>
      </c>
      <c r="D1646">
        <v>74.546474000000003</v>
      </c>
      <c r="E1646">
        <v>6.675573</v>
      </c>
    </row>
    <row r="1647" spans="1:9" x14ac:dyDescent="0.25">
      <c r="A1647">
        <v>1646</v>
      </c>
      <c r="B1647">
        <v>67.108542999999997</v>
      </c>
      <c r="C1647">
        <v>5.1478120000000001</v>
      </c>
      <c r="D1647">
        <v>74.524929000000014</v>
      </c>
      <c r="E1647">
        <v>6.7389710000000003</v>
      </c>
    </row>
    <row r="1648" spans="1:9" x14ac:dyDescent="0.25">
      <c r="A1648">
        <v>1647</v>
      </c>
      <c r="B1648">
        <v>67.11375000000001</v>
      </c>
      <c r="C1648">
        <v>5.1706250000000002</v>
      </c>
      <c r="D1648">
        <v>74.538227000000006</v>
      </c>
      <c r="E1648">
        <v>6.671913</v>
      </c>
    </row>
    <row r="1649" spans="1:9" x14ac:dyDescent="0.25">
      <c r="A1649">
        <v>1648</v>
      </c>
      <c r="B1649">
        <v>67.132507000000004</v>
      </c>
      <c r="C1649">
        <v>5.1734900000000001</v>
      </c>
      <c r="H1649">
        <v>73.613070000000008</v>
      </c>
      <c r="I1649">
        <v>7.9727209999999999</v>
      </c>
    </row>
    <row r="1650" spans="1:9" x14ac:dyDescent="0.25">
      <c r="A1650">
        <v>1649</v>
      </c>
      <c r="B1650">
        <v>67.128597000000013</v>
      </c>
      <c r="C1650">
        <v>5.1597390000000001</v>
      </c>
      <c r="H1650">
        <v>73.573588000000001</v>
      </c>
      <c r="I1650">
        <v>8.0169960000000007</v>
      </c>
    </row>
    <row r="1651" spans="1:9" x14ac:dyDescent="0.25">
      <c r="A1651">
        <v>1650</v>
      </c>
      <c r="B1651">
        <v>67.158699000000013</v>
      </c>
      <c r="C1651">
        <v>5.1527599999999998</v>
      </c>
      <c r="H1651">
        <v>73.54853700000001</v>
      </c>
      <c r="I1651">
        <v>7.9827199999999996</v>
      </c>
    </row>
    <row r="1652" spans="1:9" x14ac:dyDescent="0.25">
      <c r="A1652">
        <v>1651</v>
      </c>
      <c r="B1652">
        <v>67.167087000000009</v>
      </c>
      <c r="C1652">
        <v>5.1496870000000001</v>
      </c>
      <c r="H1652">
        <v>73.570031</v>
      </c>
      <c r="I1652">
        <v>7.9664330000000003</v>
      </c>
    </row>
    <row r="1653" spans="1:9" x14ac:dyDescent="0.25">
      <c r="A1653">
        <v>1652</v>
      </c>
      <c r="B1653">
        <v>67.175834000000009</v>
      </c>
      <c r="C1653">
        <v>5.1583329999999998</v>
      </c>
      <c r="H1653">
        <v>73.600339000000005</v>
      </c>
      <c r="I1653">
        <v>7.9475150000000001</v>
      </c>
    </row>
    <row r="1654" spans="1:9" x14ac:dyDescent="0.25">
      <c r="A1654">
        <v>1653</v>
      </c>
      <c r="B1654">
        <v>67.225109000000003</v>
      </c>
      <c r="C1654">
        <v>5.2379160000000002</v>
      </c>
      <c r="H1654">
        <v>73.621420000000001</v>
      </c>
      <c r="I1654">
        <v>7.9629789999999998</v>
      </c>
    </row>
    <row r="1655" spans="1:9" x14ac:dyDescent="0.25">
      <c r="A1655">
        <v>1654</v>
      </c>
      <c r="B1655">
        <v>67.219741999999997</v>
      </c>
      <c r="C1655">
        <v>5.2125000000000004</v>
      </c>
      <c r="H1655">
        <v>73.649718000000007</v>
      </c>
      <c r="I1655">
        <v>7.9501439999999999</v>
      </c>
    </row>
    <row r="1656" spans="1:9" x14ac:dyDescent="0.25">
      <c r="A1656">
        <v>1655</v>
      </c>
      <c r="B1656">
        <v>67.252082999999999</v>
      </c>
      <c r="C1656">
        <v>5.1516149999999996</v>
      </c>
      <c r="H1656">
        <v>73.655645000000007</v>
      </c>
      <c r="I1656">
        <v>7.946021</v>
      </c>
    </row>
    <row r="1657" spans="1:9" x14ac:dyDescent="0.25">
      <c r="A1657">
        <v>1656</v>
      </c>
      <c r="B1657">
        <v>67.146149000000008</v>
      </c>
      <c r="C1657">
        <v>5.1598959999999998</v>
      </c>
      <c r="H1657">
        <v>73.647604000000001</v>
      </c>
      <c r="I1657">
        <v>7.958907</v>
      </c>
    </row>
    <row r="1658" spans="1:9" x14ac:dyDescent="0.25">
      <c r="A1658">
        <v>1657</v>
      </c>
      <c r="H1658">
        <v>73.630234000000002</v>
      </c>
      <c r="I1658">
        <v>7.9709680000000001</v>
      </c>
    </row>
    <row r="1659" spans="1:9" x14ac:dyDescent="0.25">
      <c r="A1659">
        <v>1658</v>
      </c>
      <c r="F1659">
        <v>67.592190000000002</v>
      </c>
      <c r="G1659">
        <v>5.0746349999999998</v>
      </c>
      <c r="H1659">
        <v>73.601730000000003</v>
      </c>
      <c r="I1659">
        <v>7.9819979999999999</v>
      </c>
    </row>
    <row r="1660" spans="1:9" x14ac:dyDescent="0.25">
      <c r="A1660">
        <v>1659</v>
      </c>
      <c r="F1660">
        <v>67.565055999999998</v>
      </c>
      <c r="G1660">
        <v>5.1186980000000002</v>
      </c>
      <c r="H1660">
        <v>73.58389600000001</v>
      </c>
      <c r="I1660">
        <v>7.9814829999999999</v>
      </c>
    </row>
    <row r="1661" spans="1:9" x14ac:dyDescent="0.25">
      <c r="A1661">
        <v>1660</v>
      </c>
      <c r="F1661">
        <v>67.576098999999999</v>
      </c>
      <c r="G1661">
        <v>5.1156769999999998</v>
      </c>
      <c r="H1661">
        <v>73.615957000000009</v>
      </c>
      <c r="I1661">
        <v>7.9951939999999997</v>
      </c>
    </row>
    <row r="1662" spans="1:9" x14ac:dyDescent="0.25">
      <c r="A1662">
        <v>1661</v>
      </c>
      <c r="F1662">
        <v>67.560890000000001</v>
      </c>
      <c r="G1662">
        <v>5.0958329999999998</v>
      </c>
      <c r="H1662">
        <v>73.626368000000014</v>
      </c>
      <c r="I1662">
        <v>7.9795249999999998</v>
      </c>
    </row>
    <row r="1663" spans="1:9" x14ac:dyDescent="0.25">
      <c r="A1663">
        <v>1662</v>
      </c>
      <c r="D1663">
        <v>54.180786000000005</v>
      </c>
      <c r="E1663">
        <v>6.1352080000000004</v>
      </c>
      <c r="F1663">
        <v>67.569328000000013</v>
      </c>
      <c r="G1663">
        <v>5.101979</v>
      </c>
      <c r="H1663">
        <v>73.613070000000008</v>
      </c>
      <c r="I1663">
        <v>7.9727209999999999</v>
      </c>
    </row>
    <row r="1664" spans="1:9" x14ac:dyDescent="0.25">
      <c r="A1664">
        <v>1663</v>
      </c>
      <c r="D1664">
        <v>54.211983000000004</v>
      </c>
      <c r="E1664">
        <v>6.1707289999999997</v>
      </c>
      <c r="F1664">
        <v>67.595783000000011</v>
      </c>
      <c r="G1664">
        <v>5.0857809999999999</v>
      </c>
    </row>
    <row r="1665" spans="1:9" x14ac:dyDescent="0.25">
      <c r="A1665">
        <v>1664</v>
      </c>
      <c r="D1665">
        <v>54.201671000000005</v>
      </c>
      <c r="E1665">
        <v>6.17</v>
      </c>
      <c r="F1665">
        <v>67.571354000000014</v>
      </c>
      <c r="G1665">
        <v>5.070208</v>
      </c>
    </row>
    <row r="1666" spans="1:9" x14ac:dyDescent="0.25">
      <c r="A1666">
        <v>1665</v>
      </c>
      <c r="D1666">
        <v>54.205417000000004</v>
      </c>
      <c r="E1666">
        <v>6.161562</v>
      </c>
      <c r="F1666">
        <v>67.588287000000008</v>
      </c>
      <c r="G1666">
        <v>5.0821360000000002</v>
      </c>
    </row>
    <row r="1667" spans="1:9" x14ac:dyDescent="0.25">
      <c r="A1667">
        <v>1666</v>
      </c>
      <c r="D1667">
        <v>54.175213000000007</v>
      </c>
      <c r="E1667">
        <v>6.1523960000000004</v>
      </c>
      <c r="F1667">
        <v>67.523494999999997</v>
      </c>
      <c r="G1667">
        <v>5.0890620000000002</v>
      </c>
    </row>
    <row r="1668" spans="1:9" x14ac:dyDescent="0.25">
      <c r="A1668">
        <v>1667</v>
      </c>
      <c r="D1668">
        <v>54.163856000000003</v>
      </c>
      <c r="E1668">
        <v>6.1447919999999998</v>
      </c>
      <c r="F1668">
        <v>67.512817000000013</v>
      </c>
      <c r="G1668">
        <v>5.0783329999999998</v>
      </c>
    </row>
    <row r="1669" spans="1:9" x14ac:dyDescent="0.25">
      <c r="A1669">
        <v>1668</v>
      </c>
      <c r="D1669">
        <v>54.155266000000005</v>
      </c>
      <c r="E1669">
        <v>6.1339059999999996</v>
      </c>
      <c r="F1669">
        <v>67.510631000000004</v>
      </c>
      <c r="G1669">
        <v>5.0570310000000003</v>
      </c>
    </row>
    <row r="1670" spans="1:9" x14ac:dyDescent="0.25">
      <c r="A1670">
        <v>1669</v>
      </c>
      <c r="D1670">
        <v>54.146564000000005</v>
      </c>
      <c r="E1670">
        <v>6.1296869999999997</v>
      </c>
      <c r="F1670">
        <v>67.592190000000002</v>
      </c>
      <c r="G1670">
        <v>5.0746349999999998</v>
      </c>
    </row>
    <row r="1671" spans="1:9" x14ac:dyDescent="0.25">
      <c r="A1671">
        <v>1670</v>
      </c>
      <c r="D1671">
        <v>54.145054000000002</v>
      </c>
      <c r="E1671">
        <v>6.1328639999999996</v>
      </c>
    </row>
    <row r="1672" spans="1:9" x14ac:dyDescent="0.25">
      <c r="A1672">
        <v>1671</v>
      </c>
      <c r="D1672">
        <v>54.124584000000006</v>
      </c>
      <c r="E1672">
        <v>6.135885</v>
      </c>
    </row>
    <row r="1673" spans="1:9" x14ac:dyDescent="0.25">
      <c r="A1673">
        <v>1672</v>
      </c>
      <c r="D1673">
        <v>54.135212000000003</v>
      </c>
      <c r="E1673">
        <v>6.1341669999999997</v>
      </c>
    </row>
    <row r="1674" spans="1:9" x14ac:dyDescent="0.25">
      <c r="A1674">
        <v>1673</v>
      </c>
      <c r="D1674">
        <v>54.111461000000006</v>
      </c>
      <c r="E1674">
        <v>6.1674480000000003</v>
      </c>
    </row>
    <row r="1675" spans="1:9" x14ac:dyDescent="0.25">
      <c r="A1675">
        <v>1674</v>
      </c>
      <c r="D1675">
        <v>54.100941000000006</v>
      </c>
      <c r="E1675">
        <v>6.1412500000000003</v>
      </c>
    </row>
    <row r="1676" spans="1:9" x14ac:dyDescent="0.25">
      <c r="A1676">
        <v>1675</v>
      </c>
      <c r="B1676">
        <v>45.458595000000003</v>
      </c>
      <c r="C1676">
        <v>5.4134370000000001</v>
      </c>
      <c r="D1676">
        <v>54.039116000000007</v>
      </c>
      <c r="E1676">
        <v>6.1828120000000002</v>
      </c>
    </row>
    <row r="1677" spans="1:9" x14ac:dyDescent="0.25">
      <c r="A1677">
        <v>1676</v>
      </c>
      <c r="B1677">
        <v>45.415783000000005</v>
      </c>
      <c r="C1677">
        <v>5.5065619999999997</v>
      </c>
      <c r="D1677">
        <v>54.180786000000005</v>
      </c>
      <c r="E1677">
        <v>6.1352080000000004</v>
      </c>
    </row>
    <row r="1678" spans="1:9" x14ac:dyDescent="0.25">
      <c r="A1678">
        <v>1677</v>
      </c>
      <c r="B1678">
        <v>45.419586000000002</v>
      </c>
      <c r="C1678">
        <v>5.5203119999999997</v>
      </c>
      <c r="H1678">
        <v>53.090160000000004</v>
      </c>
      <c r="I1678">
        <v>7.7532819999999996</v>
      </c>
    </row>
    <row r="1679" spans="1:9" x14ac:dyDescent="0.25">
      <c r="A1679">
        <v>1678</v>
      </c>
      <c r="B1679">
        <v>45.450001000000007</v>
      </c>
      <c r="C1679">
        <v>5.5306769999999998</v>
      </c>
      <c r="H1679">
        <v>53.061931000000001</v>
      </c>
      <c r="I1679">
        <v>7.8094789999999996</v>
      </c>
    </row>
    <row r="1680" spans="1:9" x14ac:dyDescent="0.25">
      <c r="A1680">
        <v>1679</v>
      </c>
      <c r="B1680">
        <v>45.442242000000007</v>
      </c>
      <c r="C1680">
        <v>5.5227599999999999</v>
      </c>
      <c r="H1680">
        <v>53.044899000000001</v>
      </c>
      <c r="I1680">
        <v>7.7804679999999999</v>
      </c>
    </row>
    <row r="1681" spans="1:9" x14ac:dyDescent="0.25">
      <c r="A1681">
        <v>1680</v>
      </c>
      <c r="B1681">
        <v>45.434585000000006</v>
      </c>
      <c r="C1681">
        <v>5.5170830000000004</v>
      </c>
      <c r="H1681">
        <v>53.061615000000003</v>
      </c>
      <c r="I1681">
        <v>7.7652599999999996</v>
      </c>
    </row>
    <row r="1682" spans="1:9" x14ac:dyDescent="0.25">
      <c r="A1682">
        <v>1681</v>
      </c>
      <c r="B1682">
        <v>45.464374000000007</v>
      </c>
      <c r="C1682">
        <v>5.5164059999999999</v>
      </c>
      <c r="H1682">
        <v>53.092190000000002</v>
      </c>
      <c r="I1682">
        <v>7.7623439999999997</v>
      </c>
    </row>
    <row r="1683" spans="1:9" x14ac:dyDescent="0.25">
      <c r="A1683">
        <v>1682</v>
      </c>
      <c r="B1683">
        <v>45.478233000000003</v>
      </c>
      <c r="C1683">
        <v>5.5107809999999997</v>
      </c>
      <c r="H1683">
        <v>53.104793000000008</v>
      </c>
      <c r="I1683">
        <v>7.7602080000000004</v>
      </c>
    </row>
    <row r="1684" spans="1:9" x14ac:dyDescent="0.25">
      <c r="A1684">
        <v>1683</v>
      </c>
      <c r="B1684">
        <v>45.457710000000006</v>
      </c>
      <c r="C1684">
        <v>5.5494269999999997</v>
      </c>
      <c r="H1684">
        <v>53.141304000000005</v>
      </c>
      <c r="I1684">
        <v>7.7703639999999998</v>
      </c>
    </row>
    <row r="1685" spans="1:9" x14ac:dyDescent="0.25">
      <c r="A1685">
        <v>1684</v>
      </c>
      <c r="B1685">
        <v>45.442345000000003</v>
      </c>
      <c r="C1685">
        <v>5.5851040000000003</v>
      </c>
      <c r="H1685">
        <v>53.084328000000006</v>
      </c>
      <c r="I1685">
        <v>7.7882809999999996</v>
      </c>
    </row>
    <row r="1686" spans="1:9" x14ac:dyDescent="0.25">
      <c r="A1686">
        <v>1685</v>
      </c>
      <c r="B1686">
        <v>45.473282000000005</v>
      </c>
      <c r="C1686">
        <v>5.573385</v>
      </c>
      <c r="H1686">
        <v>53.070106000000003</v>
      </c>
      <c r="I1686">
        <v>7.8071869999999999</v>
      </c>
    </row>
    <row r="1687" spans="1:9" x14ac:dyDescent="0.25">
      <c r="A1687">
        <v>1686</v>
      </c>
      <c r="B1687">
        <v>45.448646000000004</v>
      </c>
      <c r="C1687">
        <v>5.5509380000000004</v>
      </c>
      <c r="H1687">
        <v>53.044742000000006</v>
      </c>
      <c r="I1687">
        <v>7.8232290000000004</v>
      </c>
    </row>
    <row r="1688" spans="1:9" x14ac:dyDescent="0.25">
      <c r="A1688">
        <v>1687</v>
      </c>
      <c r="B1688">
        <v>45.458595000000003</v>
      </c>
      <c r="C1688">
        <v>5.4134370000000001</v>
      </c>
      <c r="H1688">
        <v>53.048439000000002</v>
      </c>
      <c r="I1688">
        <v>7.8044789999999997</v>
      </c>
    </row>
    <row r="1689" spans="1:9" x14ac:dyDescent="0.25">
      <c r="A1689">
        <v>1688</v>
      </c>
      <c r="H1689">
        <v>53.056930000000001</v>
      </c>
      <c r="I1689">
        <v>7.7877080000000003</v>
      </c>
    </row>
    <row r="1690" spans="1:9" x14ac:dyDescent="0.25">
      <c r="A1690">
        <v>1689</v>
      </c>
      <c r="F1690">
        <v>45.500938000000005</v>
      </c>
      <c r="G1690">
        <v>5.426615</v>
      </c>
      <c r="H1690">
        <v>53.011879000000008</v>
      </c>
      <c r="I1690">
        <v>7.7877599999999996</v>
      </c>
    </row>
    <row r="1691" spans="1:9" x14ac:dyDescent="0.25">
      <c r="A1691">
        <v>1690</v>
      </c>
      <c r="F1691">
        <v>45.433075000000002</v>
      </c>
      <c r="G1691">
        <v>5.4109889999999998</v>
      </c>
      <c r="H1691">
        <v>52.960785000000001</v>
      </c>
      <c r="I1691">
        <v>7.7678120000000002</v>
      </c>
    </row>
    <row r="1692" spans="1:9" x14ac:dyDescent="0.25">
      <c r="A1692">
        <v>1691</v>
      </c>
      <c r="D1692">
        <v>32.510418000000001</v>
      </c>
      <c r="E1692">
        <v>6.6417190000000002</v>
      </c>
      <c r="F1692">
        <v>45.465107000000003</v>
      </c>
      <c r="G1692">
        <v>5.4344270000000003</v>
      </c>
      <c r="H1692">
        <v>53.090160000000004</v>
      </c>
      <c r="I1692">
        <v>7.7532819999999996</v>
      </c>
    </row>
    <row r="1693" spans="1:9" x14ac:dyDescent="0.25">
      <c r="A1693">
        <v>1692</v>
      </c>
      <c r="D1693">
        <v>32.528128000000009</v>
      </c>
      <c r="E1693">
        <v>6.6144790000000002</v>
      </c>
      <c r="F1693">
        <v>45.449638000000007</v>
      </c>
      <c r="G1693">
        <v>5.4239059999999997</v>
      </c>
      <c r="H1693">
        <v>53.090160000000004</v>
      </c>
      <c r="I1693">
        <v>7.7532819999999996</v>
      </c>
    </row>
    <row r="1694" spans="1:9" x14ac:dyDescent="0.25">
      <c r="A1694">
        <v>1693</v>
      </c>
      <c r="D1694">
        <v>32.515522000000004</v>
      </c>
      <c r="E1694">
        <v>6.6338020000000002</v>
      </c>
      <c r="F1694">
        <v>45.467922000000002</v>
      </c>
      <c r="G1694">
        <v>5.427708</v>
      </c>
    </row>
    <row r="1695" spans="1:9" x14ac:dyDescent="0.25">
      <c r="A1695">
        <v>1694</v>
      </c>
      <c r="D1695">
        <v>32.509481000000008</v>
      </c>
      <c r="E1695">
        <v>6.6452080000000002</v>
      </c>
      <c r="F1695">
        <v>45.492187000000001</v>
      </c>
      <c r="G1695">
        <v>5.4221349999999999</v>
      </c>
    </row>
    <row r="1696" spans="1:9" x14ac:dyDescent="0.25">
      <c r="A1696">
        <v>1695</v>
      </c>
      <c r="D1696">
        <v>32.491356000000003</v>
      </c>
      <c r="E1696">
        <v>6.6407809999999996</v>
      </c>
      <c r="F1696">
        <v>45.494739000000003</v>
      </c>
      <c r="G1696">
        <v>5.4267190000000003</v>
      </c>
    </row>
    <row r="1697" spans="1:9" x14ac:dyDescent="0.25">
      <c r="A1697">
        <v>1696</v>
      </c>
      <c r="D1697">
        <v>32.510782000000006</v>
      </c>
      <c r="E1697">
        <v>6.6380720000000002</v>
      </c>
      <c r="F1697">
        <v>45.446098000000006</v>
      </c>
      <c r="G1697">
        <v>5.4271349999999998</v>
      </c>
    </row>
    <row r="1698" spans="1:9" x14ac:dyDescent="0.25">
      <c r="A1698">
        <v>1697</v>
      </c>
      <c r="D1698">
        <v>32.520836000000003</v>
      </c>
      <c r="E1698">
        <v>6.6409900000000004</v>
      </c>
      <c r="F1698">
        <v>45.446617000000003</v>
      </c>
      <c r="G1698">
        <v>5.4321349999999997</v>
      </c>
    </row>
    <row r="1699" spans="1:9" x14ac:dyDescent="0.25">
      <c r="A1699">
        <v>1698</v>
      </c>
      <c r="D1699">
        <v>32.514845000000008</v>
      </c>
      <c r="E1699">
        <v>6.6402599999999996</v>
      </c>
      <c r="F1699">
        <v>45.433647000000008</v>
      </c>
      <c r="G1699">
        <v>5.3939060000000003</v>
      </c>
    </row>
    <row r="1700" spans="1:9" x14ac:dyDescent="0.25">
      <c r="A1700">
        <v>1699</v>
      </c>
      <c r="D1700">
        <v>32.503544000000005</v>
      </c>
      <c r="E1700">
        <v>6.65</v>
      </c>
      <c r="F1700">
        <v>45.392032000000007</v>
      </c>
      <c r="G1700">
        <v>5.4060940000000004</v>
      </c>
    </row>
    <row r="1701" spans="1:9" x14ac:dyDescent="0.25">
      <c r="A1701">
        <v>1700</v>
      </c>
      <c r="D1701">
        <v>32.493335999999999</v>
      </c>
      <c r="E1701">
        <v>6.6282290000000001</v>
      </c>
      <c r="F1701">
        <v>45.338753000000004</v>
      </c>
      <c r="G1701">
        <v>5.4203640000000002</v>
      </c>
    </row>
    <row r="1702" spans="1:9" x14ac:dyDescent="0.25">
      <c r="A1702">
        <v>1701</v>
      </c>
      <c r="D1702">
        <v>32.473804000000001</v>
      </c>
      <c r="E1702">
        <v>6.65625</v>
      </c>
      <c r="F1702">
        <v>45.500938000000005</v>
      </c>
      <c r="G1702">
        <v>5.426615</v>
      </c>
    </row>
    <row r="1703" spans="1:9" x14ac:dyDescent="0.25">
      <c r="A1703">
        <v>1702</v>
      </c>
      <c r="D1703">
        <v>32.464845000000004</v>
      </c>
      <c r="E1703">
        <v>6.6555730000000004</v>
      </c>
      <c r="F1703">
        <v>45.500938000000005</v>
      </c>
      <c r="G1703">
        <v>5.426615</v>
      </c>
    </row>
    <row r="1704" spans="1:9" x14ac:dyDescent="0.25">
      <c r="A1704">
        <v>1703</v>
      </c>
      <c r="D1704">
        <v>32.459482000000008</v>
      </c>
      <c r="E1704">
        <v>6.6539060000000001</v>
      </c>
    </row>
    <row r="1705" spans="1:9" x14ac:dyDescent="0.25">
      <c r="A1705">
        <v>1704</v>
      </c>
      <c r="D1705">
        <v>32.44427300000001</v>
      </c>
      <c r="E1705">
        <v>6.6593229999999997</v>
      </c>
    </row>
    <row r="1706" spans="1:9" x14ac:dyDescent="0.25">
      <c r="A1706">
        <v>1705</v>
      </c>
      <c r="B1706">
        <v>23.612396000000004</v>
      </c>
      <c r="C1706">
        <v>5.6406770000000002</v>
      </c>
      <c r="D1706">
        <v>32.405210000000004</v>
      </c>
      <c r="E1706">
        <v>6.6393750000000002</v>
      </c>
    </row>
    <row r="1707" spans="1:9" x14ac:dyDescent="0.25">
      <c r="A1707">
        <v>1706</v>
      </c>
      <c r="B1707">
        <v>23.630365000000005</v>
      </c>
      <c r="C1707">
        <v>5.6222919999999998</v>
      </c>
      <c r="D1707">
        <v>32.510418000000001</v>
      </c>
      <c r="E1707">
        <v>6.6417190000000002</v>
      </c>
    </row>
    <row r="1708" spans="1:9" x14ac:dyDescent="0.25">
      <c r="A1708">
        <v>1707</v>
      </c>
      <c r="B1708">
        <v>23.643699000000005</v>
      </c>
      <c r="C1708">
        <v>5.613594</v>
      </c>
      <c r="D1708">
        <v>32.510418000000001</v>
      </c>
      <c r="E1708">
        <v>6.6417190000000002</v>
      </c>
      <c r="H1708">
        <v>32.826565000000002</v>
      </c>
      <c r="I1708">
        <v>7.4945310000000003</v>
      </c>
    </row>
    <row r="1709" spans="1:9" x14ac:dyDescent="0.25">
      <c r="A1709">
        <v>1708</v>
      </c>
      <c r="B1709">
        <v>23.613024000000003</v>
      </c>
      <c r="C1709">
        <v>5.6246879999999999</v>
      </c>
      <c r="H1709">
        <v>32.793856000000005</v>
      </c>
      <c r="I1709">
        <v>7.6013019999999996</v>
      </c>
    </row>
    <row r="1710" spans="1:9" x14ac:dyDescent="0.25">
      <c r="A1710">
        <v>1709</v>
      </c>
      <c r="B1710">
        <v>23.631042000000008</v>
      </c>
      <c r="C1710">
        <v>5.6072389999999999</v>
      </c>
      <c r="H1710">
        <v>32.827345000000008</v>
      </c>
      <c r="I1710">
        <v>7.4768220000000003</v>
      </c>
    </row>
    <row r="1711" spans="1:9" x14ac:dyDescent="0.25">
      <c r="A1711">
        <v>1710</v>
      </c>
      <c r="B1711">
        <v>23.641563000000005</v>
      </c>
      <c r="C1711">
        <v>5.6028120000000001</v>
      </c>
      <c r="H1711">
        <v>32.815731</v>
      </c>
      <c r="I1711">
        <v>7.4865630000000003</v>
      </c>
    </row>
    <row r="1712" spans="1:9" x14ac:dyDescent="0.25">
      <c r="A1712">
        <v>1711</v>
      </c>
      <c r="B1712">
        <v>23.646461000000002</v>
      </c>
      <c r="C1712">
        <v>5.6684369999999999</v>
      </c>
      <c r="H1712">
        <v>32.797762000000006</v>
      </c>
      <c r="I1712">
        <v>7.4701560000000002</v>
      </c>
    </row>
    <row r="1713" spans="1:9" x14ac:dyDescent="0.25">
      <c r="A1713">
        <v>1712</v>
      </c>
      <c r="B1713">
        <v>23.625471000000005</v>
      </c>
      <c r="C1713">
        <v>5.6503119999999996</v>
      </c>
      <c r="H1713">
        <v>32.841042999999999</v>
      </c>
      <c r="I1713">
        <v>7.4901559999999998</v>
      </c>
    </row>
    <row r="1714" spans="1:9" x14ac:dyDescent="0.25">
      <c r="A1714">
        <v>1713</v>
      </c>
      <c r="B1714">
        <v>23.634064000000009</v>
      </c>
      <c r="C1714">
        <v>5.6403119999999998</v>
      </c>
      <c r="H1714">
        <v>32.848804000000001</v>
      </c>
      <c r="I1714">
        <v>7.5115100000000004</v>
      </c>
    </row>
    <row r="1715" spans="1:9" x14ac:dyDescent="0.25">
      <c r="A1715">
        <v>1714</v>
      </c>
      <c r="B1715">
        <v>23.619272000000009</v>
      </c>
      <c r="C1715">
        <v>5.6050000000000004</v>
      </c>
      <c r="H1715">
        <v>32.841251</v>
      </c>
      <c r="I1715">
        <v>7.5780209999999997</v>
      </c>
    </row>
    <row r="1716" spans="1:9" x14ac:dyDescent="0.25">
      <c r="A1716">
        <v>1715</v>
      </c>
      <c r="B1716">
        <v>23.628334000000009</v>
      </c>
      <c r="C1716">
        <v>5.6243230000000004</v>
      </c>
      <c r="H1716">
        <v>32.840055000000007</v>
      </c>
      <c r="I1716">
        <v>7.5800520000000002</v>
      </c>
    </row>
    <row r="1717" spans="1:9" x14ac:dyDescent="0.25">
      <c r="A1717">
        <v>1716</v>
      </c>
      <c r="B1717">
        <v>23.637398000000005</v>
      </c>
      <c r="C1717">
        <v>5.6352080000000004</v>
      </c>
      <c r="H1717">
        <v>32.824377000000005</v>
      </c>
      <c r="I1717">
        <v>7.5926039999999997</v>
      </c>
    </row>
    <row r="1718" spans="1:9" x14ac:dyDescent="0.25">
      <c r="A1718">
        <v>1717</v>
      </c>
      <c r="B1718">
        <v>23.621668</v>
      </c>
      <c r="C1718">
        <v>5.7039580000000001</v>
      </c>
      <c r="H1718">
        <v>32.808649000000003</v>
      </c>
      <c r="I1718">
        <v>7.6213540000000002</v>
      </c>
    </row>
    <row r="1719" spans="1:9" x14ac:dyDescent="0.25">
      <c r="A1719">
        <v>1718</v>
      </c>
      <c r="B1719">
        <v>23.660106000000006</v>
      </c>
      <c r="C1719">
        <v>5.6883340000000002</v>
      </c>
      <c r="H1719">
        <v>32.836460000000002</v>
      </c>
      <c r="I1719">
        <v>7.6094790000000003</v>
      </c>
    </row>
    <row r="1720" spans="1:9" x14ac:dyDescent="0.25">
      <c r="A1720">
        <v>1719</v>
      </c>
      <c r="B1720">
        <v>23.640783000000006</v>
      </c>
      <c r="C1720">
        <v>5.732812</v>
      </c>
      <c r="H1720">
        <v>32.830627000000007</v>
      </c>
      <c r="I1720">
        <v>7.5746349999999998</v>
      </c>
    </row>
    <row r="1721" spans="1:9" x14ac:dyDescent="0.25">
      <c r="A1721">
        <v>1720</v>
      </c>
      <c r="B1721">
        <v>23.612396000000004</v>
      </c>
      <c r="C1721">
        <v>5.6406770000000002</v>
      </c>
      <c r="H1721">
        <v>32.810783000000001</v>
      </c>
      <c r="I1721">
        <v>7.5264059999999997</v>
      </c>
    </row>
    <row r="1722" spans="1:9" x14ac:dyDescent="0.25">
      <c r="A1722">
        <v>1721</v>
      </c>
      <c r="D1722">
        <v>14.926407000000005</v>
      </c>
      <c r="E1722">
        <v>6.8152080000000002</v>
      </c>
      <c r="F1722">
        <v>24.606825000000001</v>
      </c>
      <c r="G1722">
        <v>5.6338020000000002</v>
      </c>
      <c r="H1722">
        <v>32.751512000000005</v>
      </c>
      <c r="I1722">
        <v>7.4760939999999998</v>
      </c>
    </row>
    <row r="1723" spans="1:9" x14ac:dyDescent="0.25">
      <c r="A1723">
        <v>1722</v>
      </c>
      <c r="D1723">
        <v>14.820782000000008</v>
      </c>
      <c r="E1723">
        <v>6.8233329999999999</v>
      </c>
      <c r="F1723">
        <v>24.551147</v>
      </c>
      <c r="G1723">
        <v>5.5602080000000003</v>
      </c>
      <c r="H1723">
        <v>32.826565000000002</v>
      </c>
      <c r="I1723">
        <v>7.4945310000000003</v>
      </c>
    </row>
    <row r="1724" spans="1:9" x14ac:dyDescent="0.25">
      <c r="A1724">
        <v>1723</v>
      </c>
      <c r="D1724">
        <v>14.855626000000001</v>
      </c>
      <c r="E1724">
        <v>6.8422910000000003</v>
      </c>
      <c r="F1724">
        <v>24.535366000000003</v>
      </c>
      <c r="G1724">
        <v>5.561458</v>
      </c>
    </row>
    <row r="1725" spans="1:9" x14ac:dyDescent="0.25">
      <c r="A1725">
        <v>1724</v>
      </c>
      <c r="D1725">
        <v>14.899376000000004</v>
      </c>
      <c r="E1725">
        <v>6.8075520000000003</v>
      </c>
      <c r="F1725">
        <v>24.558021000000004</v>
      </c>
      <c r="G1725">
        <v>5.5864060000000002</v>
      </c>
    </row>
    <row r="1726" spans="1:9" x14ac:dyDescent="0.25">
      <c r="A1726">
        <v>1725</v>
      </c>
      <c r="D1726">
        <v>14.890991000000007</v>
      </c>
      <c r="E1726">
        <v>6.7767189999999999</v>
      </c>
      <c r="F1726">
        <v>24.570782000000008</v>
      </c>
      <c r="G1726">
        <v>5.5875519999999996</v>
      </c>
    </row>
    <row r="1727" spans="1:9" x14ac:dyDescent="0.25">
      <c r="A1727">
        <v>1726</v>
      </c>
      <c r="D1727">
        <v>14.850782000000002</v>
      </c>
      <c r="E1727">
        <v>6.7732289999999997</v>
      </c>
      <c r="F1727">
        <v>24.562710000000003</v>
      </c>
      <c r="G1727">
        <v>5.6074479999999998</v>
      </c>
    </row>
    <row r="1728" spans="1:9" x14ac:dyDescent="0.25">
      <c r="A1728">
        <v>1727</v>
      </c>
      <c r="D1728">
        <v>14.857865000000004</v>
      </c>
      <c r="E1728">
        <v>6.7694270000000003</v>
      </c>
      <c r="F1728">
        <v>24.558231000000006</v>
      </c>
      <c r="G1728">
        <v>5.598541</v>
      </c>
    </row>
    <row r="1729" spans="1:9" x14ac:dyDescent="0.25">
      <c r="A1729">
        <v>1728</v>
      </c>
      <c r="D1729">
        <v>14.861043000000002</v>
      </c>
      <c r="E1729">
        <v>6.7804679999999999</v>
      </c>
      <c r="F1729">
        <v>24.552814000000005</v>
      </c>
      <c r="G1729">
        <v>5.5955719999999998</v>
      </c>
    </row>
    <row r="1730" spans="1:9" x14ac:dyDescent="0.25">
      <c r="A1730">
        <v>1729</v>
      </c>
      <c r="D1730">
        <v>14.894688000000002</v>
      </c>
      <c r="E1730">
        <v>6.7904169999999997</v>
      </c>
      <c r="F1730">
        <v>24.561045000000007</v>
      </c>
      <c r="G1730">
        <v>5.6044790000000004</v>
      </c>
    </row>
    <row r="1731" spans="1:9" x14ac:dyDescent="0.25">
      <c r="A1731">
        <v>1730</v>
      </c>
      <c r="D1731">
        <v>14.900938000000004</v>
      </c>
      <c r="E1731">
        <v>6.7816140000000003</v>
      </c>
      <c r="F1731">
        <v>24.544222000000005</v>
      </c>
      <c r="G1731">
        <v>5.5907809999999998</v>
      </c>
    </row>
    <row r="1732" spans="1:9" x14ac:dyDescent="0.25">
      <c r="A1732">
        <v>1731</v>
      </c>
      <c r="D1732">
        <v>14.943178000000003</v>
      </c>
      <c r="E1732">
        <v>6.7889590000000002</v>
      </c>
      <c r="F1732">
        <v>24.546461000000008</v>
      </c>
      <c r="G1732">
        <v>5.5904160000000003</v>
      </c>
    </row>
    <row r="1733" spans="1:9" x14ac:dyDescent="0.25">
      <c r="A1733">
        <v>1732</v>
      </c>
      <c r="D1733">
        <v>14.958543000000006</v>
      </c>
      <c r="E1733">
        <v>6.7690099999999997</v>
      </c>
      <c r="F1733">
        <v>24.549480000000003</v>
      </c>
      <c r="G1733">
        <v>5.5983850000000004</v>
      </c>
    </row>
    <row r="1734" spans="1:9" x14ac:dyDescent="0.25">
      <c r="A1734">
        <v>1733</v>
      </c>
      <c r="D1734">
        <v>14.912449000000002</v>
      </c>
      <c r="E1734">
        <v>6.7766140000000004</v>
      </c>
      <c r="F1734">
        <v>24.536459000000008</v>
      </c>
      <c r="G1734">
        <v>5.5844269999999998</v>
      </c>
    </row>
    <row r="1735" spans="1:9" x14ac:dyDescent="0.25">
      <c r="A1735">
        <v>1734</v>
      </c>
      <c r="D1735">
        <v>14.940522000000001</v>
      </c>
      <c r="E1735">
        <v>6.7836460000000001</v>
      </c>
      <c r="F1735">
        <v>24.518492000000009</v>
      </c>
      <c r="G1735">
        <v>5.5771360000000003</v>
      </c>
    </row>
    <row r="1736" spans="1:9" x14ac:dyDescent="0.25">
      <c r="A1736">
        <v>1735</v>
      </c>
      <c r="D1736">
        <v>14.881668000000005</v>
      </c>
      <c r="E1736">
        <v>6.7679169999999997</v>
      </c>
      <c r="F1736">
        <v>24.526356000000007</v>
      </c>
      <c r="G1736">
        <v>5.567812</v>
      </c>
    </row>
    <row r="1737" spans="1:9" x14ac:dyDescent="0.25">
      <c r="A1737">
        <v>1736</v>
      </c>
      <c r="D1737">
        <v>14.899428</v>
      </c>
      <c r="E1737">
        <v>6.7811459999999997</v>
      </c>
      <c r="F1737">
        <v>24.539844000000002</v>
      </c>
      <c r="G1737">
        <v>5.4971870000000003</v>
      </c>
    </row>
    <row r="1738" spans="1:9" x14ac:dyDescent="0.25">
      <c r="A1738">
        <v>1737</v>
      </c>
      <c r="B1738">
        <v>9.7322410000000019</v>
      </c>
      <c r="C1738">
        <v>6.2908850000000003</v>
      </c>
      <c r="D1738">
        <v>14.847813000000002</v>
      </c>
      <c r="E1738">
        <v>6.7697399999999996</v>
      </c>
      <c r="F1738">
        <v>24.450470000000003</v>
      </c>
      <c r="G1738">
        <v>5.3755730000000002</v>
      </c>
    </row>
    <row r="1739" spans="1:9" x14ac:dyDescent="0.25">
      <c r="A1739">
        <v>1738</v>
      </c>
      <c r="B1739">
        <v>9.7322410000000019</v>
      </c>
      <c r="C1739">
        <v>6.2908850000000003</v>
      </c>
      <c r="D1739">
        <v>14.842344000000004</v>
      </c>
      <c r="E1739">
        <v>6.7943230000000003</v>
      </c>
      <c r="F1739">
        <v>24.606825000000001</v>
      </c>
      <c r="G1739">
        <v>5.6338020000000002</v>
      </c>
    </row>
    <row r="1740" spans="1:9" x14ac:dyDescent="0.25">
      <c r="A1740">
        <v>1739</v>
      </c>
      <c r="B1740">
        <v>9.7322410000000019</v>
      </c>
      <c r="C1740">
        <v>6.2908850000000003</v>
      </c>
      <c r="D1740">
        <v>14.817397000000007</v>
      </c>
      <c r="E1740">
        <v>6.819115</v>
      </c>
    </row>
    <row r="1741" spans="1:9" x14ac:dyDescent="0.25">
      <c r="A1741">
        <v>1740</v>
      </c>
      <c r="B1741">
        <v>9.7322410000000019</v>
      </c>
      <c r="C1741">
        <v>6.2908850000000003</v>
      </c>
      <c r="D1741">
        <v>14.847813000000002</v>
      </c>
      <c r="E1741">
        <v>6.8462500000000004</v>
      </c>
      <c r="H1741">
        <v>16.366251000000005</v>
      </c>
      <c r="I1741">
        <v>7.7143750000000004</v>
      </c>
    </row>
    <row r="1742" spans="1:9" x14ac:dyDescent="0.25">
      <c r="A1742">
        <v>1741</v>
      </c>
      <c r="B1742">
        <v>9.7322410000000019</v>
      </c>
      <c r="C1742">
        <v>6.2908850000000003</v>
      </c>
      <c r="D1742">
        <v>14.921823000000003</v>
      </c>
      <c r="E1742">
        <v>6.8633850000000001</v>
      </c>
      <c r="H1742">
        <v>16.366251000000005</v>
      </c>
      <c r="I1742">
        <v>7.7143750000000004</v>
      </c>
    </row>
    <row r="1743" spans="1:9" x14ac:dyDescent="0.25">
      <c r="A1743">
        <v>1742</v>
      </c>
      <c r="B1743">
        <v>9.7322410000000019</v>
      </c>
      <c r="C1743">
        <v>6.2908850000000003</v>
      </c>
      <c r="D1743">
        <v>14.931250000000006</v>
      </c>
      <c r="E1743">
        <v>6.8626560000000003</v>
      </c>
      <c r="H1743">
        <v>16.366251000000005</v>
      </c>
      <c r="I1743">
        <v>7.7143750000000004</v>
      </c>
    </row>
    <row r="1744" spans="1:9" x14ac:dyDescent="0.25">
      <c r="A1744">
        <v>1743</v>
      </c>
      <c r="B1744">
        <v>9.7322410000000019</v>
      </c>
      <c r="C1744">
        <v>6.2908850000000003</v>
      </c>
      <c r="H1744">
        <v>16.366251000000005</v>
      </c>
      <c r="I1744">
        <v>7.7143750000000004</v>
      </c>
    </row>
    <row r="1745" spans="1:11" x14ac:dyDescent="0.25">
      <c r="A1745">
        <v>1744</v>
      </c>
      <c r="B1745">
        <v>9.7322410000000019</v>
      </c>
      <c r="C1745">
        <v>6.2908850000000003</v>
      </c>
      <c r="H1745">
        <v>16.322345000000006</v>
      </c>
      <c r="I1745">
        <v>7.7263539999999997</v>
      </c>
    </row>
    <row r="1746" spans="1:11" x14ac:dyDescent="0.25">
      <c r="A1746">
        <v>1745</v>
      </c>
      <c r="B1746">
        <v>9.7322410000000019</v>
      </c>
      <c r="C1746">
        <v>6.2908850000000003</v>
      </c>
      <c r="H1746">
        <v>16.366251000000005</v>
      </c>
      <c r="I1746">
        <v>7.7143750000000004</v>
      </c>
      <c r="J1746">
        <v>39.212242000000003</v>
      </c>
      <c r="K1746">
        <v>13.250468</v>
      </c>
    </row>
    <row r="1747" spans="1:11" x14ac:dyDescent="0.25">
      <c r="A1747">
        <v>1746</v>
      </c>
    </row>
    <row r="1748" spans="1:11" x14ac:dyDescent="0.25">
      <c r="A1748">
        <v>1747</v>
      </c>
    </row>
    <row r="1749" spans="1:11" x14ac:dyDescent="0.25">
      <c r="A1749">
        <v>1748</v>
      </c>
    </row>
    <row r="1750" spans="1:11" x14ac:dyDescent="0.25">
      <c r="A1750">
        <v>1749</v>
      </c>
    </row>
    <row r="1751" spans="1:11" x14ac:dyDescent="0.25">
      <c r="A1751">
        <v>1750</v>
      </c>
    </row>
    <row r="1752" spans="1:11" x14ac:dyDescent="0.25">
      <c r="A1752">
        <v>1751</v>
      </c>
    </row>
    <row r="1753" spans="1:11" x14ac:dyDescent="0.25">
      <c r="A1753">
        <v>1752</v>
      </c>
    </row>
    <row r="1754" spans="1:11" x14ac:dyDescent="0.25">
      <c r="A1754">
        <v>1753</v>
      </c>
    </row>
    <row r="1755" spans="1:11" x14ac:dyDescent="0.25">
      <c r="A1755">
        <v>1754</v>
      </c>
    </row>
    <row r="1756" spans="1:11" x14ac:dyDescent="0.25">
      <c r="A1756">
        <v>1755</v>
      </c>
    </row>
    <row r="1757" spans="1:11" x14ac:dyDescent="0.25">
      <c r="A1757">
        <v>1756</v>
      </c>
    </row>
    <row r="1758" spans="1:11" x14ac:dyDescent="0.25">
      <c r="A1758">
        <v>1757</v>
      </c>
    </row>
    <row r="1759" spans="1:11" x14ac:dyDescent="0.25">
      <c r="A1759">
        <v>1758</v>
      </c>
    </row>
    <row r="1760" spans="1:1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1" x14ac:dyDescent="0.25">
      <c r="A1777">
        <v>1776</v>
      </c>
    </row>
    <row r="1778" spans="1:11" x14ac:dyDescent="0.25">
      <c r="A1778">
        <v>1777</v>
      </c>
    </row>
    <row r="1779" spans="1:11" x14ac:dyDescent="0.25">
      <c r="A1779">
        <v>1778</v>
      </c>
      <c r="J1779">
        <v>39.290783000000005</v>
      </c>
      <c r="K1779">
        <v>13.289635000000001</v>
      </c>
    </row>
    <row r="1780" spans="1:11" x14ac:dyDescent="0.25">
      <c r="A1780">
        <v>1779</v>
      </c>
      <c r="B1780">
        <v>65.725211999999999</v>
      </c>
      <c r="C1780">
        <v>8.6816659999999999</v>
      </c>
    </row>
    <row r="1781" spans="1:11" x14ac:dyDescent="0.25">
      <c r="A1781">
        <v>1780</v>
      </c>
      <c r="B1781">
        <v>65.741825000000006</v>
      </c>
      <c r="C1781">
        <v>8.6211450000000003</v>
      </c>
    </row>
    <row r="1782" spans="1:11" x14ac:dyDescent="0.25">
      <c r="A1782">
        <v>1781</v>
      </c>
      <c r="B1782">
        <v>65.758598000000006</v>
      </c>
      <c r="C1782">
        <v>8.6843219999999999</v>
      </c>
    </row>
    <row r="1783" spans="1:11" x14ac:dyDescent="0.25">
      <c r="A1783">
        <v>1782</v>
      </c>
      <c r="B1783">
        <v>65.727089000000007</v>
      </c>
      <c r="C1783">
        <v>8.6775509999999993</v>
      </c>
    </row>
    <row r="1784" spans="1:11" x14ac:dyDescent="0.25">
      <c r="A1784">
        <v>1783</v>
      </c>
      <c r="B1784">
        <v>65.730263000000008</v>
      </c>
      <c r="C1784">
        <v>8.6792189999999998</v>
      </c>
      <c r="H1784">
        <v>57.030575000000006</v>
      </c>
      <c r="I1784">
        <v>6.4076560000000002</v>
      </c>
    </row>
    <row r="1785" spans="1:11" x14ac:dyDescent="0.25">
      <c r="A1785">
        <v>1784</v>
      </c>
      <c r="B1785">
        <v>65.744274000000004</v>
      </c>
      <c r="C1785">
        <v>8.6842179999999995</v>
      </c>
      <c r="H1785">
        <v>57.080524000000004</v>
      </c>
      <c r="I1785">
        <v>6.3981250000000003</v>
      </c>
    </row>
    <row r="1786" spans="1:11" x14ac:dyDescent="0.25">
      <c r="A1786">
        <v>1785</v>
      </c>
      <c r="B1786">
        <v>65.745731000000006</v>
      </c>
      <c r="C1786">
        <v>8.6828640000000004</v>
      </c>
      <c r="H1786">
        <v>57.080051000000005</v>
      </c>
      <c r="I1786">
        <v>6.4168229999999999</v>
      </c>
    </row>
    <row r="1787" spans="1:11" x14ac:dyDescent="0.25">
      <c r="A1787">
        <v>1786</v>
      </c>
      <c r="B1787">
        <v>65.708961000000002</v>
      </c>
      <c r="C1787">
        <v>8.6973439999999993</v>
      </c>
      <c r="H1787">
        <v>57.071617000000003</v>
      </c>
      <c r="I1787">
        <v>6.4168750000000001</v>
      </c>
    </row>
    <row r="1788" spans="1:11" x14ac:dyDescent="0.25">
      <c r="A1788">
        <v>1787</v>
      </c>
      <c r="B1788">
        <v>65.730991000000003</v>
      </c>
      <c r="C1788">
        <v>8.7069270000000003</v>
      </c>
      <c r="H1788">
        <v>57.108547000000002</v>
      </c>
      <c r="I1788">
        <v>6.3799479999999997</v>
      </c>
    </row>
    <row r="1789" spans="1:11" x14ac:dyDescent="0.25">
      <c r="A1789">
        <v>1788</v>
      </c>
      <c r="B1789">
        <v>65.709637000000015</v>
      </c>
      <c r="C1789">
        <v>8.7067180000000004</v>
      </c>
      <c r="H1789">
        <v>57.092449000000002</v>
      </c>
      <c r="I1789">
        <v>6.385313</v>
      </c>
    </row>
    <row r="1790" spans="1:11" x14ac:dyDescent="0.25">
      <c r="A1790">
        <v>1789</v>
      </c>
      <c r="B1790">
        <v>65.742500000000007</v>
      </c>
      <c r="C1790">
        <v>8.7249999999999996</v>
      </c>
      <c r="H1790">
        <v>57.101826000000003</v>
      </c>
      <c r="I1790">
        <v>6.3650000000000002</v>
      </c>
    </row>
    <row r="1791" spans="1:11" x14ac:dyDescent="0.25">
      <c r="A1791">
        <v>1790</v>
      </c>
      <c r="B1791">
        <v>65.735317000000009</v>
      </c>
      <c r="C1791">
        <v>8.7363540000000004</v>
      </c>
      <c r="H1791">
        <v>57.107971000000006</v>
      </c>
      <c r="I1791">
        <v>6.3530730000000002</v>
      </c>
    </row>
    <row r="1792" spans="1:11" x14ac:dyDescent="0.25">
      <c r="A1792">
        <v>1791</v>
      </c>
      <c r="B1792">
        <v>65.711410000000001</v>
      </c>
      <c r="C1792">
        <v>8.7248429999999999</v>
      </c>
      <c r="H1792">
        <v>57.108230000000006</v>
      </c>
      <c r="I1792">
        <v>6.3510939999999998</v>
      </c>
    </row>
    <row r="1793" spans="1:9" x14ac:dyDescent="0.25">
      <c r="A1793">
        <v>1792</v>
      </c>
      <c r="B1793">
        <v>65.723286000000002</v>
      </c>
      <c r="C1793">
        <v>8.7222919999999995</v>
      </c>
      <c r="H1793">
        <v>57.114796000000005</v>
      </c>
      <c r="I1793">
        <v>6.3492709999999999</v>
      </c>
    </row>
    <row r="1794" spans="1:9" x14ac:dyDescent="0.25">
      <c r="A1794">
        <v>1793</v>
      </c>
      <c r="B1794">
        <v>65.741043000000005</v>
      </c>
      <c r="C1794">
        <v>8.7004680000000008</v>
      </c>
      <c r="H1794">
        <v>57.151825000000002</v>
      </c>
      <c r="I1794">
        <v>6.3604690000000002</v>
      </c>
    </row>
    <row r="1795" spans="1:9" x14ac:dyDescent="0.25">
      <c r="A1795">
        <v>1794</v>
      </c>
      <c r="B1795">
        <v>65.643287000000001</v>
      </c>
      <c r="C1795">
        <v>8.6081760000000003</v>
      </c>
      <c r="H1795">
        <v>57.134743000000007</v>
      </c>
      <c r="I1795">
        <v>6.3557810000000003</v>
      </c>
    </row>
    <row r="1796" spans="1:9" x14ac:dyDescent="0.25">
      <c r="A1796">
        <v>1795</v>
      </c>
      <c r="B1796">
        <v>65.725211999999999</v>
      </c>
      <c r="C1796">
        <v>8.6816659999999999</v>
      </c>
      <c r="H1796">
        <v>57.105209000000002</v>
      </c>
      <c r="I1796">
        <v>6.3455729999999999</v>
      </c>
    </row>
    <row r="1797" spans="1:9" x14ac:dyDescent="0.25">
      <c r="A1797">
        <v>1796</v>
      </c>
      <c r="H1797">
        <v>57.193386000000004</v>
      </c>
      <c r="I1797">
        <v>6.3485940000000003</v>
      </c>
    </row>
    <row r="1798" spans="1:9" x14ac:dyDescent="0.25">
      <c r="A1798">
        <v>1797</v>
      </c>
      <c r="H1798">
        <v>57.030575000000006</v>
      </c>
      <c r="I1798">
        <v>6.4076560000000002</v>
      </c>
    </row>
    <row r="1799" spans="1:9" x14ac:dyDescent="0.25">
      <c r="A1799">
        <v>1798</v>
      </c>
      <c r="D1799">
        <v>74.822233000000011</v>
      </c>
      <c r="E1799">
        <v>7.0712219999999997</v>
      </c>
      <c r="F1799">
        <v>65.764427000000012</v>
      </c>
      <c r="G1799">
        <v>7.8895309999999998</v>
      </c>
      <c r="H1799">
        <v>57.030575000000006</v>
      </c>
      <c r="I1799">
        <v>6.4076560000000002</v>
      </c>
    </row>
    <row r="1800" spans="1:9" x14ac:dyDescent="0.25">
      <c r="A1800">
        <v>1799</v>
      </c>
      <c r="D1800">
        <v>74.866354000000001</v>
      </c>
      <c r="E1800">
        <v>7.01607</v>
      </c>
      <c r="F1800">
        <v>65.812450000000013</v>
      </c>
      <c r="G1800">
        <v>7.9626039999999998</v>
      </c>
    </row>
    <row r="1801" spans="1:9" x14ac:dyDescent="0.25">
      <c r="A1801">
        <v>1800</v>
      </c>
      <c r="D1801">
        <v>74.861200000000011</v>
      </c>
      <c r="E1801">
        <v>7.026688</v>
      </c>
      <c r="F1801">
        <v>65.816150000000007</v>
      </c>
      <c r="G1801">
        <v>7.9415620000000002</v>
      </c>
    </row>
    <row r="1802" spans="1:9" x14ac:dyDescent="0.25">
      <c r="A1802">
        <v>1801</v>
      </c>
      <c r="D1802">
        <v>74.864602000000005</v>
      </c>
      <c r="E1802">
        <v>7.0136989999999999</v>
      </c>
      <c r="F1802">
        <v>65.820942000000002</v>
      </c>
      <c r="G1802">
        <v>7.9433850000000001</v>
      </c>
    </row>
    <row r="1803" spans="1:9" x14ac:dyDescent="0.25">
      <c r="A1803">
        <v>1802</v>
      </c>
      <c r="D1803">
        <v>74.872127000000006</v>
      </c>
      <c r="E1803">
        <v>7.049728</v>
      </c>
      <c r="F1803">
        <v>65.805835999999999</v>
      </c>
      <c r="G1803">
        <v>7.9534370000000001</v>
      </c>
    </row>
    <row r="1804" spans="1:9" x14ac:dyDescent="0.25">
      <c r="A1804">
        <v>1803</v>
      </c>
      <c r="D1804">
        <v>74.837644000000012</v>
      </c>
      <c r="E1804">
        <v>7.0440589999999998</v>
      </c>
      <c r="F1804">
        <v>65.805835999999999</v>
      </c>
      <c r="G1804">
        <v>7.9431770000000004</v>
      </c>
    </row>
    <row r="1805" spans="1:9" x14ac:dyDescent="0.25">
      <c r="A1805">
        <v>1804</v>
      </c>
      <c r="D1805">
        <v>74.835325000000012</v>
      </c>
      <c r="E1805">
        <v>7.0379769999999997</v>
      </c>
      <c r="F1805">
        <v>65.788230999999996</v>
      </c>
      <c r="G1805">
        <v>7.9392189999999996</v>
      </c>
    </row>
    <row r="1806" spans="1:9" x14ac:dyDescent="0.25">
      <c r="A1806">
        <v>1805</v>
      </c>
      <c r="D1806">
        <v>74.838933000000011</v>
      </c>
      <c r="E1806">
        <v>7.0005040000000003</v>
      </c>
      <c r="F1806">
        <v>65.831619000000003</v>
      </c>
      <c r="G1806">
        <v>7.9215099999999996</v>
      </c>
    </row>
    <row r="1807" spans="1:9" x14ac:dyDescent="0.25">
      <c r="A1807">
        <v>1806</v>
      </c>
      <c r="D1807">
        <v>74.794863000000007</v>
      </c>
      <c r="E1807">
        <v>6.9758139999999997</v>
      </c>
      <c r="F1807">
        <v>65.856987000000004</v>
      </c>
      <c r="G1807">
        <v>7.9227600000000002</v>
      </c>
    </row>
    <row r="1808" spans="1:9" x14ac:dyDescent="0.25">
      <c r="A1808">
        <v>1807</v>
      </c>
      <c r="D1808">
        <v>74.786616000000009</v>
      </c>
      <c r="E1808">
        <v>6.9608150000000002</v>
      </c>
      <c r="F1808">
        <v>65.854641000000001</v>
      </c>
      <c r="G1808">
        <v>7.9256770000000003</v>
      </c>
    </row>
    <row r="1809" spans="1:9" x14ac:dyDescent="0.25">
      <c r="A1809">
        <v>1808</v>
      </c>
      <c r="D1809">
        <v>74.854602</v>
      </c>
      <c r="E1809">
        <v>6.9078799999999996</v>
      </c>
      <c r="F1809">
        <v>65.858131000000014</v>
      </c>
      <c r="G1809">
        <v>7.9429689999999997</v>
      </c>
    </row>
    <row r="1810" spans="1:9" x14ac:dyDescent="0.25">
      <c r="A1810">
        <v>1809</v>
      </c>
      <c r="D1810">
        <v>74.86779700000001</v>
      </c>
      <c r="E1810">
        <v>6.9042209999999997</v>
      </c>
      <c r="F1810">
        <v>65.864742000000007</v>
      </c>
      <c r="G1810">
        <v>7.9580729999999997</v>
      </c>
    </row>
    <row r="1811" spans="1:9" x14ac:dyDescent="0.25">
      <c r="A1811">
        <v>1810</v>
      </c>
      <c r="D1811">
        <v>74.897744000000003</v>
      </c>
      <c r="E1811">
        <v>6.9530320000000003</v>
      </c>
      <c r="F1811">
        <v>65.825157000000004</v>
      </c>
      <c r="G1811">
        <v>7.9211980000000004</v>
      </c>
    </row>
    <row r="1812" spans="1:9" x14ac:dyDescent="0.25">
      <c r="A1812">
        <v>1811</v>
      </c>
      <c r="D1812">
        <v>74.822233000000011</v>
      </c>
      <c r="E1812">
        <v>7.0712219999999997</v>
      </c>
      <c r="F1812">
        <v>65.833443000000003</v>
      </c>
      <c r="G1812">
        <v>7.931406</v>
      </c>
    </row>
    <row r="1813" spans="1:9" x14ac:dyDescent="0.25">
      <c r="A1813">
        <v>1812</v>
      </c>
      <c r="D1813">
        <v>74.822233000000011</v>
      </c>
      <c r="E1813">
        <v>7.0712219999999997</v>
      </c>
      <c r="F1813">
        <v>65.764427000000012</v>
      </c>
      <c r="G1813">
        <v>7.8895309999999998</v>
      </c>
    </row>
    <row r="1814" spans="1:9" x14ac:dyDescent="0.25">
      <c r="A1814">
        <v>1813</v>
      </c>
      <c r="F1814">
        <v>65.764427000000012</v>
      </c>
      <c r="G1814">
        <v>7.8895309999999998</v>
      </c>
    </row>
    <row r="1815" spans="1:9" x14ac:dyDescent="0.25">
      <c r="A1815">
        <v>1814</v>
      </c>
      <c r="H1815">
        <v>75.441839000000002</v>
      </c>
      <c r="I1815">
        <v>6.2276069999999999</v>
      </c>
    </row>
    <row r="1816" spans="1:9" x14ac:dyDescent="0.25">
      <c r="A1816">
        <v>1815</v>
      </c>
      <c r="B1816">
        <v>83.257971000000012</v>
      </c>
      <c r="C1816">
        <v>7.8504589999999999</v>
      </c>
      <c r="H1816">
        <v>75.512815000000003</v>
      </c>
      <c r="I1816">
        <v>6.1975049999999996</v>
      </c>
    </row>
    <row r="1817" spans="1:9" x14ac:dyDescent="0.25">
      <c r="A1817">
        <v>1816</v>
      </c>
      <c r="B1817">
        <v>83.244363000000007</v>
      </c>
      <c r="C1817">
        <v>7.8510780000000002</v>
      </c>
      <c r="H1817">
        <v>75.489414000000011</v>
      </c>
      <c r="I1817">
        <v>6.1904440000000003</v>
      </c>
    </row>
    <row r="1818" spans="1:9" x14ac:dyDescent="0.25">
      <c r="A1818">
        <v>1817</v>
      </c>
      <c r="B1818">
        <v>83.239776000000006</v>
      </c>
      <c r="C1818">
        <v>7.8361299999999998</v>
      </c>
      <c r="H1818">
        <v>75.486475000000013</v>
      </c>
      <c r="I1818">
        <v>6.1994129999999998</v>
      </c>
    </row>
    <row r="1819" spans="1:9" x14ac:dyDescent="0.25">
      <c r="A1819">
        <v>1818</v>
      </c>
      <c r="B1819">
        <v>83.237096000000008</v>
      </c>
      <c r="C1819">
        <v>7.8529330000000002</v>
      </c>
      <c r="H1819">
        <v>75.51230000000001</v>
      </c>
      <c r="I1819">
        <v>6.2376069999999997</v>
      </c>
    </row>
    <row r="1820" spans="1:9" x14ac:dyDescent="0.25">
      <c r="A1820">
        <v>1819</v>
      </c>
      <c r="B1820">
        <v>83.236477000000008</v>
      </c>
      <c r="C1820">
        <v>7.8653550000000001</v>
      </c>
      <c r="H1820">
        <v>75.557142000000013</v>
      </c>
      <c r="I1820">
        <v>6.2201329999999997</v>
      </c>
    </row>
    <row r="1821" spans="1:9" x14ac:dyDescent="0.25">
      <c r="A1821">
        <v>1820</v>
      </c>
      <c r="B1821">
        <v>83.206169000000003</v>
      </c>
      <c r="C1821">
        <v>7.843604</v>
      </c>
      <c r="H1821">
        <v>75.512815000000003</v>
      </c>
      <c r="I1821">
        <v>6.2236390000000004</v>
      </c>
    </row>
    <row r="1822" spans="1:9" x14ac:dyDescent="0.25">
      <c r="A1822">
        <v>1821</v>
      </c>
      <c r="B1822">
        <v>83.219003000000015</v>
      </c>
      <c r="C1822">
        <v>7.837161</v>
      </c>
      <c r="H1822">
        <v>75.454364000000012</v>
      </c>
      <c r="I1822">
        <v>6.2541520000000004</v>
      </c>
    </row>
    <row r="1823" spans="1:9" x14ac:dyDescent="0.25">
      <c r="A1823">
        <v>1822</v>
      </c>
      <c r="B1823">
        <v>83.211684000000005</v>
      </c>
      <c r="C1823">
        <v>7.8354600000000003</v>
      </c>
      <c r="H1823">
        <v>75.477610000000013</v>
      </c>
      <c r="I1823">
        <v>6.2351840000000003</v>
      </c>
    </row>
    <row r="1824" spans="1:9" x14ac:dyDescent="0.25">
      <c r="A1824">
        <v>1823</v>
      </c>
      <c r="B1824">
        <v>83.225549000000001</v>
      </c>
      <c r="C1824">
        <v>7.8038119999999997</v>
      </c>
      <c r="H1824">
        <v>75.448024000000004</v>
      </c>
      <c r="I1824">
        <v>6.2791499999999996</v>
      </c>
    </row>
    <row r="1825" spans="1:9" x14ac:dyDescent="0.25">
      <c r="A1825">
        <v>1824</v>
      </c>
      <c r="B1825">
        <v>83.222714000000011</v>
      </c>
      <c r="C1825">
        <v>7.8220580000000002</v>
      </c>
      <c r="H1825">
        <v>75.401171000000005</v>
      </c>
      <c r="I1825">
        <v>6.2963659999999999</v>
      </c>
    </row>
    <row r="1826" spans="1:9" x14ac:dyDescent="0.25">
      <c r="A1826">
        <v>1825</v>
      </c>
      <c r="B1826">
        <v>83.170810000000003</v>
      </c>
      <c r="C1826">
        <v>7.8188620000000002</v>
      </c>
      <c r="H1826">
        <v>75.398130000000009</v>
      </c>
      <c r="I1826">
        <v>6.3013139999999996</v>
      </c>
    </row>
    <row r="1827" spans="1:9" x14ac:dyDescent="0.25">
      <c r="A1827">
        <v>1826</v>
      </c>
      <c r="B1827">
        <v>83.322968000000003</v>
      </c>
      <c r="C1827">
        <v>7.7561859999999996</v>
      </c>
      <c r="H1827">
        <v>75.470807000000008</v>
      </c>
      <c r="I1827">
        <v>6.2981189999999998</v>
      </c>
    </row>
    <row r="1828" spans="1:9" x14ac:dyDescent="0.25">
      <c r="A1828">
        <v>1827</v>
      </c>
      <c r="B1828">
        <v>83.257971000000012</v>
      </c>
      <c r="C1828">
        <v>7.8504589999999999</v>
      </c>
      <c r="H1828">
        <v>75.474981000000014</v>
      </c>
      <c r="I1828">
        <v>6.3518790000000003</v>
      </c>
    </row>
    <row r="1829" spans="1:9" x14ac:dyDescent="0.25">
      <c r="A1829">
        <v>1828</v>
      </c>
      <c r="H1829">
        <v>75.416686000000013</v>
      </c>
      <c r="I1829">
        <v>6.3923410000000001</v>
      </c>
    </row>
    <row r="1830" spans="1:9" x14ac:dyDescent="0.25">
      <c r="A1830">
        <v>1829</v>
      </c>
      <c r="H1830">
        <v>75.441839000000002</v>
      </c>
      <c r="I1830">
        <v>6.2276069999999999</v>
      </c>
    </row>
    <row r="1831" spans="1:9" x14ac:dyDescent="0.25">
      <c r="A1831">
        <v>1830</v>
      </c>
      <c r="F1831">
        <v>83.639290000000003</v>
      </c>
      <c r="G1831">
        <v>7.5863490000000002</v>
      </c>
    </row>
    <row r="1832" spans="1:9" x14ac:dyDescent="0.25">
      <c r="A1832">
        <v>1831</v>
      </c>
      <c r="D1832">
        <v>93.562268000000017</v>
      </c>
      <c r="E1832">
        <v>6.4725419999999998</v>
      </c>
      <c r="F1832">
        <v>83.638311000000002</v>
      </c>
      <c r="G1832">
        <v>7.6312439999999997</v>
      </c>
    </row>
    <row r="1833" spans="1:9" x14ac:dyDescent="0.25">
      <c r="A1833">
        <v>1832</v>
      </c>
      <c r="D1833">
        <v>93.493974000000009</v>
      </c>
      <c r="E1833">
        <v>6.4114120000000003</v>
      </c>
      <c r="F1833">
        <v>83.692793000000009</v>
      </c>
      <c r="G1833">
        <v>7.5978950000000003</v>
      </c>
    </row>
    <row r="1834" spans="1:9" x14ac:dyDescent="0.25">
      <c r="A1834">
        <v>1833</v>
      </c>
      <c r="D1834">
        <v>93.467893000000004</v>
      </c>
      <c r="E1834">
        <v>6.4258439999999997</v>
      </c>
      <c r="F1834">
        <v>83.699030000000008</v>
      </c>
      <c r="G1834">
        <v>7.5942350000000003</v>
      </c>
    </row>
    <row r="1835" spans="1:9" x14ac:dyDescent="0.25">
      <c r="A1835">
        <v>1834</v>
      </c>
      <c r="D1835">
        <v>93.475572</v>
      </c>
      <c r="E1835">
        <v>6.4258949999999997</v>
      </c>
      <c r="F1835">
        <v>83.69738000000001</v>
      </c>
      <c r="G1835">
        <v>7.5925339999999997</v>
      </c>
    </row>
    <row r="1836" spans="1:9" x14ac:dyDescent="0.25">
      <c r="A1836">
        <v>1835</v>
      </c>
      <c r="D1836">
        <v>93.521653000000015</v>
      </c>
      <c r="E1836">
        <v>6.4277509999999998</v>
      </c>
      <c r="F1836">
        <v>83.723822000000013</v>
      </c>
      <c r="G1836">
        <v>7.5934109999999997</v>
      </c>
    </row>
    <row r="1837" spans="1:9" x14ac:dyDescent="0.25">
      <c r="A1837">
        <v>1836</v>
      </c>
      <c r="D1837">
        <v>93.521756000000011</v>
      </c>
      <c r="E1837">
        <v>6.4035250000000001</v>
      </c>
      <c r="F1837">
        <v>83.770727000000008</v>
      </c>
      <c r="G1837">
        <v>7.605575</v>
      </c>
    </row>
    <row r="1838" spans="1:9" x14ac:dyDescent="0.25">
      <c r="A1838">
        <v>1837</v>
      </c>
      <c r="D1838">
        <v>93.502580000000009</v>
      </c>
      <c r="E1838">
        <v>6.4424409999999996</v>
      </c>
      <c r="F1838">
        <v>83.73799600000001</v>
      </c>
      <c r="G1838">
        <v>7.6132549999999997</v>
      </c>
    </row>
    <row r="1839" spans="1:9" x14ac:dyDescent="0.25">
      <c r="A1839">
        <v>1838</v>
      </c>
      <c r="D1839">
        <v>93.519486000000001</v>
      </c>
      <c r="E1839">
        <v>6.4220300000000003</v>
      </c>
      <c r="F1839">
        <v>83.754181000000003</v>
      </c>
      <c r="G1839">
        <v>7.6183579999999997</v>
      </c>
    </row>
    <row r="1840" spans="1:9" x14ac:dyDescent="0.25">
      <c r="A1840">
        <v>1839</v>
      </c>
      <c r="D1840">
        <v>93.533404000000004</v>
      </c>
      <c r="E1840">
        <v>6.4295030000000004</v>
      </c>
      <c r="F1840">
        <v>83.731605999999999</v>
      </c>
      <c r="G1840">
        <v>7.6359339999999998</v>
      </c>
    </row>
    <row r="1841" spans="1:9" x14ac:dyDescent="0.25">
      <c r="A1841">
        <v>1840</v>
      </c>
      <c r="D1841">
        <v>93.523250000000004</v>
      </c>
      <c r="E1841">
        <v>6.4630070000000002</v>
      </c>
      <c r="F1841">
        <v>83.748770000000007</v>
      </c>
      <c r="G1841">
        <v>7.6371719999999996</v>
      </c>
    </row>
    <row r="1842" spans="1:9" x14ac:dyDescent="0.25">
      <c r="A1842">
        <v>1841</v>
      </c>
      <c r="D1842">
        <v>93.513148000000001</v>
      </c>
      <c r="E1842">
        <v>6.479552</v>
      </c>
      <c r="F1842">
        <v>83.773459000000003</v>
      </c>
      <c r="G1842">
        <v>7.6206769999999997</v>
      </c>
    </row>
    <row r="1843" spans="1:9" x14ac:dyDescent="0.25">
      <c r="A1843">
        <v>1842</v>
      </c>
      <c r="D1843">
        <v>93.610564000000011</v>
      </c>
      <c r="E1843">
        <v>6.3931139999999997</v>
      </c>
      <c r="F1843">
        <v>83.764078000000012</v>
      </c>
      <c r="G1843">
        <v>7.6346449999999999</v>
      </c>
    </row>
    <row r="1844" spans="1:9" x14ac:dyDescent="0.25">
      <c r="A1844">
        <v>1843</v>
      </c>
      <c r="D1844">
        <v>93.562268000000017</v>
      </c>
      <c r="E1844">
        <v>6.4725419999999998</v>
      </c>
      <c r="F1844">
        <v>83.639290000000003</v>
      </c>
      <c r="G1844">
        <v>7.5863490000000002</v>
      </c>
    </row>
    <row r="1845" spans="1:9" x14ac:dyDescent="0.25">
      <c r="A1845">
        <v>1844</v>
      </c>
      <c r="D1845">
        <v>93.562268000000017</v>
      </c>
      <c r="E1845">
        <v>6.4725419999999998</v>
      </c>
    </row>
    <row r="1846" spans="1:9" x14ac:dyDescent="0.25">
      <c r="A1846">
        <v>1845</v>
      </c>
      <c r="B1846">
        <v>103.58287000000001</v>
      </c>
      <c r="C1846">
        <v>7.8372640000000002</v>
      </c>
    </row>
    <row r="1847" spans="1:9" x14ac:dyDescent="0.25">
      <c r="A1847">
        <v>1846</v>
      </c>
      <c r="B1847">
        <v>103.54730500000001</v>
      </c>
      <c r="C1847">
        <v>7.8377800000000004</v>
      </c>
    </row>
    <row r="1848" spans="1:9" x14ac:dyDescent="0.25">
      <c r="A1848">
        <v>1847</v>
      </c>
      <c r="B1848">
        <v>103.576324</v>
      </c>
      <c r="C1848">
        <v>7.8179860000000003</v>
      </c>
      <c r="H1848">
        <v>94.189864</v>
      </c>
      <c r="I1848">
        <v>5.9055619999999998</v>
      </c>
    </row>
    <row r="1849" spans="1:9" x14ac:dyDescent="0.25">
      <c r="A1849">
        <v>1848</v>
      </c>
      <c r="B1849">
        <v>103.538184</v>
      </c>
      <c r="C1849">
        <v>7.8397379999999997</v>
      </c>
      <c r="H1849">
        <v>94.265273000000008</v>
      </c>
      <c r="I1849">
        <v>5.7962379999999998</v>
      </c>
    </row>
    <row r="1850" spans="1:9" x14ac:dyDescent="0.25">
      <c r="A1850">
        <v>1849</v>
      </c>
      <c r="B1850">
        <v>103.53601700000002</v>
      </c>
      <c r="C1850">
        <v>7.8464390000000002</v>
      </c>
      <c r="H1850">
        <v>94.257385999999997</v>
      </c>
      <c r="I1850">
        <v>5.8346900000000002</v>
      </c>
    </row>
    <row r="1851" spans="1:9" x14ac:dyDescent="0.25">
      <c r="A1851">
        <v>1850</v>
      </c>
      <c r="B1851">
        <v>103.52694600000001</v>
      </c>
      <c r="C1851">
        <v>7.8277279999999996</v>
      </c>
      <c r="H1851">
        <v>94.284705000000002</v>
      </c>
      <c r="I1851">
        <v>5.8336589999999999</v>
      </c>
    </row>
    <row r="1852" spans="1:9" x14ac:dyDescent="0.25">
      <c r="A1852">
        <v>1851</v>
      </c>
      <c r="B1852">
        <v>103.540862</v>
      </c>
      <c r="C1852">
        <v>7.8171619999999997</v>
      </c>
      <c r="H1852">
        <v>94.272436999999996</v>
      </c>
      <c r="I1852">
        <v>5.845256</v>
      </c>
    </row>
    <row r="1853" spans="1:9" x14ac:dyDescent="0.25">
      <c r="A1853">
        <v>1852</v>
      </c>
      <c r="B1853">
        <v>103.553336</v>
      </c>
      <c r="C1853">
        <v>7.8376250000000001</v>
      </c>
      <c r="H1853">
        <v>94.26166400000001</v>
      </c>
      <c r="I1853">
        <v>5.853091</v>
      </c>
    </row>
    <row r="1854" spans="1:9" x14ac:dyDescent="0.25">
      <c r="A1854">
        <v>1853</v>
      </c>
      <c r="B1854">
        <v>103.55689100000001</v>
      </c>
      <c r="C1854">
        <v>7.8260269999999998</v>
      </c>
      <c r="H1854">
        <v>94.280478000000016</v>
      </c>
      <c r="I1854">
        <v>5.8468540000000004</v>
      </c>
    </row>
    <row r="1855" spans="1:9" x14ac:dyDescent="0.25">
      <c r="A1855">
        <v>1854</v>
      </c>
      <c r="B1855">
        <v>103.529731</v>
      </c>
      <c r="C1855">
        <v>7.832986</v>
      </c>
      <c r="H1855">
        <v>94.30485800000001</v>
      </c>
      <c r="I1855">
        <v>5.8382459999999998</v>
      </c>
    </row>
    <row r="1856" spans="1:9" x14ac:dyDescent="0.25">
      <c r="A1856">
        <v>1855</v>
      </c>
      <c r="B1856">
        <v>103.525554</v>
      </c>
      <c r="C1856">
        <v>7.8499429999999997</v>
      </c>
      <c r="H1856">
        <v>94.289859000000007</v>
      </c>
      <c r="I1856">
        <v>5.8170099999999998</v>
      </c>
    </row>
    <row r="1857" spans="1:9" x14ac:dyDescent="0.25">
      <c r="A1857">
        <v>1856</v>
      </c>
      <c r="B1857">
        <v>103.495814</v>
      </c>
      <c r="C1857">
        <v>7.8650460000000004</v>
      </c>
      <c r="H1857">
        <v>94.275633999999997</v>
      </c>
      <c r="I1857">
        <v>5.8351540000000002</v>
      </c>
    </row>
    <row r="1858" spans="1:9" x14ac:dyDescent="0.25">
      <c r="A1858">
        <v>1857</v>
      </c>
      <c r="B1858">
        <v>103.533233</v>
      </c>
      <c r="C1858">
        <v>7.8122129999999999</v>
      </c>
      <c r="H1858">
        <v>94.277127000000007</v>
      </c>
      <c r="I1858">
        <v>5.8354629999999998</v>
      </c>
    </row>
    <row r="1859" spans="1:9" x14ac:dyDescent="0.25">
      <c r="A1859">
        <v>1858</v>
      </c>
      <c r="B1859">
        <v>103.58287000000001</v>
      </c>
      <c r="C1859">
        <v>7.8372640000000002</v>
      </c>
      <c r="H1859">
        <v>94.264139999999998</v>
      </c>
      <c r="I1859">
        <v>5.8616989999999998</v>
      </c>
    </row>
    <row r="1860" spans="1:9" x14ac:dyDescent="0.25">
      <c r="A1860">
        <v>1859</v>
      </c>
      <c r="H1860">
        <v>94.292023999999998</v>
      </c>
      <c r="I1860">
        <v>5.8641730000000001</v>
      </c>
    </row>
    <row r="1861" spans="1:9" x14ac:dyDescent="0.25">
      <c r="A1861">
        <v>1860</v>
      </c>
      <c r="F1861">
        <v>103.50802900000001</v>
      </c>
      <c r="G1861">
        <v>7.6636129999999998</v>
      </c>
      <c r="H1861">
        <v>94.32748500000001</v>
      </c>
      <c r="I1861">
        <v>5.8919030000000001</v>
      </c>
    </row>
    <row r="1862" spans="1:9" x14ac:dyDescent="0.25">
      <c r="A1862">
        <v>1861</v>
      </c>
      <c r="F1862">
        <v>103.618487</v>
      </c>
      <c r="G1862">
        <v>7.7227329999999998</v>
      </c>
      <c r="H1862">
        <v>94.189864</v>
      </c>
      <c r="I1862">
        <v>5.9055619999999998</v>
      </c>
    </row>
    <row r="1863" spans="1:9" x14ac:dyDescent="0.25">
      <c r="A1863">
        <v>1862</v>
      </c>
      <c r="F1863">
        <v>103.630858</v>
      </c>
      <c r="G1863">
        <v>7.6935079999999996</v>
      </c>
      <c r="H1863">
        <v>94.189864</v>
      </c>
      <c r="I1863">
        <v>5.9055619999999998</v>
      </c>
    </row>
    <row r="1864" spans="1:9" x14ac:dyDescent="0.25">
      <c r="A1864">
        <v>1863</v>
      </c>
      <c r="D1864">
        <v>116.19673800000001</v>
      </c>
      <c r="E1864">
        <v>6.3368279999999997</v>
      </c>
      <c r="F1864">
        <v>103.609466</v>
      </c>
      <c r="G1864">
        <v>7.6776330000000002</v>
      </c>
    </row>
    <row r="1865" spans="1:9" x14ac:dyDescent="0.25">
      <c r="A1865">
        <v>1864</v>
      </c>
      <c r="D1865">
        <v>116.256427</v>
      </c>
      <c r="E1865">
        <v>6.3578580000000002</v>
      </c>
      <c r="F1865">
        <v>103.580241</v>
      </c>
      <c r="G1865">
        <v>7.6980959999999996</v>
      </c>
    </row>
    <row r="1866" spans="1:9" x14ac:dyDescent="0.25">
      <c r="A1866">
        <v>1865</v>
      </c>
      <c r="D1866">
        <v>116.22771400000001</v>
      </c>
      <c r="E1866">
        <v>6.3607440000000004</v>
      </c>
      <c r="F1866">
        <v>103.61189200000001</v>
      </c>
      <c r="G1866">
        <v>7.7021680000000003</v>
      </c>
    </row>
    <row r="1867" spans="1:9" x14ac:dyDescent="0.25">
      <c r="A1867">
        <v>1866</v>
      </c>
      <c r="D1867">
        <v>116.21385100000001</v>
      </c>
      <c r="E1867">
        <v>6.3489409999999999</v>
      </c>
      <c r="F1867">
        <v>103.593951</v>
      </c>
      <c r="G1867">
        <v>7.7001580000000001</v>
      </c>
    </row>
    <row r="1868" spans="1:9" x14ac:dyDescent="0.25">
      <c r="A1868">
        <v>1867</v>
      </c>
      <c r="D1868">
        <v>116.189673</v>
      </c>
      <c r="E1868">
        <v>6.3354879999999998</v>
      </c>
      <c r="F1868">
        <v>103.60982800000001</v>
      </c>
      <c r="G1868">
        <v>7.6977349999999998</v>
      </c>
    </row>
    <row r="1869" spans="1:9" x14ac:dyDescent="0.25">
      <c r="A1869">
        <v>1868</v>
      </c>
      <c r="D1869">
        <v>116.19328200000001</v>
      </c>
      <c r="E1869">
        <v>6.3113659999999996</v>
      </c>
      <c r="F1869">
        <v>103.630088</v>
      </c>
      <c r="G1869">
        <v>7.7002610000000002</v>
      </c>
    </row>
    <row r="1870" spans="1:9" x14ac:dyDescent="0.25">
      <c r="A1870">
        <v>1869</v>
      </c>
      <c r="D1870">
        <v>116.224467</v>
      </c>
      <c r="E1870">
        <v>6.3461059999999998</v>
      </c>
      <c r="F1870">
        <v>103.664207</v>
      </c>
      <c r="G1870">
        <v>7.7210330000000003</v>
      </c>
    </row>
    <row r="1871" spans="1:9" x14ac:dyDescent="0.25">
      <c r="A1871">
        <v>1870</v>
      </c>
      <c r="D1871">
        <v>116.24173300000001</v>
      </c>
      <c r="E1871">
        <v>6.3232210000000002</v>
      </c>
      <c r="F1871">
        <v>103.653277</v>
      </c>
      <c r="G1871">
        <v>7.7455679999999996</v>
      </c>
    </row>
    <row r="1872" spans="1:9" x14ac:dyDescent="0.25">
      <c r="A1872">
        <v>1871</v>
      </c>
      <c r="D1872">
        <v>116.25292100000001</v>
      </c>
      <c r="E1872">
        <v>6.335127</v>
      </c>
      <c r="F1872">
        <v>103.685958</v>
      </c>
      <c r="G1872">
        <v>7.722836</v>
      </c>
    </row>
    <row r="1873" spans="1:9" x14ac:dyDescent="0.25">
      <c r="A1873">
        <v>1872</v>
      </c>
      <c r="D1873">
        <v>116.25761300000001</v>
      </c>
      <c r="E1873">
        <v>6.3334770000000002</v>
      </c>
      <c r="F1873">
        <v>103.713481</v>
      </c>
      <c r="G1873">
        <v>7.7435049999999999</v>
      </c>
    </row>
    <row r="1874" spans="1:9" x14ac:dyDescent="0.25">
      <c r="A1874">
        <v>1873</v>
      </c>
      <c r="D1874">
        <v>116.250758</v>
      </c>
      <c r="E1874">
        <v>6.3271889999999997</v>
      </c>
      <c r="F1874">
        <v>103.50802900000001</v>
      </c>
      <c r="G1874">
        <v>7.6636129999999998</v>
      </c>
    </row>
    <row r="1875" spans="1:9" x14ac:dyDescent="0.25">
      <c r="A1875">
        <v>1874</v>
      </c>
      <c r="D1875">
        <v>116.306476</v>
      </c>
      <c r="E1875">
        <v>6.2955930000000002</v>
      </c>
    </row>
    <row r="1876" spans="1:9" x14ac:dyDescent="0.25">
      <c r="A1876">
        <v>1875</v>
      </c>
      <c r="D1876">
        <v>116.31436100000001</v>
      </c>
      <c r="E1876">
        <v>6.3054379999999997</v>
      </c>
    </row>
    <row r="1877" spans="1:9" x14ac:dyDescent="0.25">
      <c r="A1877">
        <v>1876</v>
      </c>
      <c r="D1877">
        <v>116.19673800000001</v>
      </c>
      <c r="E1877">
        <v>6.3368279999999997</v>
      </c>
    </row>
    <row r="1878" spans="1:9" x14ac:dyDescent="0.25">
      <c r="A1878">
        <v>1877</v>
      </c>
      <c r="B1878">
        <v>125.63396700000001</v>
      </c>
      <c r="C1878">
        <v>7.3353320000000002</v>
      </c>
    </row>
    <row r="1879" spans="1:9" x14ac:dyDescent="0.25">
      <c r="A1879">
        <v>1878</v>
      </c>
      <c r="B1879">
        <v>125.746284</v>
      </c>
      <c r="C1879">
        <v>7.352341</v>
      </c>
    </row>
    <row r="1880" spans="1:9" x14ac:dyDescent="0.25">
      <c r="A1880">
        <v>1879</v>
      </c>
      <c r="B1880">
        <v>125.695975</v>
      </c>
      <c r="C1880">
        <v>7.3912050000000002</v>
      </c>
      <c r="H1880">
        <v>117.387652</v>
      </c>
      <c r="I1880">
        <v>5.4546070000000002</v>
      </c>
    </row>
    <row r="1881" spans="1:9" x14ac:dyDescent="0.25">
      <c r="A1881">
        <v>1880</v>
      </c>
      <c r="B1881">
        <v>125.64705900000001</v>
      </c>
      <c r="C1881">
        <v>7.3803809999999999</v>
      </c>
      <c r="H1881">
        <v>117.52888400000001</v>
      </c>
      <c r="I1881">
        <v>5.4383710000000001</v>
      </c>
    </row>
    <row r="1882" spans="1:9" x14ac:dyDescent="0.25">
      <c r="A1882">
        <v>1881</v>
      </c>
      <c r="B1882">
        <v>125.67659700000002</v>
      </c>
      <c r="C1882">
        <v>7.3858439999999996</v>
      </c>
      <c r="H1882">
        <v>117.515998</v>
      </c>
      <c r="I1882">
        <v>5.4880589999999998</v>
      </c>
    </row>
    <row r="1883" spans="1:9" x14ac:dyDescent="0.25">
      <c r="A1883">
        <v>1882</v>
      </c>
      <c r="B1883">
        <v>125.70112900000001</v>
      </c>
      <c r="C1883">
        <v>7.362908</v>
      </c>
      <c r="H1883">
        <v>117.515944</v>
      </c>
      <c r="I1883">
        <v>5.4995529999999997</v>
      </c>
    </row>
    <row r="1884" spans="1:9" x14ac:dyDescent="0.25">
      <c r="A1884">
        <v>1883</v>
      </c>
      <c r="B1884">
        <v>125.67731800000001</v>
      </c>
      <c r="C1884">
        <v>7.3816179999999996</v>
      </c>
      <c r="H1884">
        <v>117.467494</v>
      </c>
      <c r="I1884">
        <v>5.5269740000000001</v>
      </c>
    </row>
    <row r="1885" spans="1:9" x14ac:dyDescent="0.25">
      <c r="A1885">
        <v>1884</v>
      </c>
      <c r="B1885">
        <v>125.72468500000001</v>
      </c>
      <c r="C1885">
        <v>7.3703810000000001</v>
      </c>
      <c r="H1885">
        <v>117.47161800000001</v>
      </c>
      <c r="I1885">
        <v>5.471616</v>
      </c>
    </row>
    <row r="1886" spans="1:9" x14ac:dyDescent="0.25">
      <c r="A1886">
        <v>1885</v>
      </c>
      <c r="B1886">
        <v>125.726642</v>
      </c>
      <c r="C1886">
        <v>7.385999</v>
      </c>
      <c r="H1886">
        <v>117.46435100000001</v>
      </c>
      <c r="I1886">
        <v>5.4462060000000001</v>
      </c>
    </row>
    <row r="1887" spans="1:9" x14ac:dyDescent="0.25">
      <c r="A1887">
        <v>1886</v>
      </c>
      <c r="B1887">
        <v>125.727622</v>
      </c>
      <c r="C1887">
        <v>7.438161</v>
      </c>
      <c r="H1887">
        <v>117.47213300000001</v>
      </c>
      <c r="I1887">
        <v>5.474761</v>
      </c>
    </row>
    <row r="1888" spans="1:9" x14ac:dyDescent="0.25">
      <c r="A1888">
        <v>1887</v>
      </c>
      <c r="B1888">
        <v>125.63396700000001</v>
      </c>
      <c r="C1888">
        <v>7.3353320000000002</v>
      </c>
      <c r="H1888">
        <v>117.52264700000001</v>
      </c>
      <c r="I1888">
        <v>5.4697610000000001</v>
      </c>
    </row>
    <row r="1889" spans="1:9" x14ac:dyDescent="0.25">
      <c r="A1889">
        <v>1888</v>
      </c>
      <c r="B1889">
        <v>125.63396700000001</v>
      </c>
      <c r="C1889">
        <v>7.3353320000000002</v>
      </c>
      <c r="H1889">
        <v>117.54145700000001</v>
      </c>
      <c r="I1889">
        <v>5.4768730000000003</v>
      </c>
    </row>
    <row r="1890" spans="1:9" x14ac:dyDescent="0.25">
      <c r="A1890">
        <v>1889</v>
      </c>
      <c r="H1890">
        <v>117.49966000000001</v>
      </c>
      <c r="I1890">
        <v>5.5109950000000003</v>
      </c>
    </row>
    <row r="1891" spans="1:9" x14ac:dyDescent="0.25">
      <c r="A1891">
        <v>1890</v>
      </c>
      <c r="H1891">
        <v>117.488215</v>
      </c>
      <c r="I1891">
        <v>5.5216139999999996</v>
      </c>
    </row>
    <row r="1892" spans="1:9" x14ac:dyDescent="0.25">
      <c r="A1892">
        <v>1891</v>
      </c>
      <c r="F1892">
        <v>126.486503</v>
      </c>
      <c r="G1892">
        <v>7.3286309999999997</v>
      </c>
      <c r="H1892">
        <v>117.387652</v>
      </c>
      <c r="I1892">
        <v>5.4546070000000002</v>
      </c>
    </row>
    <row r="1893" spans="1:9" x14ac:dyDescent="0.25">
      <c r="A1893">
        <v>1892</v>
      </c>
      <c r="F1893">
        <v>126.510001</v>
      </c>
      <c r="G1893">
        <v>7.3612580000000003</v>
      </c>
      <c r="H1893">
        <v>117.387652</v>
      </c>
      <c r="I1893">
        <v>5.4546070000000002</v>
      </c>
    </row>
    <row r="1894" spans="1:9" x14ac:dyDescent="0.25">
      <c r="A1894">
        <v>1893</v>
      </c>
      <c r="F1894">
        <v>126.54247600000001</v>
      </c>
      <c r="G1894">
        <v>7.3579080000000001</v>
      </c>
    </row>
    <row r="1895" spans="1:9" x14ac:dyDescent="0.25">
      <c r="A1895">
        <v>1894</v>
      </c>
      <c r="D1895">
        <v>149.74229800000001</v>
      </c>
      <c r="E1895">
        <v>7.8086219999999997</v>
      </c>
      <c r="F1895">
        <v>126.522685</v>
      </c>
      <c r="G1895">
        <v>7.33162</v>
      </c>
    </row>
    <row r="1896" spans="1:9" x14ac:dyDescent="0.25">
      <c r="A1896">
        <v>1895</v>
      </c>
      <c r="D1896">
        <v>149.74229800000001</v>
      </c>
      <c r="E1896">
        <v>7.8086219999999997</v>
      </c>
      <c r="F1896">
        <v>126.54474500000001</v>
      </c>
      <c r="G1896">
        <v>7.3363110000000002</v>
      </c>
    </row>
    <row r="1897" spans="1:9" x14ac:dyDescent="0.25">
      <c r="A1897">
        <v>1896</v>
      </c>
      <c r="D1897">
        <v>149.74229800000001</v>
      </c>
      <c r="E1897">
        <v>7.8086219999999997</v>
      </c>
      <c r="F1897">
        <v>126.56958700000001</v>
      </c>
      <c r="G1897">
        <v>7.3469290000000003</v>
      </c>
    </row>
    <row r="1898" spans="1:9" x14ac:dyDescent="0.25">
      <c r="A1898">
        <v>1897</v>
      </c>
      <c r="D1898">
        <v>149.74229800000001</v>
      </c>
      <c r="E1898">
        <v>7.8086219999999997</v>
      </c>
      <c r="F1898">
        <v>126.581805</v>
      </c>
      <c r="G1898">
        <v>7.3553309999999996</v>
      </c>
    </row>
    <row r="1899" spans="1:9" x14ac:dyDescent="0.25">
      <c r="A1899">
        <v>1898</v>
      </c>
      <c r="D1899">
        <v>149.74229800000001</v>
      </c>
      <c r="E1899">
        <v>7.8086219999999997</v>
      </c>
      <c r="F1899">
        <v>126.581805</v>
      </c>
      <c r="G1899">
        <v>7.3553309999999996</v>
      </c>
    </row>
    <row r="1900" spans="1:9" x14ac:dyDescent="0.25">
      <c r="A1900">
        <v>1899</v>
      </c>
      <c r="D1900">
        <v>149.74229800000001</v>
      </c>
      <c r="E1900">
        <v>7.8086219999999997</v>
      </c>
      <c r="F1900">
        <v>126.575412</v>
      </c>
      <c r="G1900">
        <v>7.4075959999999998</v>
      </c>
    </row>
    <row r="1901" spans="1:9" x14ac:dyDescent="0.25">
      <c r="A1901">
        <v>1900</v>
      </c>
      <c r="D1901">
        <v>149.74229800000001</v>
      </c>
      <c r="E1901">
        <v>7.8086219999999997</v>
      </c>
      <c r="F1901">
        <v>126.486503</v>
      </c>
      <c r="G1901">
        <v>7.3286309999999997</v>
      </c>
    </row>
    <row r="1902" spans="1:9" x14ac:dyDescent="0.25">
      <c r="A1902">
        <v>1901</v>
      </c>
      <c r="D1902">
        <v>149.74229800000001</v>
      </c>
      <c r="E1902">
        <v>7.8086219999999997</v>
      </c>
    </row>
    <row r="1903" spans="1:9" x14ac:dyDescent="0.25">
      <c r="A1903">
        <v>1902</v>
      </c>
      <c r="D1903">
        <v>149.74229800000001</v>
      </c>
      <c r="E1903">
        <v>7.8086219999999997</v>
      </c>
    </row>
    <row r="1904" spans="1:9" x14ac:dyDescent="0.25">
      <c r="A1904">
        <v>1903</v>
      </c>
      <c r="D1904">
        <v>149.74229800000001</v>
      </c>
      <c r="E1904">
        <v>7.8086219999999997</v>
      </c>
    </row>
    <row r="1905" spans="1:9" x14ac:dyDescent="0.25">
      <c r="A1905">
        <v>1904</v>
      </c>
      <c r="B1905">
        <v>156.30087</v>
      </c>
      <c r="C1905">
        <v>8.7843370000000007</v>
      </c>
    </row>
    <row r="1906" spans="1:9" x14ac:dyDescent="0.25">
      <c r="A1906">
        <v>1905</v>
      </c>
      <c r="B1906">
        <v>156.21515500000001</v>
      </c>
      <c r="C1906">
        <v>8.7649489999999997</v>
      </c>
    </row>
    <row r="1907" spans="1:9" x14ac:dyDescent="0.25">
      <c r="A1907">
        <v>1906</v>
      </c>
      <c r="B1907">
        <v>156.270207</v>
      </c>
      <c r="C1907">
        <v>8.7853569999999994</v>
      </c>
    </row>
    <row r="1908" spans="1:9" x14ac:dyDescent="0.25">
      <c r="A1908">
        <v>1907</v>
      </c>
      <c r="B1908">
        <v>156.245002</v>
      </c>
      <c r="C1908">
        <v>8.7894900000000007</v>
      </c>
    </row>
    <row r="1909" spans="1:9" x14ac:dyDescent="0.25">
      <c r="A1909">
        <v>1908</v>
      </c>
      <c r="B1909">
        <v>156.281431</v>
      </c>
      <c r="C1909">
        <v>8.8033160000000006</v>
      </c>
      <c r="H1909">
        <v>152.17745100000002</v>
      </c>
      <c r="I1909">
        <v>6.8654590000000004</v>
      </c>
    </row>
    <row r="1910" spans="1:9" x14ac:dyDescent="0.25">
      <c r="A1910">
        <v>1909</v>
      </c>
      <c r="B1910">
        <v>156.282757</v>
      </c>
      <c r="C1910">
        <v>8.7952549999999992</v>
      </c>
      <c r="H1910">
        <v>152.242043</v>
      </c>
      <c r="I1910">
        <v>6.6488769999999997</v>
      </c>
    </row>
    <row r="1911" spans="1:9" x14ac:dyDescent="0.25">
      <c r="A1911">
        <v>1910</v>
      </c>
      <c r="B1911">
        <v>156.28020600000002</v>
      </c>
      <c r="C1911">
        <v>8.7765819999999994</v>
      </c>
      <c r="H1911">
        <v>152.18888000000001</v>
      </c>
      <c r="I1911">
        <v>6.7135210000000001</v>
      </c>
    </row>
    <row r="1912" spans="1:9" x14ac:dyDescent="0.25">
      <c r="A1912">
        <v>1911</v>
      </c>
      <c r="B1912">
        <v>156.23775699999999</v>
      </c>
      <c r="C1912">
        <v>8.8128060000000001</v>
      </c>
      <c r="H1912">
        <v>152.24229800000001</v>
      </c>
      <c r="I1912">
        <v>6.7323979999999999</v>
      </c>
    </row>
    <row r="1913" spans="1:9" x14ac:dyDescent="0.25">
      <c r="A1913">
        <v>1912</v>
      </c>
      <c r="B1913">
        <v>156.257094</v>
      </c>
      <c r="C1913">
        <v>8.7882650000000009</v>
      </c>
      <c r="H1913">
        <v>152.20199200000002</v>
      </c>
      <c r="I1913">
        <v>6.6781129999999997</v>
      </c>
    </row>
    <row r="1914" spans="1:9" x14ac:dyDescent="0.25">
      <c r="A1914">
        <v>1913</v>
      </c>
      <c r="B1914">
        <v>156.30087</v>
      </c>
      <c r="C1914">
        <v>8.7843370000000007</v>
      </c>
      <c r="H1914">
        <v>152.119696</v>
      </c>
      <c r="I1914">
        <v>6.7149489999999998</v>
      </c>
    </row>
    <row r="1915" spans="1:9" x14ac:dyDescent="0.25">
      <c r="A1915">
        <v>1914</v>
      </c>
      <c r="F1915">
        <v>156.204747</v>
      </c>
      <c r="G1915">
        <v>9.421735</v>
      </c>
      <c r="H1915">
        <v>152.078013</v>
      </c>
      <c r="I1915">
        <v>6.6993879999999999</v>
      </c>
    </row>
    <row r="1916" spans="1:9" x14ac:dyDescent="0.25">
      <c r="A1916">
        <v>1915</v>
      </c>
      <c r="F1916">
        <v>156.107248</v>
      </c>
      <c r="G1916">
        <v>9.3731629999999999</v>
      </c>
      <c r="H1916">
        <v>152.02541100000002</v>
      </c>
      <c r="I1916">
        <v>6.7282650000000004</v>
      </c>
    </row>
    <row r="1917" spans="1:9" x14ac:dyDescent="0.25">
      <c r="A1917">
        <v>1916</v>
      </c>
      <c r="F1917">
        <v>156.21025700000001</v>
      </c>
      <c r="G1917">
        <v>9.3589800000000007</v>
      </c>
      <c r="H1917">
        <v>152.17745100000002</v>
      </c>
      <c r="I1917">
        <v>6.8654590000000004</v>
      </c>
    </row>
    <row r="1918" spans="1:9" x14ac:dyDescent="0.25">
      <c r="A1918">
        <v>1917</v>
      </c>
      <c r="F1918">
        <v>156.24888000000001</v>
      </c>
      <c r="G1918">
        <v>9.388674</v>
      </c>
      <c r="H1918">
        <v>152.17745100000002</v>
      </c>
      <c r="I1918">
        <v>6.8654590000000004</v>
      </c>
    </row>
    <row r="1919" spans="1:9" x14ac:dyDescent="0.25">
      <c r="A1919">
        <v>1918</v>
      </c>
      <c r="F1919">
        <v>156.22535999999999</v>
      </c>
      <c r="G1919">
        <v>9.3465810000000005</v>
      </c>
      <c r="H1919">
        <v>152.17745100000002</v>
      </c>
      <c r="I1919">
        <v>6.8654590000000004</v>
      </c>
    </row>
    <row r="1920" spans="1:9" x14ac:dyDescent="0.25">
      <c r="A1920">
        <v>1919</v>
      </c>
      <c r="F1920">
        <v>156.23796200000001</v>
      </c>
      <c r="G1920">
        <v>9.3995409999999993</v>
      </c>
    </row>
    <row r="1921" spans="1:7" x14ac:dyDescent="0.25">
      <c r="A1921">
        <v>1920</v>
      </c>
      <c r="F1921">
        <v>156.213064</v>
      </c>
      <c r="G1921">
        <v>9.4290299999999991</v>
      </c>
    </row>
    <row r="1922" spans="1:7" x14ac:dyDescent="0.25">
      <c r="A1922">
        <v>1921</v>
      </c>
      <c r="D1922">
        <v>170.27000200000001</v>
      </c>
      <c r="E1922">
        <v>7.5794899999999998</v>
      </c>
      <c r="F1922">
        <v>156.11291</v>
      </c>
      <c r="G1922">
        <v>9.4673470000000002</v>
      </c>
    </row>
    <row r="1923" spans="1:7" x14ac:dyDescent="0.25">
      <c r="A1923">
        <v>1922</v>
      </c>
      <c r="D1923">
        <v>170.20969500000001</v>
      </c>
      <c r="E1923">
        <v>7.5315300000000001</v>
      </c>
      <c r="F1923">
        <v>156.05811499999999</v>
      </c>
      <c r="G1923">
        <v>9.4504590000000004</v>
      </c>
    </row>
    <row r="1924" spans="1:7" x14ac:dyDescent="0.25">
      <c r="A1924">
        <v>1923</v>
      </c>
      <c r="D1924">
        <v>170.26132899999999</v>
      </c>
      <c r="E1924">
        <v>7.5946429999999996</v>
      </c>
      <c r="F1924">
        <v>156.204747</v>
      </c>
      <c r="G1924">
        <v>9.421735</v>
      </c>
    </row>
    <row r="1925" spans="1:7" x14ac:dyDescent="0.25">
      <c r="A1925">
        <v>1924</v>
      </c>
      <c r="D1925">
        <v>170.24265400000002</v>
      </c>
      <c r="E1925">
        <v>7.5896939999999997</v>
      </c>
    </row>
    <row r="1926" spans="1:7" x14ac:dyDescent="0.25">
      <c r="A1926">
        <v>1925</v>
      </c>
      <c r="D1926">
        <v>170.25627600000001</v>
      </c>
      <c r="E1926">
        <v>7.5907140000000002</v>
      </c>
    </row>
    <row r="1927" spans="1:7" x14ac:dyDescent="0.25">
      <c r="A1927">
        <v>1926</v>
      </c>
      <c r="D1927">
        <v>170.24668600000001</v>
      </c>
      <c r="E1927">
        <v>7.5773469999999996</v>
      </c>
    </row>
    <row r="1928" spans="1:7" x14ac:dyDescent="0.25">
      <c r="A1928">
        <v>1927</v>
      </c>
      <c r="D1928">
        <v>170.26438999999999</v>
      </c>
      <c r="E1928">
        <v>7.5908680000000004</v>
      </c>
    </row>
    <row r="1929" spans="1:7" x14ac:dyDescent="0.25">
      <c r="A1929">
        <v>1928</v>
      </c>
      <c r="D1929">
        <v>170.31770599999999</v>
      </c>
      <c r="E1929">
        <v>7.5980610000000004</v>
      </c>
    </row>
    <row r="1930" spans="1:7" x14ac:dyDescent="0.25">
      <c r="A1930">
        <v>1929</v>
      </c>
      <c r="D1930">
        <v>170.42393000000001</v>
      </c>
      <c r="E1930">
        <v>7.5621929999999997</v>
      </c>
    </row>
    <row r="1931" spans="1:7" x14ac:dyDescent="0.25">
      <c r="A1931">
        <v>1930</v>
      </c>
      <c r="B1931">
        <v>177.69469800000002</v>
      </c>
      <c r="C1931">
        <v>8.5931630000000006</v>
      </c>
      <c r="D1931">
        <v>170.47479900000002</v>
      </c>
      <c r="E1931">
        <v>7.5380099999999999</v>
      </c>
    </row>
    <row r="1932" spans="1:7" x14ac:dyDescent="0.25">
      <c r="A1932">
        <v>1931</v>
      </c>
      <c r="B1932">
        <v>177.72179</v>
      </c>
      <c r="C1932">
        <v>8.5594389999999994</v>
      </c>
      <c r="D1932">
        <v>170.27000200000001</v>
      </c>
      <c r="E1932">
        <v>7.5794899999999998</v>
      </c>
    </row>
    <row r="1933" spans="1:7" x14ac:dyDescent="0.25">
      <c r="A1933">
        <v>1932</v>
      </c>
      <c r="B1933">
        <v>177.71158500000001</v>
      </c>
      <c r="C1933">
        <v>8.5834689999999991</v>
      </c>
    </row>
    <row r="1934" spans="1:7" x14ac:dyDescent="0.25">
      <c r="A1934">
        <v>1933</v>
      </c>
      <c r="B1934">
        <v>177.734849</v>
      </c>
      <c r="C1934">
        <v>8.5643360000000008</v>
      </c>
    </row>
    <row r="1935" spans="1:7" x14ac:dyDescent="0.25">
      <c r="A1935">
        <v>1934</v>
      </c>
      <c r="B1935">
        <v>177.70791</v>
      </c>
      <c r="C1935">
        <v>8.5963770000000004</v>
      </c>
    </row>
    <row r="1936" spans="1:7" x14ac:dyDescent="0.25">
      <c r="A1936">
        <v>1935</v>
      </c>
      <c r="B1936">
        <v>177.683063</v>
      </c>
      <c r="C1936">
        <v>8.6064290000000003</v>
      </c>
    </row>
    <row r="1937" spans="1:9" x14ac:dyDescent="0.25">
      <c r="A1937">
        <v>1936</v>
      </c>
      <c r="B1937">
        <v>177.69918699999999</v>
      </c>
      <c r="C1937">
        <v>8.6055609999999998</v>
      </c>
      <c r="H1937">
        <v>174.35576700000001</v>
      </c>
      <c r="I1937">
        <v>6.310867</v>
      </c>
    </row>
    <row r="1938" spans="1:9" x14ac:dyDescent="0.25">
      <c r="A1938">
        <v>1937</v>
      </c>
      <c r="B1938">
        <v>177.67954400000002</v>
      </c>
      <c r="C1938">
        <v>8.576632</v>
      </c>
      <c r="H1938">
        <v>174.35464400000001</v>
      </c>
      <c r="I1938">
        <v>6.3844390000000004</v>
      </c>
    </row>
    <row r="1939" spans="1:9" x14ac:dyDescent="0.25">
      <c r="A1939">
        <v>1938</v>
      </c>
      <c r="B1939">
        <v>177.69469800000002</v>
      </c>
      <c r="C1939">
        <v>8.5931630000000006</v>
      </c>
      <c r="H1939">
        <v>174.34714400000001</v>
      </c>
      <c r="I1939">
        <v>6.3726529999999997</v>
      </c>
    </row>
    <row r="1940" spans="1:9" x14ac:dyDescent="0.25">
      <c r="A1940">
        <v>1939</v>
      </c>
      <c r="F1940">
        <v>177.707246</v>
      </c>
      <c r="G1940">
        <v>9.3515820000000005</v>
      </c>
      <c r="H1940">
        <v>174.37235000000001</v>
      </c>
      <c r="I1940">
        <v>6.3525510000000001</v>
      </c>
    </row>
    <row r="1941" spans="1:9" x14ac:dyDescent="0.25">
      <c r="A1941">
        <v>1940</v>
      </c>
      <c r="F1941">
        <v>177.71944200000002</v>
      </c>
      <c r="G1941">
        <v>9.3139789999999998</v>
      </c>
      <c r="H1941">
        <v>174.38694100000001</v>
      </c>
      <c r="I1941">
        <v>6.3421430000000001</v>
      </c>
    </row>
    <row r="1942" spans="1:9" x14ac:dyDescent="0.25">
      <c r="A1942">
        <v>1941</v>
      </c>
      <c r="F1942">
        <v>177.698318</v>
      </c>
      <c r="G1942">
        <v>9.336786</v>
      </c>
      <c r="H1942">
        <v>174.36087000000001</v>
      </c>
      <c r="I1942">
        <v>6.3154589999999997</v>
      </c>
    </row>
    <row r="1943" spans="1:9" x14ac:dyDescent="0.25">
      <c r="A1943">
        <v>1942</v>
      </c>
      <c r="F1943">
        <v>177.69934000000001</v>
      </c>
      <c r="G1943">
        <v>9.3142849999999999</v>
      </c>
      <c r="H1943">
        <v>174.263318</v>
      </c>
      <c r="I1943">
        <v>6.3383669999999999</v>
      </c>
    </row>
    <row r="1944" spans="1:9" x14ac:dyDescent="0.25">
      <c r="A1944">
        <v>1943</v>
      </c>
      <c r="F1944">
        <v>177.69566500000002</v>
      </c>
      <c r="G1944">
        <v>9.3307140000000004</v>
      </c>
      <c r="H1944">
        <v>174.27673800000002</v>
      </c>
      <c r="I1944">
        <v>6.3521429999999999</v>
      </c>
    </row>
    <row r="1945" spans="1:9" x14ac:dyDescent="0.25">
      <c r="A1945">
        <v>1944</v>
      </c>
      <c r="F1945">
        <v>177.71209500000001</v>
      </c>
      <c r="G1945">
        <v>9.3265809999999991</v>
      </c>
      <c r="H1945">
        <v>174.34143</v>
      </c>
      <c r="I1945">
        <v>6.3231630000000001</v>
      </c>
    </row>
    <row r="1946" spans="1:9" x14ac:dyDescent="0.25">
      <c r="A1946">
        <v>1945</v>
      </c>
      <c r="F1946">
        <v>177.72239999999999</v>
      </c>
      <c r="G1946">
        <v>9.3437760000000001</v>
      </c>
      <c r="H1946">
        <v>174.35137900000001</v>
      </c>
      <c r="I1946">
        <v>6.3610720000000001</v>
      </c>
    </row>
    <row r="1947" spans="1:9" x14ac:dyDescent="0.25">
      <c r="A1947">
        <v>1946</v>
      </c>
      <c r="F1947">
        <v>177.63097099999999</v>
      </c>
      <c r="G1947">
        <v>9.3655100000000004</v>
      </c>
      <c r="H1947">
        <v>174.35576700000001</v>
      </c>
      <c r="I1947">
        <v>6.310867</v>
      </c>
    </row>
    <row r="1948" spans="1:9" x14ac:dyDescent="0.25">
      <c r="A1948">
        <v>1947</v>
      </c>
      <c r="D1948">
        <v>195.16928799999999</v>
      </c>
      <c r="E1948">
        <v>7.0756129999999997</v>
      </c>
      <c r="F1948">
        <v>177.66219599999999</v>
      </c>
      <c r="G1948">
        <v>9.3373980000000003</v>
      </c>
    </row>
    <row r="1949" spans="1:9" x14ac:dyDescent="0.25">
      <c r="A1949">
        <v>1948</v>
      </c>
      <c r="D1949">
        <v>195.15168700000001</v>
      </c>
      <c r="E1949">
        <v>7.0688259999999996</v>
      </c>
      <c r="F1949">
        <v>177.707246</v>
      </c>
      <c r="G1949">
        <v>9.3515820000000005</v>
      </c>
    </row>
    <row r="1950" spans="1:9" x14ac:dyDescent="0.25">
      <c r="A1950">
        <v>1949</v>
      </c>
      <c r="D1950">
        <v>195.13985</v>
      </c>
      <c r="E1950">
        <v>7.0670409999999997</v>
      </c>
    </row>
    <row r="1951" spans="1:9" x14ac:dyDescent="0.25">
      <c r="A1951">
        <v>1950</v>
      </c>
      <c r="D1951">
        <v>195.157096</v>
      </c>
      <c r="E1951">
        <v>7.0852040000000001</v>
      </c>
    </row>
    <row r="1952" spans="1:9" x14ac:dyDescent="0.25">
      <c r="A1952">
        <v>1951</v>
      </c>
      <c r="D1952">
        <v>195.150768</v>
      </c>
      <c r="E1952">
        <v>7.072959</v>
      </c>
    </row>
    <row r="1953" spans="1:9" x14ac:dyDescent="0.25">
      <c r="A1953">
        <v>1952</v>
      </c>
      <c r="D1953">
        <v>195.20969700000001</v>
      </c>
      <c r="E1953">
        <v>7.0907650000000002</v>
      </c>
    </row>
    <row r="1954" spans="1:9" x14ac:dyDescent="0.25">
      <c r="A1954">
        <v>1953</v>
      </c>
      <c r="D1954">
        <v>195.22148100000001</v>
      </c>
      <c r="E1954">
        <v>7.11</v>
      </c>
    </row>
    <row r="1955" spans="1:9" x14ac:dyDescent="0.25">
      <c r="A1955">
        <v>1954</v>
      </c>
      <c r="D1955">
        <v>195.247142</v>
      </c>
      <c r="E1955">
        <v>7.086786</v>
      </c>
    </row>
    <row r="1956" spans="1:9" x14ac:dyDescent="0.25">
      <c r="A1956">
        <v>1955</v>
      </c>
      <c r="B1956">
        <v>202.59627800000001</v>
      </c>
      <c r="C1956">
        <v>8.2678060000000002</v>
      </c>
      <c r="D1956">
        <v>195.29576800000001</v>
      </c>
      <c r="E1956">
        <v>7.085</v>
      </c>
    </row>
    <row r="1957" spans="1:9" x14ac:dyDescent="0.25">
      <c r="A1957">
        <v>1956</v>
      </c>
      <c r="B1957">
        <v>202.56107600000001</v>
      </c>
      <c r="C1957">
        <v>8.2792340000000006</v>
      </c>
      <c r="D1957">
        <v>195.16928799999999</v>
      </c>
      <c r="E1957">
        <v>7.0756129999999997</v>
      </c>
    </row>
    <row r="1958" spans="1:9" x14ac:dyDescent="0.25">
      <c r="A1958">
        <v>1957</v>
      </c>
      <c r="B1958">
        <v>202.60311400000001</v>
      </c>
      <c r="C1958">
        <v>8.230715</v>
      </c>
    </row>
    <row r="1959" spans="1:9" x14ac:dyDescent="0.25">
      <c r="A1959">
        <v>1958</v>
      </c>
      <c r="B1959">
        <v>202.597556</v>
      </c>
      <c r="C1959">
        <v>8.2394379999999998</v>
      </c>
    </row>
    <row r="1960" spans="1:9" x14ac:dyDescent="0.25">
      <c r="A1960">
        <v>1959</v>
      </c>
      <c r="B1960">
        <v>202.588729</v>
      </c>
      <c r="C1960">
        <v>8.2011730000000007</v>
      </c>
    </row>
    <row r="1961" spans="1:9" x14ac:dyDescent="0.25">
      <c r="A1961">
        <v>1960</v>
      </c>
      <c r="B1961">
        <v>202.60423600000001</v>
      </c>
      <c r="C1961">
        <v>8.2129589999999997</v>
      </c>
    </row>
    <row r="1962" spans="1:9" x14ac:dyDescent="0.25">
      <c r="A1962">
        <v>1961</v>
      </c>
      <c r="B1962">
        <v>202.61444</v>
      </c>
      <c r="C1962">
        <v>8.2664790000000004</v>
      </c>
      <c r="H1962">
        <v>199.637145</v>
      </c>
      <c r="I1962">
        <v>5.7497449999999999</v>
      </c>
    </row>
    <row r="1963" spans="1:9" x14ac:dyDescent="0.25">
      <c r="A1963">
        <v>1962</v>
      </c>
      <c r="B1963">
        <v>202.589595</v>
      </c>
      <c r="C1963">
        <v>8.2396940000000001</v>
      </c>
      <c r="H1963">
        <v>199.682704</v>
      </c>
      <c r="I1963">
        <v>5.7827549999999999</v>
      </c>
    </row>
    <row r="1964" spans="1:9" x14ac:dyDescent="0.25">
      <c r="A1964">
        <v>1963</v>
      </c>
      <c r="B1964">
        <v>202.611785</v>
      </c>
      <c r="C1964">
        <v>8.2327030000000008</v>
      </c>
      <c r="H1964">
        <v>199.669543</v>
      </c>
      <c r="I1964">
        <v>5.7824489999999997</v>
      </c>
    </row>
    <row r="1965" spans="1:9" x14ac:dyDescent="0.25">
      <c r="A1965">
        <v>1964</v>
      </c>
      <c r="B1965">
        <v>202.59627800000001</v>
      </c>
      <c r="C1965">
        <v>8.2678060000000002</v>
      </c>
      <c r="F1965">
        <v>202.21944400000001</v>
      </c>
      <c r="G1965">
        <v>8.9372439999999997</v>
      </c>
      <c r="H1965">
        <v>199.711276</v>
      </c>
      <c r="I1965">
        <v>5.7228570000000003</v>
      </c>
    </row>
    <row r="1966" spans="1:9" x14ac:dyDescent="0.25">
      <c r="A1966">
        <v>1965</v>
      </c>
      <c r="F1966">
        <v>202.26536100000001</v>
      </c>
      <c r="G1966">
        <v>8.9335199999999997</v>
      </c>
      <c r="H1966">
        <v>199.727554</v>
      </c>
      <c r="I1966">
        <v>5.7255609999999999</v>
      </c>
    </row>
    <row r="1967" spans="1:9" x14ac:dyDescent="0.25">
      <c r="A1967">
        <v>1966</v>
      </c>
      <c r="F1967">
        <v>202.35755499999999</v>
      </c>
      <c r="G1967">
        <v>8.9804589999999997</v>
      </c>
      <c r="H1967">
        <v>199.75020499999999</v>
      </c>
      <c r="I1967">
        <v>5.7607150000000003</v>
      </c>
    </row>
    <row r="1968" spans="1:9" x14ac:dyDescent="0.25">
      <c r="A1968">
        <v>1967</v>
      </c>
      <c r="F1968">
        <v>202.38306700000001</v>
      </c>
      <c r="G1968">
        <v>8.9632140000000007</v>
      </c>
      <c r="H1968">
        <v>199.729491</v>
      </c>
      <c r="I1968">
        <v>5.7654079999999999</v>
      </c>
    </row>
    <row r="1969" spans="1:9" x14ac:dyDescent="0.25">
      <c r="A1969">
        <v>1968</v>
      </c>
      <c r="F1969">
        <v>202.38979599999999</v>
      </c>
      <c r="G1969">
        <v>8.9643359999999994</v>
      </c>
      <c r="H1969">
        <v>199.731685</v>
      </c>
      <c r="I1969">
        <v>5.7624490000000002</v>
      </c>
    </row>
    <row r="1970" spans="1:9" x14ac:dyDescent="0.25">
      <c r="A1970">
        <v>1969</v>
      </c>
      <c r="F1970">
        <v>202.43234899999999</v>
      </c>
      <c r="G1970">
        <v>8.9739280000000008</v>
      </c>
      <c r="H1970">
        <v>199.785766</v>
      </c>
      <c r="I1970">
        <v>5.7284179999999996</v>
      </c>
    </row>
    <row r="1971" spans="1:9" x14ac:dyDescent="0.25">
      <c r="A1971">
        <v>1970</v>
      </c>
      <c r="D1971">
        <v>217.68705800000001</v>
      </c>
      <c r="E1971">
        <v>6.3021529999999997</v>
      </c>
      <c r="F1971">
        <v>202.44153499999999</v>
      </c>
      <c r="G1971">
        <v>8.9729080000000003</v>
      </c>
      <c r="H1971">
        <v>199.74127900000002</v>
      </c>
      <c r="I1971">
        <v>5.751582</v>
      </c>
    </row>
    <row r="1972" spans="1:9" x14ac:dyDescent="0.25">
      <c r="A1972">
        <v>1971</v>
      </c>
      <c r="D1972">
        <v>217.69917899999999</v>
      </c>
      <c r="E1972">
        <v>6.515072</v>
      </c>
      <c r="F1972">
        <v>202.43178900000001</v>
      </c>
      <c r="G1972">
        <v>8.970561</v>
      </c>
      <c r="H1972">
        <v>199.77388300000001</v>
      </c>
      <c r="I1972">
        <v>5.7670409999999999</v>
      </c>
    </row>
    <row r="1973" spans="1:9" x14ac:dyDescent="0.25">
      <c r="A1973">
        <v>1972</v>
      </c>
      <c r="D1973">
        <v>217.697563</v>
      </c>
      <c r="E1973">
        <v>6.527647</v>
      </c>
      <c r="F1973">
        <v>202.447608</v>
      </c>
      <c r="G1973">
        <v>9.0014289999999999</v>
      </c>
      <c r="H1973">
        <v>199.637145</v>
      </c>
      <c r="I1973">
        <v>5.7497449999999999</v>
      </c>
    </row>
    <row r="1974" spans="1:9" x14ac:dyDescent="0.25">
      <c r="A1974">
        <v>1973</v>
      </c>
      <c r="D1974">
        <v>217.69069400000001</v>
      </c>
      <c r="E1974">
        <v>6.5425449999999996</v>
      </c>
      <c r="F1974">
        <v>202.43474500000002</v>
      </c>
      <c r="G1974">
        <v>8.9547450000000008</v>
      </c>
    </row>
    <row r="1975" spans="1:9" x14ac:dyDescent="0.25">
      <c r="A1975">
        <v>1974</v>
      </c>
      <c r="D1975">
        <v>217.72629799999999</v>
      </c>
      <c r="E1975">
        <v>6.515021</v>
      </c>
      <c r="F1975">
        <v>202.26739800000001</v>
      </c>
      <c r="G1975">
        <v>8.8516329999999996</v>
      </c>
    </row>
    <row r="1976" spans="1:9" x14ac:dyDescent="0.25">
      <c r="A1976">
        <v>1975</v>
      </c>
      <c r="D1976">
        <v>217.70023900000001</v>
      </c>
      <c r="E1976">
        <v>6.496486</v>
      </c>
      <c r="F1976">
        <v>202.21944400000001</v>
      </c>
      <c r="G1976">
        <v>8.9372439999999997</v>
      </c>
    </row>
    <row r="1977" spans="1:9" x14ac:dyDescent="0.25">
      <c r="A1977">
        <v>1976</v>
      </c>
      <c r="D1977">
        <v>217.72150099999999</v>
      </c>
      <c r="E1977">
        <v>6.5006789999999999</v>
      </c>
    </row>
    <row r="1978" spans="1:9" x14ac:dyDescent="0.25">
      <c r="A1978">
        <v>1977</v>
      </c>
      <c r="D1978">
        <v>217.73604499999999</v>
      </c>
      <c r="E1978">
        <v>6.4967389999999998</v>
      </c>
    </row>
    <row r="1979" spans="1:9" x14ac:dyDescent="0.25">
      <c r="A1979">
        <v>1978</v>
      </c>
      <c r="D1979">
        <v>217.712512</v>
      </c>
      <c r="E1979">
        <v>6.4880529999999998</v>
      </c>
    </row>
    <row r="1980" spans="1:9" x14ac:dyDescent="0.25">
      <c r="A1980">
        <v>1979</v>
      </c>
      <c r="D1980">
        <v>217.78725499999999</v>
      </c>
      <c r="E1980">
        <v>6.5039110000000004</v>
      </c>
    </row>
    <row r="1981" spans="1:9" x14ac:dyDescent="0.25">
      <c r="A1981">
        <v>1980</v>
      </c>
      <c r="D1981">
        <v>217.76639700000001</v>
      </c>
      <c r="E1981">
        <v>6.4946679999999999</v>
      </c>
    </row>
    <row r="1982" spans="1:9" x14ac:dyDescent="0.25">
      <c r="A1982">
        <v>1981</v>
      </c>
      <c r="B1982">
        <v>224.536002</v>
      </c>
      <c r="C1982">
        <v>7.6122880000000004</v>
      </c>
      <c r="D1982">
        <v>217.73190399999999</v>
      </c>
      <c r="E1982">
        <v>6.4082590000000001</v>
      </c>
    </row>
    <row r="1983" spans="1:9" x14ac:dyDescent="0.25">
      <c r="A1983">
        <v>1982</v>
      </c>
      <c r="B1983">
        <v>224.49120600000001</v>
      </c>
      <c r="C1983">
        <v>7.6414790000000004</v>
      </c>
      <c r="D1983">
        <v>217.69917899999999</v>
      </c>
      <c r="E1983">
        <v>6.515072</v>
      </c>
    </row>
    <row r="1984" spans="1:9" x14ac:dyDescent="0.25">
      <c r="A1984">
        <v>1983</v>
      </c>
      <c r="B1984">
        <v>224.51362800000001</v>
      </c>
      <c r="C1984">
        <v>7.6139549999999998</v>
      </c>
    </row>
    <row r="1985" spans="1:9" x14ac:dyDescent="0.25">
      <c r="A1985">
        <v>1984</v>
      </c>
      <c r="B1985">
        <v>224.49575099999998</v>
      </c>
      <c r="C1985">
        <v>7.5956729999999997</v>
      </c>
    </row>
    <row r="1986" spans="1:9" x14ac:dyDescent="0.25">
      <c r="A1986">
        <v>1985</v>
      </c>
      <c r="B1986">
        <v>224.49418499999999</v>
      </c>
      <c r="C1986">
        <v>7.6153190000000004</v>
      </c>
      <c r="H1986">
        <v>220.061533</v>
      </c>
      <c r="I1986">
        <v>5.1664539999999999</v>
      </c>
    </row>
    <row r="1987" spans="1:9" x14ac:dyDescent="0.25">
      <c r="A1987">
        <v>1986</v>
      </c>
      <c r="B1987">
        <v>224.47645900000001</v>
      </c>
      <c r="C1987">
        <v>7.6007740000000004</v>
      </c>
      <c r="H1987">
        <v>220.06946199999999</v>
      </c>
      <c r="I1987">
        <v>5.1491819999999997</v>
      </c>
    </row>
    <row r="1988" spans="1:9" x14ac:dyDescent="0.25">
      <c r="A1988">
        <v>1987</v>
      </c>
      <c r="B1988">
        <v>224.47206499999999</v>
      </c>
      <c r="C1988">
        <v>7.599208</v>
      </c>
      <c r="H1988">
        <v>220.11395400000001</v>
      </c>
      <c r="I1988">
        <v>5.1726150000000004</v>
      </c>
    </row>
    <row r="1989" spans="1:9" x14ac:dyDescent="0.25">
      <c r="A1989">
        <v>1988</v>
      </c>
      <c r="B1989">
        <v>224.501407</v>
      </c>
      <c r="C1989">
        <v>7.5942590000000001</v>
      </c>
      <c r="H1989">
        <v>220.111581</v>
      </c>
      <c r="I1989">
        <v>5.1631710000000002</v>
      </c>
    </row>
    <row r="1990" spans="1:9" x14ac:dyDescent="0.25">
      <c r="A1990">
        <v>1989</v>
      </c>
      <c r="B1990">
        <v>224.39060499999999</v>
      </c>
      <c r="C1990">
        <v>7.5948650000000004</v>
      </c>
      <c r="H1990">
        <v>220.106379</v>
      </c>
      <c r="I1990">
        <v>5.1520609999999998</v>
      </c>
    </row>
    <row r="1991" spans="1:9" x14ac:dyDescent="0.25">
      <c r="A1991">
        <v>1990</v>
      </c>
      <c r="B1991">
        <v>224.536002</v>
      </c>
      <c r="C1991">
        <v>7.6122880000000004</v>
      </c>
      <c r="H1991">
        <v>220.10435899999999</v>
      </c>
      <c r="I1991">
        <v>5.1745840000000003</v>
      </c>
    </row>
    <row r="1992" spans="1:9" x14ac:dyDescent="0.25">
      <c r="A1992">
        <v>1991</v>
      </c>
      <c r="F1992">
        <v>223.923204</v>
      </c>
      <c r="G1992">
        <v>8.0468620000000008</v>
      </c>
      <c r="H1992">
        <v>220.10542000000001</v>
      </c>
      <c r="I1992">
        <v>5.1487270000000001</v>
      </c>
    </row>
    <row r="1993" spans="1:9" x14ac:dyDescent="0.25">
      <c r="A1993">
        <v>1992</v>
      </c>
      <c r="F1993">
        <v>223.91057899999998</v>
      </c>
      <c r="G1993">
        <v>8.052619</v>
      </c>
      <c r="H1993">
        <v>220.06254200000001</v>
      </c>
      <c r="I1993">
        <v>5.1645349999999999</v>
      </c>
    </row>
    <row r="1994" spans="1:9" x14ac:dyDescent="0.25">
      <c r="A1994">
        <v>1993</v>
      </c>
      <c r="F1994">
        <v>223.936285</v>
      </c>
      <c r="G1994">
        <v>8.0714570000000005</v>
      </c>
      <c r="H1994">
        <v>220.042089</v>
      </c>
      <c r="I1994">
        <v>5.174029</v>
      </c>
    </row>
    <row r="1995" spans="1:9" x14ac:dyDescent="0.25">
      <c r="A1995">
        <v>1994</v>
      </c>
      <c r="F1995">
        <v>223.97234399999999</v>
      </c>
      <c r="G1995">
        <v>8.0605480000000007</v>
      </c>
      <c r="H1995">
        <v>220.11880299999999</v>
      </c>
      <c r="I1995">
        <v>5.1599890000000004</v>
      </c>
    </row>
    <row r="1996" spans="1:9" x14ac:dyDescent="0.25">
      <c r="A1996">
        <v>1995</v>
      </c>
      <c r="D1996">
        <v>238.58856499999999</v>
      </c>
      <c r="E1996">
        <v>5.6953659999999999</v>
      </c>
      <c r="F1996">
        <v>223.96638300000001</v>
      </c>
      <c r="G1996">
        <v>8.0452969999999997</v>
      </c>
      <c r="H1996">
        <v>220.157285</v>
      </c>
      <c r="I1996">
        <v>5.1583230000000002</v>
      </c>
    </row>
    <row r="1997" spans="1:9" x14ac:dyDescent="0.25">
      <c r="A1997">
        <v>1996</v>
      </c>
      <c r="D1997">
        <v>238.652704</v>
      </c>
      <c r="E1997">
        <v>5.6219859999999997</v>
      </c>
      <c r="F1997">
        <v>223.96885900000001</v>
      </c>
      <c r="G1997">
        <v>8.0584769999999999</v>
      </c>
      <c r="H1997">
        <v>220.061533</v>
      </c>
      <c r="I1997">
        <v>5.1664539999999999</v>
      </c>
    </row>
    <row r="1998" spans="1:9" x14ac:dyDescent="0.25">
      <c r="A1998">
        <v>1997</v>
      </c>
      <c r="D1998">
        <v>238.58993100000001</v>
      </c>
      <c r="E1998">
        <v>5.6855690000000001</v>
      </c>
      <c r="F1998">
        <v>223.93926400000001</v>
      </c>
      <c r="G1998">
        <v>8.0751439999999999</v>
      </c>
      <c r="H1998">
        <v>220.061533</v>
      </c>
      <c r="I1998">
        <v>5.1664539999999999</v>
      </c>
    </row>
    <row r="1999" spans="1:9" x14ac:dyDescent="0.25">
      <c r="A1999">
        <v>1998</v>
      </c>
      <c r="D1999">
        <v>238.564933</v>
      </c>
      <c r="E1999">
        <v>5.6562770000000002</v>
      </c>
      <c r="F1999">
        <v>223.93946700000001</v>
      </c>
      <c r="G1999">
        <v>8.0843349999999994</v>
      </c>
    </row>
    <row r="2000" spans="1:9" x14ac:dyDescent="0.25">
      <c r="A2000">
        <v>1999</v>
      </c>
      <c r="D2000">
        <v>238.59195099999999</v>
      </c>
      <c r="E2000">
        <v>5.6695089999999997</v>
      </c>
      <c r="F2000">
        <v>223.91168999999999</v>
      </c>
      <c r="G2000">
        <v>8.1340800000000009</v>
      </c>
    </row>
    <row r="2001" spans="1:9" x14ac:dyDescent="0.25">
      <c r="A2001">
        <v>2000</v>
      </c>
      <c r="D2001">
        <v>238.57993099999999</v>
      </c>
      <c r="E2001">
        <v>5.6506210000000001</v>
      </c>
      <c r="F2001">
        <v>223.923204</v>
      </c>
      <c r="G2001">
        <v>8.0468620000000008</v>
      </c>
    </row>
    <row r="2002" spans="1:9" x14ac:dyDescent="0.25">
      <c r="A2002">
        <v>2001</v>
      </c>
      <c r="D2002">
        <v>238.586547</v>
      </c>
      <c r="E2002">
        <v>5.640066</v>
      </c>
      <c r="F2002">
        <v>223.923204</v>
      </c>
      <c r="G2002">
        <v>8.0468620000000008</v>
      </c>
    </row>
    <row r="2003" spans="1:9" x14ac:dyDescent="0.25">
      <c r="A2003">
        <v>2002</v>
      </c>
      <c r="D2003">
        <v>238.60184799999999</v>
      </c>
      <c r="E2003">
        <v>5.6277929999999996</v>
      </c>
      <c r="F2003">
        <v>223.923204</v>
      </c>
      <c r="G2003">
        <v>8.0468620000000008</v>
      </c>
    </row>
    <row r="2004" spans="1:9" x14ac:dyDescent="0.25">
      <c r="A2004">
        <v>2003</v>
      </c>
      <c r="D2004">
        <v>238.59589</v>
      </c>
      <c r="E2004">
        <v>5.6340060000000003</v>
      </c>
    </row>
    <row r="2005" spans="1:9" x14ac:dyDescent="0.25">
      <c r="A2005">
        <v>2004</v>
      </c>
      <c r="D2005">
        <v>238.60184799999999</v>
      </c>
      <c r="E2005">
        <v>5.6540049999999997</v>
      </c>
    </row>
    <row r="2006" spans="1:9" x14ac:dyDescent="0.25">
      <c r="A2006">
        <v>2005</v>
      </c>
      <c r="D2006">
        <v>238.59584000000001</v>
      </c>
      <c r="E2006">
        <v>5.6382979999999998</v>
      </c>
    </row>
    <row r="2007" spans="1:9" x14ac:dyDescent="0.25">
      <c r="A2007">
        <v>2006</v>
      </c>
      <c r="D2007">
        <v>238.62967599999999</v>
      </c>
      <c r="E2007">
        <v>5.6558729999999997</v>
      </c>
    </row>
    <row r="2008" spans="1:9" x14ac:dyDescent="0.25">
      <c r="A2008">
        <v>2007</v>
      </c>
      <c r="B2008">
        <v>247.242166</v>
      </c>
      <c r="C2008">
        <v>7.1083749999999997</v>
      </c>
      <c r="D2008">
        <v>238.63750200000001</v>
      </c>
      <c r="E2008">
        <v>5.6403679999999996</v>
      </c>
    </row>
    <row r="2009" spans="1:9" x14ac:dyDescent="0.25">
      <c r="A2009">
        <v>2008</v>
      </c>
      <c r="B2009">
        <v>247.27347700000001</v>
      </c>
      <c r="C2009">
        <v>7.091456</v>
      </c>
      <c r="D2009">
        <v>238.6874</v>
      </c>
      <c r="E2009">
        <v>5.5687559999999996</v>
      </c>
    </row>
    <row r="2010" spans="1:9" x14ac:dyDescent="0.25">
      <c r="A2010">
        <v>2009</v>
      </c>
      <c r="B2010">
        <v>247.251508</v>
      </c>
      <c r="C2010">
        <v>7.1048390000000001</v>
      </c>
      <c r="D2010">
        <v>238.58856499999999</v>
      </c>
      <c r="E2010">
        <v>5.6953659999999999</v>
      </c>
    </row>
    <row r="2011" spans="1:9" x14ac:dyDescent="0.25">
      <c r="A2011">
        <v>2010</v>
      </c>
      <c r="B2011">
        <v>247.234689</v>
      </c>
      <c r="C2011">
        <v>7.0823150000000004</v>
      </c>
    </row>
    <row r="2012" spans="1:9" x14ac:dyDescent="0.25">
      <c r="A2012">
        <v>2011</v>
      </c>
      <c r="B2012">
        <v>247.23680999999999</v>
      </c>
      <c r="C2012">
        <v>7.0812549999999996</v>
      </c>
      <c r="H2012">
        <v>240.235805</v>
      </c>
      <c r="I2012">
        <v>4.2984169999999997</v>
      </c>
    </row>
    <row r="2013" spans="1:9" x14ac:dyDescent="0.25">
      <c r="A2013">
        <v>2012</v>
      </c>
      <c r="B2013">
        <v>247.24973800000001</v>
      </c>
      <c r="C2013">
        <v>7.0898399999999997</v>
      </c>
      <c r="H2013">
        <v>240.26524900000001</v>
      </c>
      <c r="I2013">
        <v>4.2737210000000001</v>
      </c>
    </row>
    <row r="2014" spans="1:9" x14ac:dyDescent="0.25">
      <c r="A2014">
        <v>2013</v>
      </c>
      <c r="B2014">
        <v>247.23979299999999</v>
      </c>
      <c r="C2014">
        <v>7.1031230000000001</v>
      </c>
      <c r="H2014">
        <v>240.28045</v>
      </c>
      <c r="I2014">
        <v>4.2868019999999998</v>
      </c>
    </row>
    <row r="2015" spans="1:9" x14ac:dyDescent="0.25">
      <c r="A2015">
        <v>2014</v>
      </c>
      <c r="B2015">
        <v>247.24100300000001</v>
      </c>
      <c r="C2015">
        <v>7.1096880000000002</v>
      </c>
      <c r="H2015">
        <v>240.303529</v>
      </c>
      <c r="I2015">
        <v>4.285539</v>
      </c>
    </row>
    <row r="2016" spans="1:9" x14ac:dyDescent="0.25">
      <c r="A2016">
        <v>2015</v>
      </c>
      <c r="B2016">
        <v>247.24327600000001</v>
      </c>
      <c r="C2016">
        <v>7.0947389999999997</v>
      </c>
      <c r="H2016">
        <v>240.32226700000001</v>
      </c>
      <c r="I2016">
        <v>4.2986190000000004</v>
      </c>
    </row>
    <row r="2017" spans="1:9" x14ac:dyDescent="0.25">
      <c r="A2017">
        <v>2016</v>
      </c>
      <c r="B2017">
        <v>247.23686000000001</v>
      </c>
      <c r="C2017">
        <v>7.1016579999999996</v>
      </c>
      <c r="H2017">
        <v>240.320852</v>
      </c>
      <c r="I2017">
        <v>4.281701</v>
      </c>
    </row>
    <row r="2018" spans="1:9" x14ac:dyDescent="0.25">
      <c r="A2018">
        <v>2017</v>
      </c>
      <c r="B2018">
        <v>247.20944</v>
      </c>
      <c r="C2018">
        <v>7.1244339999999999</v>
      </c>
      <c r="H2018">
        <v>240.28837899999999</v>
      </c>
      <c r="I2018">
        <v>4.2616009999999998</v>
      </c>
    </row>
    <row r="2019" spans="1:9" x14ac:dyDescent="0.25">
      <c r="A2019">
        <v>2018</v>
      </c>
      <c r="B2019">
        <v>247.190954</v>
      </c>
      <c r="C2019">
        <v>7.1137280000000001</v>
      </c>
      <c r="H2019">
        <v>240.27499499999999</v>
      </c>
      <c r="I2019">
        <v>4.2840239999999996</v>
      </c>
    </row>
    <row r="2020" spans="1:9" x14ac:dyDescent="0.25">
      <c r="A2020">
        <v>2019</v>
      </c>
      <c r="B2020">
        <v>247.242166</v>
      </c>
      <c r="C2020">
        <v>7.1083749999999997</v>
      </c>
      <c r="H2020">
        <v>240.311004</v>
      </c>
      <c r="I2020">
        <v>4.290387</v>
      </c>
    </row>
    <row r="2021" spans="1:9" x14ac:dyDescent="0.25">
      <c r="A2021">
        <v>2020</v>
      </c>
      <c r="F2021">
        <v>246.41448</v>
      </c>
      <c r="G2021">
        <v>7.1649880000000001</v>
      </c>
      <c r="H2021">
        <v>240.31570199999999</v>
      </c>
      <c r="I2021">
        <v>4.3139719999999997</v>
      </c>
    </row>
    <row r="2022" spans="1:9" x14ac:dyDescent="0.25">
      <c r="A2022">
        <v>2021</v>
      </c>
      <c r="F2022">
        <v>246.35458499999999</v>
      </c>
      <c r="G2022">
        <v>7.1344339999999997</v>
      </c>
      <c r="H2022">
        <v>240.326761</v>
      </c>
      <c r="I2022">
        <v>4.3095780000000001</v>
      </c>
    </row>
    <row r="2023" spans="1:9" x14ac:dyDescent="0.25">
      <c r="A2023">
        <v>2022</v>
      </c>
      <c r="D2023">
        <v>260.00191999999998</v>
      </c>
      <c r="E2023">
        <v>5.4745189999999999</v>
      </c>
      <c r="F2023">
        <v>246.469076</v>
      </c>
      <c r="G2023">
        <v>7.1447370000000001</v>
      </c>
      <c r="H2023">
        <v>240.367771</v>
      </c>
      <c r="I2023">
        <v>4.2880640000000003</v>
      </c>
    </row>
    <row r="2024" spans="1:9" x14ac:dyDescent="0.25">
      <c r="A2024">
        <v>2023</v>
      </c>
      <c r="D2024">
        <v>260.04034899999999</v>
      </c>
      <c r="E2024">
        <v>5.4515909999999996</v>
      </c>
      <c r="F2024">
        <v>246.470437</v>
      </c>
      <c r="G2024">
        <v>7.1503420000000002</v>
      </c>
      <c r="H2024">
        <v>240.40296899999998</v>
      </c>
      <c r="I2024">
        <v>4.2923559999999998</v>
      </c>
    </row>
    <row r="2025" spans="1:9" x14ac:dyDescent="0.25">
      <c r="A2025">
        <v>2024</v>
      </c>
      <c r="D2025">
        <v>260.06141000000002</v>
      </c>
      <c r="E2025">
        <v>5.5006279999999999</v>
      </c>
      <c r="F2025">
        <v>246.45402300000001</v>
      </c>
      <c r="G2025">
        <v>7.1480189999999997</v>
      </c>
      <c r="H2025">
        <v>240.235805</v>
      </c>
      <c r="I2025">
        <v>4.2984169999999997</v>
      </c>
    </row>
    <row r="2026" spans="1:9" x14ac:dyDescent="0.25">
      <c r="A2026">
        <v>2025</v>
      </c>
      <c r="D2026">
        <v>260.05903799999999</v>
      </c>
      <c r="E2026">
        <v>5.5051740000000002</v>
      </c>
      <c r="F2026">
        <v>246.449781</v>
      </c>
      <c r="G2026">
        <v>7.1567559999999997</v>
      </c>
    </row>
    <row r="2027" spans="1:9" x14ac:dyDescent="0.25">
      <c r="A2027">
        <v>2026</v>
      </c>
      <c r="D2027">
        <v>260.05439100000001</v>
      </c>
      <c r="E2027">
        <v>5.4959819999999997</v>
      </c>
      <c r="F2027">
        <v>246.45796300000001</v>
      </c>
      <c r="G2027">
        <v>7.1625129999999997</v>
      </c>
    </row>
    <row r="2028" spans="1:9" x14ac:dyDescent="0.25">
      <c r="A2028">
        <v>2027</v>
      </c>
      <c r="D2028">
        <v>260.054845</v>
      </c>
      <c r="E2028">
        <v>5.4650239999999997</v>
      </c>
      <c r="F2028">
        <v>246.439378</v>
      </c>
      <c r="G2028">
        <v>7.1754930000000003</v>
      </c>
    </row>
    <row r="2029" spans="1:9" x14ac:dyDescent="0.25">
      <c r="A2029">
        <v>2028</v>
      </c>
      <c r="D2029">
        <v>260.03868199999999</v>
      </c>
      <c r="E2029">
        <v>5.4778010000000004</v>
      </c>
      <c r="F2029">
        <v>246.43250799999998</v>
      </c>
      <c r="G2029">
        <v>7.1770579999999997</v>
      </c>
    </row>
    <row r="2030" spans="1:9" x14ac:dyDescent="0.25">
      <c r="A2030">
        <v>2029</v>
      </c>
      <c r="D2030">
        <v>260.04317600000002</v>
      </c>
      <c r="E2030">
        <v>5.4790130000000001</v>
      </c>
      <c r="F2030">
        <v>246.47871900000001</v>
      </c>
      <c r="G2030">
        <v>7.1898860000000004</v>
      </c>
    </row>
    <row r="2031" spans="1:9" x14ac:dyDescent="0.25">
      <c r="A2031">
        <v>2030</v>
      </c>
      <c r="D2031">
        <v>260.05383399999999</v>
      </c>
      <c r="E2031">
        <v>5.4662870000000003</v>
      </c>
      <c r="F2031">
        <v>246.50250800000001</v>
      </c>
      <c r="G2031">
        <v>7.2220050000000002</v>
      </c>
    </row>
    <row r="2032" spans="1:9" x14ac:dyDescent="0.25">
      <c r="A2032">
        <v>2031</v>
      </c>
      <c r="D2032">
        <v>260.029088</v>
      </c>
      <c r="E2032">
        <v>5.467549</v>
      </c>
      <c r="F2032">
        <v>246.52376699999999</v>
      </c>
      <c r="G2032">
        <v>7.2115010000000002</v>
      </c>
    </row>
    <row r="2033" spans="1:9" x14ac:dyDescent="0.25">
      <c r="A2033">
        <v>2032</v>
      </c>
      <c r="D2033">
        <v>260.05408599999998</v>
      </c>
      <c r="E2033">
        <v>5.47159</v>
      </c>
      <c r="F2033">
        <v>246.58644200000001</v>
      </c>
      <c r="G2033">
        <v>7.1327670000000003</v>
      </c>
    </row>
    <row r="2034" spans="1:9" x14ac:dyDescent="0.25">
      <c r="A2034">
        <v>2033</v>
      </c>
      <c r="D2034">
        <v>260.02363300000002</v>
      </c>
      <c r="E2034">
        <v>5.4732560000000001</v>
      </c>
      <c r="F2034">
        <v>246.41448</v>
      </c>
      <c r="G2034">
        <v>7.1649880000000001</v>
      </c>
    </row>
    <row r="2035" spans="1:9" x14ac:dyDescent="0.25">
      <c r="A2035">
        <v>2034</v>
      </c>
      <c r="D2035">
        <v>260.01676700000002</v>
      </c>
      <c r="E2035">
        <v>5.4691150000000004</v>
      </c>
    </row>
    <row r="2036" spans="1:9" x14ac:dyDescent="0.25">
      <c r="A2036">
        <v>2035</v>
      </c>
      <c r="B2036">
        <v>267.26816700000001</v>
      </c>
      <c r="C2036">
        <v>6.6033499999999998</v>
      </c>
      <c r="D2036">
        <v>260.02883300000002</v>
      </c>
      <c r="E2036">
        <v>5.47159</v>
      </c>
    </row>
    <row r="2037" spans="1:9" x14ac:dyDescent="0.25">
      <c r="A2037">
        <v>2036</v>
      </c>
      <c r="B2037">
        <v>267.26902100000001</v>
      </c>
      <c r="C2037">
        <v>6.5662310000000002</v>
      </c>
      <c r="D2037">
        <v>260.071054</v>
      </c>
      <c r="E2037">
        <v>5.4730040000000004</v>
      </c>
    </row>
    <row r="2038" spans="1:9" x14ac:dyDescent="0.25">
      <c r="A2038">
        <v>2037</v>
      </c>
      <c r="B2038">
        <v>267.26185399999997</v>
      </c>
      <c r="C2038">
        <v>6.5961780000000001</v>
      </c>
      <c r="D2038">
        <v>260.06913900000001</v>
      </c>
      <c r="E2038">
        <v>5.4163399999999999</v>
      </c>
    </row>
    <row r="2039" spans="1:9" x14ac:dyDescent="0.25">
      <c r="A2039">
        <v>2038</v>
      </c>
      <c r="B2039">
        <v>267.27553699999999</v>
      </c>
      <c r="C2039">
        <v>6.5955219999999999</v>
      </c>
      <c r="D2039">
        <v>260.00191999999998</v>
      </c>
      <c r="E2039">
        <v>5.4745189999999999</v>
      </c>
    </row>
    <row r="2040" spans="1:9" x14ac:dyDescent="0.25">
      <c r="A2040">
        <v>2039</v>
      </c>
      <c r="B2040">
        <v>267.320131</v>
      </c>
      <c r="C2040">
        <v>6.5574430000000001</v>
      </c>
      <c r="D2040">
        <v>260.00191999999998</v>
      </c>
      <c r="E2040">
        <v>5.4745189999999999</v>
      </c>
      <c r="H2040">
        <v>259.91894300000001</v>
      </c>
      <c r="I2040">
        <v>4.3794740000000001</v>
      </c>
    </row>
    <row r="2041" spans="1:9" x14ac:dyDescent="0.25">
      <c r="A2041">
        <v>2040</v>
      </c>
      <c r="B2041">
        <v>267.32033300000001</v>
      </c>
      <c r="C2041">
        <v>6.5448680000000001</v>
      </c>
      <c r="H2041">
        <v>259.93949600000002</v>
      </c>
      <c r="I2041">
        <v>4.3189209999999996</v>
      </c>
    </row>
    <row r="2042" spans="1:9" x14ac:dyDescent="0.25">
      <c r="A2042">
        <v>2041</v>
      </c>
      <c r="B2042">
        <v>267.28513099999998</v>
      </c>
      <c r="C2042">
        <v>6.550878</v>
      </c>
      <c r="H2042">
        <v>259.980909</v>
      </c>
      <c r="I2042">
        <v>4.3664440000000004</v>
      </c>
    </row>
    <row r="2043" spans="1:9" x14ac:dyDescent="0.25">
      <c r="A2043">
        <v>2042</v>
      </c>
      <c r="B2043">
        <v>267.27245499999998</v>
      </c>
      <c r="C2043">
        <v>6.5520899999999997</v>
      </c>
      <c r="H2043">
        <v>259.977373</v>
      </c>
      <c r="I2043">
        <v>4.3807869999999998</v>
      </c>
    </row>
    <row r="2044" spans="1:9" x14ac:dyDescent="0.25">
      <c r="A2044">
        <v>2043</v>
      </c>
      <c r="B2044">
        <v>267.27871800000003</v>
      </c>
      <c r="C2044">
        <v>6.6149149999999999</v>
      </c>
      <c r="H2044">
        <v>259.98555499999998</v>
      </c>
      <c r="I2044">
        <v>4.3786649999999998</v>
      </c>
    </row>
    <row r="2045" spans="1:9" x14ac:dyDescent="0.25">
      <c r="A2045">
        <v>2044</v>
      </c>
      <c r="B2045">
        <v>267.25548300000003</v>
      </c>
      <c r="C2045">
        <v>6.6261770000000002</v>
      </c>
      <c r="H2045">
        <v>259.96555499999999</v>
      </c>
      <c r="I2045">
        <v>4.381494</v>
      </c>
    </row>
    <row r="2046" spans="1:9" x14ac:dyDescent="0.25">
      <c r="A2046">
        <v>2045</v>
      </c>
      <c r="B2046">
        <v>267.28806099999997</v>
      </c>
      <c r="C2046">
        <v>6.6115820000000003</v>
      </c>
      <c r="H2046">
        <v>259.97333300000003</v>
      </c>
      <c r="I2046">
        <v>4.362959</v>
      </c>
    </row>
    <row r="2047" spans="1:9" x14ac:dyDescent="0.25">
      <c r="A2047">
        <v>2046</v>
      </c>
      <c r="B2047">
        <v>267.30906800000002</v>
      </c>
      <c r="C2047">
        <v>6.6179459999999999</v>
      </c>
      <c r="H2047">
        <v>260.006666</v>
      </c>
      <c r="I2047">
        <v>4.3505349999999998</v>
      </c>
    </row>
    <row r="2048" spans="1:9" x14ac:dyDescent="0.25">
      <c r="A2048">
        <v>2047</v>
      </c>
      <c r="B2048">
        <v>267.312501</v>
      </c>
      <c r="C2048">
        <v>6.5976429999999997</v>
      </c>
      <c r="H2048">
        <v>260.02545299999997</v>
      </c>
      <c r="I2048">
        <v>4.3501820000000002</v>
      </c>
    </row>
    <row r="2049" spans="1:11" x14ac:dyDescent="0.25">
      <c r="A2049">
        <v>2048</v>
      </c>
      <c r="B2049">
        <v>267.28442100000001</v>
      </c>
      <c r="C2049">
        <v>6.6102189999999998</v>
      </c>
      <c r="H2049">
        <v>260.01696500000003</v>
      </c>
      <c r="I2049">
        <v>4.3479599999999996</v>
      </c>
    </row>
    <row r="2050" spans="1:11" x14ac:dyDescent="0.25">
      <c r="A2050">
        <v>2049</v>
      </c>
      <c r="B2050">
        <v>267.34098599999999</v>
      </c>
      <c r="C2050">
        <v>6.6355199999999996</v>
      </c>
      <c r="H2050">
        <v>260.04817700000001</v>
      </c>
      <c r="I2050">
        <v>4.3305369999999996</v>
      </c>
    </row>
    <row r="2051" spans="1:11" x14ac:dyDescent="0.25">
      <c r="A2051">
        <v>2050</v>
      </c>
      <c r="B2051">
        <v>267.34017699999998</v>
      </c>
      <c r="C2051">
        <v>6.6436510000000002</v>
      </c>
      <c r="H2051">
        <v>260.05115599999999</v>
      </c>
      <c r="I2051">
        <v>4.3535659999999998</v>
      </c>
    </row>
    <row r="2052" spans="1:11" x14ac:dyDescent="0.25">
      <c r="A2052">
        <v>2051</v>
      </c>
      <c r="B2052">
        <v>267.33104100000003</v>
      </c>
      <c r="C2052">
        <v>6.5799669999999999</v>
      </c>
      <c r="H2052">
        <v>260.03242299999999</v>
      </c>
      <c r="I2052">
        <v>4.3425060000000002</v>
      </c>
    </row>
    <row r="2053" spans="1:11" x14ac:dyDescent="0.25">
      <c r="A2053">
        <v>2052</v>
      </c>
      <c r="B2053">
        <v>267.26816700000001</v>
      </c>
      <c r="C2053">
        <v>6.6033499999999998</v>
      </c>
      <c r="D2053">
        <v>274.706163</v>
      </c>
      <c r="E2053">
        <v>5.268014</v>
      </c>
      <c r="H2053">
        <v>260.01616000000001</v>
      </c>
      <c r="I2053">
        <v>4.3384150000000004</v>
      </c>
    </row>
    <row r="2054" spans="1:11" x14ac:dyDescent="0.25">
      <c r="A2054">
        <v>2053</v>
      </c>
      <c r="D2054">
        <v>274.706163</v>
      </c>
      <c r="E2054">
        <v>5.268014</v>
      </c>
      <c r="F2054">
        <v>266.39032900000001</v>
      </c>
      <c r="G2054">
        <v>7.1772090000000004</v>
      </c>
      <c r="H2054">
        <v>260.029493</v>
      </c>
      <c r="I2054">
        <v>4.3467979999999997</v>
      </c>
    </row>
    <row r="2055" spans="1:11" x14ac:dyDescent="0.25">
      <c r="A2055">
        <v>2054</v>
      </c>
      <c r="D2055">
        <v>274.706163</v>
      </c>
      <c r="E2055">
        <v>5.268014</v>
      </c>
      <c r="F2055">
        <v>266.41260299999999</v>
      </c>
      <c r="G2055">
        <v>7.2270050000000001</v>
      </c>
      <c r="H2055">
        <v>260.03060299999999</v>
      </c>
      <c r="I2055">
        <v>4.3399809999999999</v>
      </c>
    </row>
    <row r="2056" spans="1:11" x14ac:dyDescent="0.25">
      <c r="A2056">
        <v>2055</v>
      </c>
      <c r="D2056">
        <v>274.706163</v>
      </c>
      <c r="E2056">
        <v>5.268014</v>
      </c>
      <c r="F2056">
        <v>266.37457000000001</v>
      </c>
      <c r="G2056">
        <v>7.2045820000000003</v>
      </c>
      <c r="H2056">
        <v>259.99101000000002</v>
      </c>
      <c r="I2056">
        <v>4.3244759999999998</v>
      </c>
    </row>
    <row r="2057" spans="1:11" x14ac:dyDescent="0.25">
      <c r="A2057">
        <v>2056</v>
      </c>
      <c r="D2057">
        <v>274.706163</v>
      </c>
      <c r="E2057">
        <v>5.268014</v>
      </c>
      <c r="F2057">
        <v>266.38467500000002</v>
      </c>
      <c r="G2057">
        <v>7.1917549999999997</v>
      </c>
      <c r="H2057">
        <v>260.01312799999999</v>
      </c>
      <c r="I2057">
        <v>4.3471019999999996</v>
      </c>
    </row>
    <row r="2058" spans="1:11" x14ac:dyDescent="0.25">
      <c r="A2058">
        <v>2057</v>
      </c>
      <c r="D2058">
        <v>274.706163</v>
      </c>
      <c r="E2058">
        <v>5.268014</v>
      </c>
      <c r="F2058">
        <v>266.48704299999997</v>
      </c>
      <c r="G2058">
        <v>7.1840279999999996</v>
      </c>
      <c r="H2058">
        <v>259.91894300000001</v>
      </c>
      <c r="I2058">
        <v>4.3794740000000001</v>
      </c>
    </row>
    <row r="2059" spans="1:11" x14ac:dyDescent="0.25">
      <c r="A2059">
        <v>2058</v>
      </c>
      <c r="D2059">
        <v>274.68722700000001</v>
      </c>
      <c r="E2059">
        <v>5.2879120000000004</v>
      </c>
      <c r="F2059">
        <v>266.42416500000002</v>
      </c>
      <c r="G2059">
        <v>7.173826</v>
      </c>
    </row>
    <row r="2060" spans="1:11" x14ac:dyDescent="0.25">
      <c r="A2060">
        <v>2059</v>
      </c>
      <c r="D2060">
        <v>274.706163</v>
      </c>
      <c r="E2060">
        <v>5.268014</v>
      </c>
      <c r="F2060">
        <v>266.39032900000001</v>
      </c>
      <c r="G2060">
        <v>7.1772090000000004</v>
      </c>
      <c r="J2060">
        <v>235.80249499999999</v>
      </c>
      <c r="K2060">
        <v>13.342451000000001</v>
      </c>
    </row>
    <row r="2061" spans="1:11" x14ac:dyDescent="0.25">
      <c r="A2061">
        <v>2060</v>
      </c>
    </row>
    <row r="2062" spans="1:11" x14ac:dyDescent="0.25">
      <c r="A2062">
        <v>2061</v>
      </c>
    </row>
    <row r="2063" spans="1:11" x14ac:dyDescent="0.25">
      <c r="A2063">
        <v>2062</v>
      </c>
    </row>
    <row r="2064" spans="1:1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1" x14ac:dyDescent="0.25">
      <c r="A2081">
        <v>2080</v>
      </c>
    </row>
    <row r="2082" spans="1:11" x14ac:dyDescent="0.25">
      <c r="A2082">
        <v>2081</v>
      </c>
    </row>
    <row r="2083" spans="1:11" x14ac:dyDescent="0.25">
      <c r="A2083">
        <v>2082</v>
      </c>
    </row>
    <row r="2084" spans="1:11" x14ac:dyDescent="0.25">
      <c r="A2084">
        <v>2083</v>
      </c>
    </row>
    <row r="2085" spans="1:11" x14ac:dyDescent="0.25">
      <c r="A2085">
        <v>2084</v>
      </c>
    </row>
    <row r="2086" spans="1:11" x14ac:dyDescent="0.25">
      <c r="A2086">
        <v>2085</v>
      </c>
    </row>
    <row r="2087" spans="1:11" x14ac:dyDescent="0.25">
      <c r="A2087">
        <v>2086</v>
      </c>
    </row>
    <row r="2088" spans="1:11" x14ac:dyDescent="0.25">
      <c r="A2088">
        <v>2087</v>
      </c>
    </row>
    <row r="2089" spans="1:11" x14ac:dyDescent="0.25">
      <c r="A2089">
        <v>2088</v>
      </c>
    </row>
    <row r="2090" spans="1:11" x14ac:dyDescent="0.25">
      <c r="A2090">
        <v>2089</v>
      </c>
    </row>
    <row r="2091" spans="1:11" x14ac:dyDescent="0.25">
      <c r="A2091">
        <v>2090</v>
      </c>
    </row>
    <row r="2092" spans="1:11" x14ac:dyDescent="0.25">
      <c r="A2092">
        <v>2091</v>
      </c>
    </row>
    <row r="2093" spans="1:11" x14ac:dyDescent="0.25">
      <c r="A2093">
        <v>2092</v>
      </c>
      <c r="J2093">
        <v>39.290783000000005</v>
      </c>
      <c r="K2093">
        <v>13.368073000000001</v>
      </c>
    </row>
    <row r="2094" spans="1:11" x14ac:dyDescent="0.25">
      <c r="A2094">
        <v>2093</v>
      </c>
    </row>
    <row r="2095" spans="1:11" x14ac:dyDescent="0.25">
      <c r="A2095">
        <v>2094</v>
      </c>
      <c r="B2095">
        <v>52.288074000000002</v>
      </c>
      <c r="C2095">
        <v>7.6159369999999997</v>
      </c>
    </row>
    <row r="2096" spans="1:11" x14ac:dyDescent="0.25">
      <c r="A2096">
        <v>2095</v>
      </c>
      <c r="B2096">
        <v>52.297397000000004</v>
      </c>
      <c r="C2096">
        <v>7.6117189999999999</v>
      </c>
    </row>
    <row r="2097" spans="1:9" x14ac:dyDescent="0.25">
      <c r="A2097">
        <v>2096</v>
      </c>
      <c r="B2097">
        <v>52.345157000000007</v>
      </c>
      <c r="C2097">
        <v>7.6059890000000001</v>
      </c>
      <c r="H2097">
        <v>43.662033000000001</v>
      </c>
      <c r="I2097">
        <v>4.9853120000000004</v>
      </c>
    </row>
    <row r="2098" spans="1:9" x14ac:dyDescent="0.25">
      <c r="A2098">
        <v>2097</v>
      </c>
      <c r="B2098">
        <v>52.352974000000003</v>
      </c>
      <c r="C2098">
        <v>7.621302</v>
      </c>
      <c r="H2098">
        <v>43.772606000000003</v>
      </c>
      <c r="I2098">
        <v>4.9950000000000001</v>
      </c>
    </row>
    <row r="2099" spans="1:9" x14ac:dyDescent="0.25">
      <c r="A2099">
        <v>2098</v>
      </c>
      <c r="B2099">
        <v>52.342922000000002</v>
      </c>
      <c r="C2099">
        <v>7.6052600000000004</v>
      </c>
      <c r="H2099">
        <v>43.770889000000004</v>
      </c>
      <c r="I2099">
        <v>5.0112500000000004</v>
      </c>
    </row>
    <row r="2100" spans="1:9" x14ac:dyDescent="0.25">
      <c r="A2100">
        <v>2099</v>
      </c>
      <c r="B2100">
        <v>52.320366000000007</v>
      </c>
      <c r="C2100">
        <v>7.619739</v>
      </c>
      <c r="H2100">
        <v>43.765888000000004</v>
      </c>
      <c r="I2100">
        <v>5.0180210000000001</v>
      </c>
    </row>
    <row r="2101" spans="1:9" x14ac:dyDescent="0.25">
      <c r="A2101">
        <v>2100</v>
      </c>
      <c r="B2101">
        <v>52.343021000000007</v>
      </c>
      <c r="C2101">
        <v>7.6175519999999999</v>
      </c>
      <c r="H2101">
        <v>43.756721000000006</v>
      </c>
      <c r="I2101">
        <v>5.0168749999999998</v>
      </c>
    </row>
    <row r="2102" spans="1:9" x14ac:dyDescent="0.25">
      <c r="A2102">
        <v>2101</v>
      </c>
      <c r="B2102">
        <v>52.311203000000006</v>
      </c>
      <c r="C2102">
        <v>7.608333</v>
      </c>
      <c r="H2102">
        <v>43.753959000000002</v>
      </c>
      <c r="I2102">
        <v>5.0146870000000003</v>
      </c>
    </row>
    <row r="2103" spans="1:9" x14ac:dyDescent="0.25">
      <c r="A2103">
        <v>2102</v>
      </c>
      <c r="B2103">
        <v>52.318283000000001</v>
      </c>
      <c r="C2103">
        <v>7.6005200000000004</v>
      </c>
      <c r="H2103">
        <v>43.763702000000002</v>
      </c>
      <c r="I2103">
        <v>5.0255210000000003</v>
      </c>
    </row>
    <row r="2104" spans="1:9" x14ac:dyDescent="0.25">
      <c r="A2104">
        <v>2103</v>
      </c>
      <c r="B2104">
        <v>52.350574000000002</v>
      </c>
      <c r="C2104">
        <v>7.6468749999999996</v>
      </c>
      <c r="H2104">
        <v>43.764690000000002</v>
      </c>
      <c r="I2104">
        <v>5.0197919999999998</v>
      </c>
    </row>
    <row r="2105" spans="1:9" x14ac:dyDescent="0.25">
      <c r="A2105">
        <v>2104</v>
      </c>
      <c r="B2105">
        <v>52.338699000000005</v>
      </c>
      <c r="C2105">
        <v>7.6670309999999997</v>
      </c>
      <c r="H2105">
        <v>43.764065000000002</v>
      </c>
      <c r="I2105">
        <v>5.021458</v>
      </c>
    </row>
    <row r="2106" spans="1:9" x14ac:dyDescent="0.25">
      <c r="A2106">
        <v>2105</v>
      </c>
      <c r="B2106">
        <v>52.355575000000002</v>
      </c>
      <c r="C2106">
        <v>7.6633849999999999</v>
      </c>
      <c r="H2106">
        <v>43.778492000000007</v>
      </c>
      <c r="I2106">
        <v>5.0132289999999999</v>
      </c>
    </row>
    <row r="2107" spans="1:9" x14ac:dyDescent="0.25">
      <c r="A2107">
        <v>2106</v>
      </c>
      <c r="B2107">
        <v>52.352867000000003</v>
      </c>
      <c r="C2107">
        <v>7.6866139999999996</v>
      </c>
      <c r="H2107">
        <v>43.825470000000003</v>
      </c>
      <c r="I2107">
        <v>4.9980729999999998</v>
      </c>
    </row>
    <row r="2108" spans="1:9" x14ac:dyDescent="0.25">
      <c r="A2108">
        <v>2107</v>
      </c>
      <c r="B2108">
        <v>52.322086000000006</v>
      </c>
      <c r="C2108">
        <v>7.6564059999999996</v>
      </c>
      <c r="H2108">
        <v>43.777660000000004</v>
      </c>
      <c r="I2108">
        <v>4.9948430000000004</v>
      </c>
    </row>
    <row r="2109" spans="1:9" x14ac:dyDescent="0.25">
      <c r="A2109">
        <v>2108</v>
      </c>
      <c r="B2109">
        <v>52.393181000000006</v>
      </c>
      <c r="C2109">
        <v>7.6570840000000002</v>
      </c>
      <c r="H2109">
        <v>43.798439000000002</v>
      </c>
      <c r="I2109">
        <v>5.0000520000000002</v>
      </c>
    </row>
    <row r="2110" spans="1:9" x14ac:dyDescent="0.25">
      <c r="A2110">
        <v>2109</v>
      </c>
      <c r="B2110">
        <v>52.375213000000002</v>
      </c>
      <c r="C2110">
        <v>7.620781</v>
      </c>
      <c r="H2110">
        <v>43.794273000000004</v>
      </c>
      <c r="I2110">
        <v>5.0109890000000004</v>
      </c>
    </row>
    <row r="2111" spans="1:9" x14ac:dyDescent="0.25">
      <c r="A2111">
        <v>2110</v>
      </c>
      <c r="B2111">
        <v>52.266567000000002</v>
      </c>
      <c r="C2111">
        <v>7.5889059999999997</v>
      </c>
      <c r="H2111">
        <v>43.774536000000005</v>
      </c>
      <c r="I2111">
        <v>5.0380729999999998</v>
      </c>
    </row>
    <row r="2112" spans="1:9" x14ac:dyDescent="0.25">
      <c r="A2112">
        <v>2111</v>
      </c>
      <c r="B2112">
        <v>52.288074000000002</v>
      </c>
      <c r="C2112">
        <v>7.6159369999999997</v>
      </c>
      <c r="H2112">
        <v>43.751617000000003</v>
      </c>
      <c r="I2112">
        <v>5.0191660000000002</v>
      </c>
    </row>
    <row r="2113" spans="1:9" x14ac:dyDescent="0.25">
      <c r="A2113">
        <v>2112</v>
      </c>
      <c r="B2113">
        <v>52.288074000000002</v>
      </c>
      <c r="C2113">
        <v>7.6159369999999997</v>
      </c>
      <c r="D2113">
        <v>61.668911000000001</v>
      </c>
      <c r="E2113">
        <v>5.9136980000000001</v>
      </c>
      <c r="H2113">
        <v>43.852970000000006</v>
      </c>
      <c r="I2113">
        <v>5.0441669999999998</v>
      </c>
    </row>
    <row r="2114" spans="1:9" x14ac:dyDescent="0.25">
      <c r="A2114">
        <v>2113</v>
      </c>
      <c r="D2114">
        <v>61.629429000000002</v>
      </c>
      <c r="E2114">
        <v>5.9211450000000001</v>
      </c>
      <c r="H2114">
        <v>43.875000000000007</v>
      </c>
      <c r="I2114">
        <v>5.0833329999999997</v>
      </c>
    </row>
    <row r="2115" spans="1:9" x14ac:dyDescent="0.25">
      <c r="A2115">
        <v>2114</v>
      </c>
      <c r="D2115">
        <v>61.654850000000003</v>
      </c>
      <c r="E2115">
        <v>5.9145310000000002</v>
      </c>
      <c r="F2115">
        <v>52.593857000000007</v>
      </c>
      <c r="G2115">
        <v>7.4086980000000002</v>
      </c>
      <c r="H2115">
        <v>43.662033000000001</v>
      </c>
      <c r="I2115">
        <v>4.9853120000000004</v>
      </c>
    </row>
    <row r="2116" spans="1:9" x14ac:dyDescent="0.25">
      <c r="A2116">
        <v>2115</v>
      </c>
      <c r="D2116">
        <v>61.643493000000007</v>
      </c>
      <c r="E2116">
        <v>5.8904170000000002</v>
      </c>
      <c r="F2116">
        <v>52.607761000000004</v>
      </c>
      <c r="G2116">
        <v>7.4098430000000004</v>
      </c>
      <c r="H2116">
        <v>43.662033000000001</v>
      </c>
      <c r="I2116">
        <v>4.9853120000000004</v>
      </c>
    </row>
    <row r="2117" spans="1:9" x14ac:dyDescent="0.25">
      <c r="A2117">
        <v>2116</v>
      </c>
      <c r="D2117">
        <v>61.669636000000004</v>
      </c>
      <c r="E2117">
        <v>5.8564579999999999</v>
      </c>
      <c r="F2117">
        <v>52.631512000000008</v>
      </c>
      <c r="G2117">
        <v>7.381615</v>
      </c>
    </row>
    <row r="2118" spans="1:9" x14ac:dyDescent="0.25">
      <c r="A2118">
        <v>2117</v>
      </c>
      <c r="D2118">
        <v>61.640938000000006</v>
      </c>
      <c r="E2118">
        <v>5.8788020000000003</v>
      </c>
      <c r="F2118">
        <v>52.616360000000007</v>
      </c>
      <c r="G2118">
        <v>7.389062</v>
      </c>
    </row>
    <row r="2119" spans="1:9" x14ac:dyDescent="0.25">
      <c r="A2119">
        <v>2118</v>
      </c>
      <c r="D2119">
        <v>61.654640000000008</v>
      </c>
      <c r="E2119">
        <v>5.8986980000000004</v>
      </c>
      <c r="F2119">
        <v>52.625522000000004</v>
      </c>
      <c r="G2119">
        <v>7.4024479999999997</v>
      </c>
    </row>
    <row r="2120" spans="1:9" x14ac:dyDescent="0.25">
      <c r="A2120">
        <v>2119</v>
      </c>
      <c r="D2120">
        <v>61.691616000000003</v>
      </c>
      <c r="E2120">
        <v>5.9159889999999997</v>
      </c>
      <c r="F2120">
        <v>52.601772000000004</v>
      </c>
      <c r="G2120">
        <v>7.4002080000000001</v>
      </c>
    </row>
    <row r="2121" spans="1:9" x14ac:dyDescent="0.25">
      <c r="A2121">
        <v>2120</v>
      </c>
      <c r="D2121">
        <v>61.688755000000008</v>
      </c>
      <c r="E2121">
        <v>5.9105730000000003</v>
      </c>
      <c r="F2121">
        <v>52.615211000000002</v>
      </c>
      <c r="G2121">
        <v>7.3949999999999996</v>
      </c>
    </row>
    <row r="2122" spans="1:9" x14ac:dyDescent="0.25">
      <c r="A2122">
        <v>2121</v>
      </c>
      <c r="D2122">
        <v>61.714950000000002</v>
      </c>
      <c r="E2122">
        <v>5.9252079999999996</v>
      </c>
      <c r="F2122">
        <v>52.650368000000007</v>
      </c>
      <c r="G2122">
        <v>7.4115099999999998</v>
      </c>
    </row>
    <row r="2123" spans="1:9" x14ac:dyDescent="0.25">
      <c r="A2123">
        <v>2122</v>
      </c>
      <c r="D2123">
        <v>61.664741000000006</v>
      </c>
      <c r="E2123">
        <v>5.8829690000000001</v>
      </c>
      <c r="F2123">
        <v>52.649067000000002</v>
      </c>
      <c r="G2123">
        <v>7.4104169999999998</v>
      </c>
    </row>
    <row r="2124" spans="1:9" x14ac:dyDescent="0.25">
      <c r="A2124">
        <v>2123</v>
      </c>
      <c r="D2124">
        <v>61.730575000000002</v>
      </c>
      <c r="E2124">
        <v>5.8889579999999997</v>
      </c>
      <c r="F2124">
        <v>52.650520000000007</v>
      </c>
      <c r="G2124">
        <v>7.4110420000000001</v>
      </c>
    </row>
    <row r="2125" spans="1:9" x14ac:dyDescent="0.25">
      <c r="A2125">
        <v>2124</v>
      </c>
      <c r="D2125">
        <v>61.803284000000005</v>
      </c>
      <c r="E2125">
        <v>5.9164060000000003</v>
      </c>
      <c r="F2125">
        <v>52.604221000000003</v>
      </c>
      <c r="G2125">
        <v>7.3651039999999997</v>
      </c>
    </row>
    <row r="2126" spans="1:9" x14ac:dyDescent="0.25">
      <c r="A2126">
        <v>2125</v>
      </c>
      <c r="D2126">
        <v>61.668911000000001</v>
      </c>
      <c r="E2126">
        <v>5.9136980000000001</v>
      </c>
      <c r="F2126">
        <v>52.571979000000006</v>
      </c>
      <c r="G2126">
        <v>7.3415100000000004</v>
      </c>
    </row>
    <row r="2127" spans="1:9" x14ac:dyDescent="0.25">
      <c r="A2127">
        <v>2126</v>
      </c>
      <c r="F2127">
        <v>52.570625000000007</v>
      </c>
      <c r="G2127">
        <v>7.2697390000000004</v>
      </c>
    </row>
    <row r="2128" spans="1:9" x14ac:dyDescent="0.25">
      <c r="A2128">
        <v>2127</v>
      </c>
      <c r="F2128">
        <v>52.601097000000003</v>
      </c>
      <c r="G2128">
        <v>7.2885929999999997</v>
      </c>
      <c r="H2128">
        <v>62.320888000000004</v>
      </c>
      <c r="I2128">
        <v>5.2772389999999998</v>
      </c>
    </row>
    <row r="2129" spans="1:9" x14ac:dyDescent="0.25">
      <c r="A2129">
        <v>2128</v>
      </c>
      <c r="B2129">
        <v>72.275615000000002</v>
      </c>
      <c r="C2129">
        <v>7.9081359999999998</v>
      </c>
      <c r="F2129">
        <v>52.593857000000007</v>
      </c>
      <c r="G2129">
        <v>7.4086980000000002</v>
      </c>
      <c r="H2129">
        <v>62.284172000000005</v>
      </c>
      <c r="I2129">
        <v>5.2374479999999997</v>
      </c>
    </row>
    <row r="2130" spans="1:9" x14ac:dyDescent="0.25">
      <c r="A2130">
        <v>2129</v>
      </c>
      <c r="B2130">
        <v>72.291439000000011</v>
      </c>
      <c r="C2130">
        <v>7.8719530000000004</v>
      </c>
      <c r="H2130">
        <v>62.329433000000002</v>
      </c>
      <c r="I2130">
        <v>5.2448959999999998</v>
      </c>
    </row>
    <row r="2131" spans="1:9" x14ac:dyDescent="0.25">
      <c r="A2131">
        <v>2130</v>
      </c>
      <c r="B2131">
        <v>72.289687000000001</v>
      </c>
      <c r="C2131">
        <v>7.8868489999999998</v>
      </c>
      <c r="H2131">
        <v>62.305420000000005</v>
      </c>
      <c r="I2131">
        <v>5.2474480000000003</v>
      </c>
    </row>
    <row r="2132" spans="1:9" x14ac:dyDescent="0.25">
      <c r="A2132">
        <v>2131</v>
      </c>
      <c r="B2132">
        <v>72.278244000000001</v>
      </c>
      <c r="C2132">
        <v>7.8815400000000002</v>
      </c>
      <c r="H2132">
        <v>62.346569000000002</v>
      </c>
      <c r="I2132">
        <v>5.2599479999999996</v>
      </c>
    </row>
    <row r="2133" spans="1:9" x14ac:dyDescent="0.25">
      <c r="A2133">
        <v>2132</v>
      </c>
      <c r="B2133">
        <v>72.286800000000014</v>
      </c>
      <c r="C2133">
        <v>7.8767459999999998</v>
      </c>
      <c r="H2133">
        <v>62.335106000000003</v>
      </c>
      <c r="I2133">
        <v>5.2363540000000004</v>
      </c>
    </row>
    <row r="2134" spans="1:9" x14ac:dyDescent="0.25">
      <c r="A2134">
        <v>2133</v>
      </c>
      <c r="B2134">
        <v>72.293656000000013</v>
      </c>
      <c r="C2134">
        <v>7.862984</v>
      </c>
      <c r="H2134">
        <v>62.344013000000004</v>
      </c>
      <c r="I2134">
        <v>5.2593230000000002</v>
      </c>
    </row>
    <row r="2135" spans="1:9" x14ac:dyDescent="0.25">
      <c r="A2135">
        <v>2134</v>
      </c>
      <c r="B2135">
        <v>72.286594000000008</v>
      </c>
      <c r="C2135">
        <v>7.8546339999999999</v>
      </c>
      <c r="H2135">
        <v>62.332657000000005</v>
      </c>
      <c r="I2135">
        <v>5.2278640000000003</v>
      </c>
    </row>
    <row r="2136" spans="1:9" x14ac:dyDescent="0.25">
      <c r="A2136">
        <v>2135</v>
      </c>
      <c r="B2136">
        <v>72.234587000000005</v>
      </c>
      <c r="C2136">
        <v>7.8905599999999998</v>
      </c>
      <c r="H2136">
        <v>62.351150000000004</v>
      </c>
      <c r="I2136">
        <v>5.2218749999999998</v>
      </c>
    </row>
    <row r="2137" spans="1:9" x14ac:dyDescent="0.25">
      <c r="A2137">
        <v>2136</v>
      </c>
      <c r="B2137">
        <v>72.231030000000004</v>
      </c>
      <c r="C2137">
        <v>7.8619529999999997</v>
      </c>
      <c r="H2137">
        <v>62.349014000000004</v>
      </c>
      <c r="I2137">
        <v>5.2450520000000003</v>
      </c>
    </row>
    <row r="2138" spans="1:9" x14ac:dyDescent="0.25">
      <c r="A2138">
        <v>2137</v>
      </c>
      <c r="B2138">
        <v>72.201186000000007</v>
      </c>
      <c r="C2138">
        <v>7.854222</v>
      </c>
      <c r="H2138">
        <v>62.356411000000001</v>
      </c>
      <c r="I2138">
        <v>5.2476560000000001</v>
      </c>
    </row>
    <row r="2139" spans="1:9" x14ac:dyDescent="0.25">
      <c r="A2139">
        <v>2138</v>
      </c>
      <c r="B2139">
        <v>72.279069000000007</v>
      </c>
      <c r="C2139">
        <v>7.8377280000000003</v>
      </c>
      <c r="H2139">
        <v>62.327400000000004</v>
      </c>
      <c r="I2139">
        <v>5.24</v>
      </c>
    </row>
    <row r="2140" spans="1:9" x14ac:dyDescent="0.25">
      <c r="A2140">
        <v>2139</v>
      </c>
      <c r="B2140">
        <v>72.380249000000006</v>
      </c>
      <c r="C2140">
        <v>7.8227799999999998</v>
      </c>
      <c r="H2140">
        <v>62.487923000000002</v>
      </c>
      <c r="I2140">
        <v>5.2789580000000003</v>
      </c>
    </row>
    <row r="2141" spans="1:9" x14ac:dyDescent="0.25">
      <c r="A2141">
        <v>2140</v>
      </c>
      <c r="B2141">
        <v>72.275615000000002</v>
      </c>
      <c r="C2141">
        <v>7.9081359999999998</v>
      </c>
      <c r="H2141">
        <v>62.558857000000003</v>
      </c>
      <c r="I2141">
        <v>5.2790100000000004</v>
      </c>
    </row>
    <row r="2142" spans="1:9" x14ac:dyDescent="0.25">
      <c r="A2142">
        <v>2141</v>
      </c>
      <c r="H2142">
        <v>62.320888000000004</v>
      </c>
      <c r="I2142">
        <v>5.2772389999999998</v>
      </c>
    </row>
    <row r="2143" spans="1:9" x14ac:dyDescent="0.25">
      <c r="A2143">
        <v>2142</v>
      </c>
      <c r="D2143">
        <v>80.377350000000007</v>
      </c>
      <c r="E2143">
        <v>6.1567340000000002</v>
      </c>
    </row>
    <row r="2144" spans="1:9" x14ac:dyDescent="0.25">
      <c r="A2144">
        <v>2143</v>
      </c>
      <c r="D2144">
        <v>80.426213000000004</v>
      </c>
      <c r="E2144">
        <v>6.1502910000000002</v>
      </c>
    </row>
    <row r="2145" spans="1:9" x14ac:dyDescent="0.25">
      <c r="A2145">
        <v>2144</v>
      </c>
      <c r="D2145">
        <v>80.405184000000006</v>
      </c>
      <c r="E2145">
        <v>6.1520960000000002</v>
      </c>
      <c r="F2145">
        <v>73.244378000000012</v>
      </c>
      <c r="G2145">
        <v>7.637893</v>
      </c>
    </row>
    <row r="2146" spans="1:9" x14ac:dyDescent="0.25">
      <c r="A2146">
        <v>2145</v>
      </c>
      <c r="D2146">
        <v>80.381989000000004</v>
      </c>
      <c r="E2146">
        <v>6.1386430000000001</v>
      </c>
      <c r="F2146">
        <v>73.386278000000004</v>
      </c>
      <c r="G2146">
        <v>7.7307220000000001</v>
      </c>
    </row>
    <row r="2147" spans="1:9" x14ac:dyDescent="0.25">
      <c r="A2147">
        <v>2146</v>
      </c>
      <c r="D2147">
        <v>80.33797100000001</v>
      </c>
      <c r="E2147">
        <v>6.1461160000000001</v>
      </c>
      <c r="F2147">
        <v>73.321797000000004</v>
      </c>
      <c r="G2147">
        <v>7.6919620000000002</v>
      </c>
    </row>
    <row r="2148" spans="1:9" x14ac:dyDescent="0.25">
      <c r="A2148">
        <v>2147</v>
      </c>
      <c r="D2148">
        <v>80.336218000000002</v>
      </c>
      <c r="E2148">
        <v>6.1759599999999999</v>
      </c>
      <c r="F2148">
        <v>73.305664000000007</v>
      </c>
      <c r="G2148">
        <v>7.6672729999999998</v>
      </c>
    </row>
    <row r="2149" spans="1:9" x14ac:dyDescent="0.25">
      <c r="A2149">
        <v>2148</v>
      </c>
      <c r="D2149">
        <v>80.283438000000004</v>
      </c>
      <c r="E2149">
        <v>6.1319939999999997</v>
      </c>
      <c r="F2149">
        <v>73.274222000000009</v>
      </c>
      <c r="G2149">
        <v>7.6275839999999997</v>
      </c>
    </row>
    <row r="2150" spans="1:9" x14ac:dyDescent="0.25">
      <c r="A2150">
        <v>2149</v>
      </c>
      <c r="D2150">
        <v>80.299932000000013</v>
      </c>
      <c r="E2150">
        <v>6.15524</v>
      </c>
      <c r="F2150">
        <v>73.260460000000009</v>
      </c>
      <c r="G2150">
        <v>7.6421710000000003</v>
      </c>
    </row>
    <row r="2151" spans="1:9" x14ac:dyDescent="0.25">
      <c r="A2151">
        <v>2150</v>
      </c>
      <c r="D2151">
        <v>80.375186000000014</v>
      </c>
      <c r="E2151">
        <v>6.1770430000000003</v>
      </c>
      <c r="F2151">
        <v>73.283552</v>
      </c>
      <c r="G2151">
        <v>7.6732519999999997</v>
      </c>
    </row>
    <row r="2152" spans="1:9" x14ac:dyDescent="0.25">
      <c r="A2152">
        <v>2151</v>
      </c>
      <c r="D2152">
        <v>80.436213000000009</v>
      </c>
      <c r="E2152">
        <v>6.0801410000000002</v>
      </c>
      <c r="F2152">
        <v>73.281593000000001</v>
      </c>
      <c r="G2152">
        <v>7.712631</v>
      </c>
    </row>
    <row r="2153" spans="1:9" x14ac:dyDescent="0.25">
      <c r="A2153">
        <v>2152</v>
      </c>
      <c r="D2153">
        <v>80.377350000000007</v>
      </c>
      <c r="E2153">
        <v>6.1567340000000002</v>
      </c>
      <c r="F2153">
        <v>73.281851000000003</v>
      </c>
      <c r="G2153">
        <v>7.7314959999999999</v>
      </c>
    </row>
    <row r="2154" spans="1:9" x14ac:dyDescent="0.25">
      <c r="A2154">
        <v>2153</v>
      </c>
      <c r="F2154">
        <v>73.260563000000005</v>
      </c>
      <c r="G2154">
        <v>7.6299039999999998</v>
      </c>
    </row>
    <row r="2155" spans="1:9" x14ac:dyDescent="0.25">
      <c r="A2155">
        <v>2154</v>
      </c>
      <c r="F2155">
        <v>73.244378000000012</v>
      </c>
      <c r="G2155">
        <v>7.637893</v>
      </c>
    </row>
    <row r="2156" spans="1:9" x14ac:dyDescent="0.25">
      <c r="A2156">
        <v>2155</v>
      </c>
      <c r="F2156">
        <v>73.244378000000012</v>
      </c>
      <c r="G2156">
        <v>7.637893</v>
      </c>
      <c r="H2156">
        <v>80.975875000000002</v>
      </c>
      <c r="I2156">
        <v>5.2356499999999997</v>
      </c>
    </row>
    <row r="2157" spans="1:9" x14ac:dyDescent="0.25">
      <c r="A2157">
        <v>2156</v>
      </c>
      <c r="H2157">
        <v>80.980256000000011</v>
      </c>
      <c r="I2157">
        <v>5.2384329999999997</v>
      </c>
    </row>
    <row r="2158" spans="1:9" x14ac:dyDescent="0.25">
      <c r="A2158">
        <v>2157</v>
      </c>
      <c r="B2158">
        <v>92.230741000000009</v>
      </c>
      <c r="C2158">
        <v>6.8265440000000002</v>
      </c>
      <c r="H2158">
        <v>80.99267900000001</v>
      </c>
      <c r="I2158">
        <v>5.2498760000000004</v>
      </c>
    </row>
    <row r="2159" spans="1:9" x14ac:dyDescent="0.25">
      <c r="A2159">
        <v>2158</v>
      </c>
      <c r="B2159">
        <v>92.244864000000007</v>
      </c>
      <c r="C2159">
        <v>6.7843809999999998</v>
      </c>
      <c r="H2159">
        <v>81.000100000000003</v>
      </c>
      <c r="I2159">
        <v>5.238175</v>
      </c>
    </row>
    <row r="2160" spans="1:9" x14ac:dyDescent="0.25">
      <c r="A2160">
        <v>2159</v>
      </c>
      <c r="B2160">
        <v>92.230741000000009</v>
      </c>
      <c r="C2160">
        <v>6.782578</v>
      </c>
      <c r="H2160">
        <v>81.037315000000007</v>
      </c>
      <c r="I2160">
        <v>5.2088979999999996</v>
      </c>
    </row>
    <row r="2161" spans="1:9" x14ac:dyDescent="0.25">
      <c r="A2161">
        <v>2160</v>
      </c>
      <c r="B2161">
        <v>92.230689000000012</v>
      </c>
      <c r="C2161">
        <v>6.8034530000000002</v>
      </c>
      <c r="H2161">
        <v>81.097003000000001</v>
      </c>
      <c r="I2161">
        <v>5.2350830000000004</v>
      </c>
    </row>
    <row r="2162" spans="1:9" x14ac:dyDescent="0.25">
      <c r="A2162">
        <v>2161</v>
      </c>
      <c r="B2162">
        <v>92.24120400000001</v>
      </c>
      <c r="C2162">
        <v>6.809793</v>
      </c>
      <c r="H2162">
        <v>80.980513999999999</v>
      </c>
      <c r="I2162">
        <v>5.2849760000000003</v>
      </c>
    </row>
    <row r="2163" spans="1:9" x14ac:dyDescent="0.25">
      <c r="A2163">
        <v>2162</v>
      </c>
      <c r="B2163">
        <v>92.212083000000007</v>
      </c>
      <c r="C2163">
        <v>6.8042259999999999</v>
      </c>
      <c r="H2163">
        <v>80.967937000000006</v>
      </c>
      <c r="I2163">
        <v>5.3086869999999999</v>
      </c>
    </row>
    <row r="2164" spans="1:9" x14ac:dyDescent="0.25">
      <c r="A2164">
        <v>2163</v>
      </c>
      <c r="B2164">
        <v>92.189351000000016</v>
      </c>
      <c r="C2164">
        <v>6.8035040000000002</v>
      </c>
      <c r="H2164">
        <v>80.991596000000001</v>
      </c>
      <c r="I2164">
        <v>5.3229129999999998</v>
      </c>
    </row>
    <row r="2165" spans="1:9" x14ac:dyDescent="0.25">
      <c r="A2165">
        <v>2164</v>
      </c>
      <c r="B2165">
        <v>92.218885999999998</v>
      </c>
      <c r="C2165">
        <v>6.7961340000000003</v>
      </c>
      <c r="H2165">
        <v>81.015512000000001</v>
      </c>
      <c r="I2165">
        <v>5.2922960000000003</v>
      </c>
    </row>
    <row r="2166" spans="1:9" x14ac:dyDescent="0.25">
      <c r="A2166">
        <v>2165</v>
      </c>
      <c r="B2166">
        <v>92.250687999999997</v>
      </c>
      <c r="C2166">
        <v>6.7955670000000001</v>
      </c>
      <c r="H2166">
        <v>80.975875000000002</v>
      </c>
      <c r="I2166">
        <v>5.2356499999999997</v>
      </c>
    </row>
    <row r="2167" spans="1:9" x14ac:dyDescent="0.25">
      <c r="A2167">
        <v>2166</v>
      </c>
      <c r="B2167">
        <v>92.222959000000003</v>
      </c>
      <c r="C2167">
        <v>6.8288120000000001</v>
      </c>
    </row>
    <row r="2168" spans="1:9" x14ac:dyDescent="0.25">
      <c r="A2168">
        <v>2167</v>
      </c>
      <c r="B2168">
        <v>92.263162000000008</v>
      </c>
      <c r="C2168">
        <v>6.7811859999999999</v>
      </c>
    </row>
    <row r="2169" spans="1:9" x14ac:dyDescent="0.25">
      <c r="A2169">
        <v>2168</v>
      </c>
      <c r="B2169">
        <v>92.230741000000009</v>
      </c>
      <c r="C2169">
        <v>6.8265440000000002</v>
      </c>
    </row>
    <row r="2170" spans="1:9" x14ac:dyDescent="0.25">
      <c r="A2170">
        <v>2169</v>
      </c>
      <c r="D2170">
        <v>101.74451500000001</v>
      </c>
      <c r="E2170">
        <v>5.5001720000000001</v>
      </c>
    </row>
    <row r="2171" spans="1:9" x14ac:dyDescent="0.25">
      <c r="A2171">
        <v>2170</v>
      </c>
      <c r="D2171">
        <v>101.740083</v>
      </c>
      <c r="E2171">
        <v>5.5090890000000003</v>
      </c>
    </row>
    <row r="2172" spans="1:9" x14ac:dyDescent="0.25">
      <c r="A2172">
        <v>2171</v>
      </c>
      <c r="D2172">
        <v>101.749618</v>
      </c>
      <c r="E2172">
        <v>5.5063570000000004</v>
      </c>
    </row>
    <row r="2173" spans="1:9" x14ac:dyDescent="0.25">
      <c r="A2173">
        <v>2172</v>
      </c>
      <c r="D2173">
        <v>101.762969</v>
      </c>
      <c r="E2173">
        <v>5.5134699999999999</v>
      </c>
    </row>
    <row r="2174" spans="1:9" x14ac:dyDescent="0.25">
      <c r="A2174">
        <v>2173</v>
      </c>
      <c r="D2174">
        <v>101.77265800000001</v>
      </c>
      <c r="E2174">
        <v>5.4986769999999998</v>
      </c>
      <c r="F2174">
        <v>94.825603000000001</v>
      </c>
      <c r="G2174">
        <v>7.7151569999999996</v>
      </c>
    </row>
    <row r="2175" spans="1:9" x14ac:dyDescent="0.25">
      <c r="A2175">
        <v>2174</v>
      </c>
      <c r="D2175">
        <v>101.76977100000001</v>
      </c>
      <c r="E2175">
        <v>5.5271809999999997</v>
      </c>
      <c r="F2175">
        <v>94.843438000000006</v>
      </c>
      <c r="G2175">
        <v>7.6892810000000003</v>
      </c>
    </row>
    <row r="2176" spans="1:9" x14ac:dyDescent="0.25">
      <c r="A2176">
        <v>2175</v>
      </c>
      <c r="D2176">
        <v>101.76513400000002</v>
      </c>
      <c r="E2176">
        <v>5.5169750000000004</v>
      </c>
      <c r="F2176">
        <v>94.822305</v>
      </c>
      <c r="G2176">
        <v>7.6687159999999999</v>
      </c>
    </row>
    <row r="2177" spans="1:9" x14ac:dyDescent="0.25">
      <c r="A2177">
        <v>2176</v>
      </c>
      <c r="D2177">
        <v>101.81600700000001</v>
      </c>
      <c r="E2177">
        <v>5.5168200000000001</v>
      </c>
      <c r="F2177">
        <v>94.796327000000005</v>
      </c>
      <c r="G2177">
        <v>7.6674790000000002</v>
      </c>
    </row>
    <row r="2178" spans="1:9" x14ac:dyDescent="0.25">
      <c r="A2178">
        <v>2177</v>
      </c>
      <c r="D2178">
        <v>101.83219100000001</v>
      </c>
      <c r="E2178">
        <v>5.4571319999999996</v>
      </c>
      <c r="F2178">
        <v>94.75890600000001</v>
      </c>
      <c r="G2178">
        <v>7.6650049999999998</v>
      </c>
    </row>
    <row r="2179" spans="1:9" x14ac:dyDescent="0.25">
      <c r="A2179">
        <v>2178</v>
      </c>
      <c r="D2179">
        <v>101.74451500000001</v>
      </c>
      <c r="E2179">
        <v>5.5001720000000001</v>
      </c>
      <c r="F2179">
        <v>94.745866000000007</v>
      </c>
      <c r="G2179">
        <v>7.6683029999999999</v>
      </c>
      <c r="H2179">
        <v>101.15593800000001</v>
      </c>
      <c r="I2179">
        <v>4.2700820000000004</v>
      </c>
    </row>
    <row r="2180" spans="1:9" x14ac:dyDescent="0.25">
      <c r="A2180">
        <v>2179</v>
      </c>
      <c r="F2180">
        <v>94.772771000000006</v>
      </c>
      <c r="G2180">
        <v>7.6450060000000004</v>
      </c>
      <c r="H2180">
        <v>101.137691</v>
      </c>
      <c r="I2180">
        <v>4.3245120000000004</v>
      </c>
    </row>
    <row r="2181" spans="1:9" x14ac:dyDescent="0.25">
      <c r="A2181">
        <v>2180</v>
      </c>
      <c r="F2181">
        <v>94.789111000000005</v>
      </c>
      <c r="G2181">
        <v>7.6549019999999999</v>
      </c>
      <c r="H2181">
        <v>101.15578400000001</v>
      </c>
      <c r="I2181">
        <v>4.2987919999999997</v>
      </c>
    </row>
    <row r="2182" spans="1:9" x14ac:dyDescent="0.25">
      <c r="A2182">
        <v>2181</v>
      </c>
      <c r="F2182">
        <v>94.814626000000004</v>
      </c>
      <c r="G2182">
        <v>7.6626849999999997</v>
      </c>
      <c r="H2182">
        <v>101.15954500000001</v>
      </c>
      <c r="I2182">
        <v>4.2939470000000002</v>
      </c>
    </row>
    <row r="2183" spans="1:9" x14ac:dyDescent="0.25">
      <c r="A2183">
        <v>2182</v>
      </c>
      <c r="F2183">
        <v>94.823543000000001</v>
      </c>
      <c r="G2183">
        <v>7.6185130000000001</v>
      </c>
      <c r="H2183">
        <v>101.15073100000001</v>
      </c>
      <c r="I2183">
        <v>4.3004930000000003</v>
      </c>
    </row>
    <row r="2184" spans="1:9" x14ac:dyDescent="0.25">
      <c r="A2184">
        <v>2183</v>
      </c>
      <c r="F2184">
        <v>94.825603000000001</v>
      </c>
      <c r="G2184">
        <v>7.7151569999999996</v>
      </c>
      <c r="H2184">
        <v>101.182534</v>
      </c>
      <c r="I2184">
        <v>4.2635360000000002</v>
      </c>
    </row>
    <row r="2185" spans="1:9" x14ac:dyDescent="0.25">
      <c r="A2185">
        <v>2184</v>
      </c>
      <c r="F2185">
        <v>94.825603000000001</v>
      </c>
      <c r="G2185">
        <v>7.7151569999999996</v>
      </c>
      <c r="H2185">
        <v>101.19253400000001</v>
      </c>
      <c r="I2185">
        <v>4.2469910000000004</v>
      </c>
    </row>
    <row r="2186" spans="1:9" x14ac:dyDescent="0.25">
      <c r="A2186">
        <v>2185</v>
      </c>
      <c r="B2186">
        <v>116.71217300000001</v>
      </c>
      <c r="C2186">
        <v>6.3048710000000003</v>
      </c>
      <c r="H2186">
        <v>101.21871900000001</v>
      </c>
      <c r="I2186">
        <v>4.2585369999999996</v>
      </c>
    </row>
    <row r="2187" spans="1:9" x14ac:dyDescent="0.25">
      <c r="A2187">
        <v>2186</v>
      </c>
      <c r="B2187">
        <v>116.64980600000001</v>
      </c>
      <c r="C2187">
        <v>6.302861</v>
      </c>
      <c r="H2187">
        <v>101.24794500000002</v>
      </c>
      <c r="I2187">
        <v>4.2104980000000003</v>
      </c>
    </row>
    <row r="2188" spans="1:9" x14ac:dyDescent="0.25">
      <c r="A2188">
        <v>2187</v>
      </c>
      <c r="B2188">
        <v>116.660991</v>
      </c>
      <c r="C2188">
        <v>6.2826040000000001</v>
      </c>
      <c r="H2188">
        <v>101.19980100000001</v>
      </c>
      <c r="I2188">
        <v>4.2260119999999999</v>
      </c>
    </row>
    <row r="2189" spans="1:9" x14ac:dyDescent="0.25">
      <c r="A2189">
        <v>2188</v>
      </c>
      <c r="B2189">
        <v>116.651301</v>
      </c>
      <c r="C2189">
        <v>6.2873979999999996</v>
      </c>
      <c r="H2189">
        <v>101.241603</v>
      </c>
      <c r="I2189">
        <v>4.2196210000000001</v>
      </c>
    </row>
    <row r="2190" spans="1:9" x14ac:dyDescent="0.25">
      <c r="A2190">
        <v>2189</v>
      </c>
      <c r="B2190">
        <v>116.64573200000001</v>
      </c>
      <c r="C2190">
        <v>6.3047680000000001</v>
      </c>
      <c r="H2190">
        <v>101.15593800000001</v>
      </c>
      <c r="I2190">
        <v>4.2700820000000004</v>
      </c>
    </row>
    <row r="2191" spans="1:9" x14ac:dyDescent="0.25">
      <c r="A2191">
        <v>2190</v>
      </c>
      <c r="B2191">
        <v>116.656352</v>
      </c>
      <c r="C2191">
        <v>6.2958509999999999</v>
      </c>
      <c r="H2191">
        <v>101.15593800000001</v>
      </c>
      <c r="I2191">
        <v>4.2700820000000004</v>
      </c>
    </row>
    <row r="2192" spans="1:9" x14ac:dyDescent="0.25">
      <c r="A2192">
        <v>2191</v>
      </c>
      <c r="B2192">
        <v>116.67774500000002</v>
      </c>
      <c r="C2192">
        <v>6.2837899999999998</v>
      </c>
    </row>
    <row r="2193" spans="1:9" x14ac:dyDescent="0.25">
      <c r="A2193">
        <v>2192</v>
      </c>
      <c r="B2193">
        <v>116.69547600000001</v>
      </c>
      <c r="C2193">
        <v>6.283944</v>
      </c>
    </row>
    <row r="2194" spans="1:9" x14ac:dyDescent="0.25">
      <c r="A2194">
        <v>2193</v>
      </c>
      <c r="B2194">
        <v>116.723151</v>
      </c>
      <c r="C2194">
        <v>6.2819339999999997</v>
      </c>
    </row>
    <row r="2195" spans="1:9" x14ac:dyDescent="0.25">
      <c r="A2195">
        <v>2194</v>
      </c>
      <c r="B2195">
        <v>116.75104</v>
      </c>
      <c r="C2195">
        <v>6.2867790000000001</v>
      </c>
      <c r="D2195">
        <v>124.82659100000001</v>
      </c>
      <c r="E2195">
        <v>5.248278</v>
      </c>
    </row>
    <row r="2196" spans="1:9" x14ac:dyDescent="0.25">
      <c r="A2196">
        <v>2195</v>
      </c>
      <c r="B2196">
        <v>116.71217300000001</v>
      </c>
      <c r="C2196">
        <v>6.3048710000000003</v>
      </c>
      <c r="D2196">
        <v>124.890246</v>
      </c>
      <c r="E2196">
        <v>5.2298249999999999</v>
      </c>
    </row>
    <row r="2197" spans="1:9" x14ac:dyDescent="0.25">
      <c r="A2197">
        <v>2196</v>
      </c>
      <c r="D2197">
        <v>124.880607</v>
      </c>
      <c r="E2197">
        <v>5.2062179999999998</v>
      </c>
    </row>
    <row r="2198" spans="1:9" x14ac:dyDescent="0.25">
      <c r="A2198">
        <v>2197</v>
      </c>
      <c r="D2198">
        <v>124.86972700000001</v>
      </c>
      <c r="E2198">
        <v>5.2574009999999998</v>
      </c>
    </row>
    <row r="2199" spans="1:9" x14ac:dyDescent="0.25">
      <c r="A2199">
        <v>2198</v>
      </c>
      <c r="D2199">
        <v>124.838801</v>
      </c>
      <c r="E2199">
        <v>5.2045680000000001</v>
      </c>
    </row>
    <row r="2200" spans="1:9" x14ac:dyDescent="0.25">
      <c r="A2200">
        <v>2199</v>
      </c>
      <c r="D2200">
        <v>124.83040099999999</v>
      </c>
      <c r="E2200">
        <v>5.2087440000000003</v>
      </c>
    </row>
    <row r="2201" spans="1:9" x14ac:dyDescent="0.25">
      <c r="A2201">
        <v>2200</v>
      </c>
      <c r="D2201">
        <v>124.84741100000001</v>
      </c>
      <c r="E2201">
        <v>5.2188980000000003</v>
      </c>
    </row>
    <row r="2202" spans="1:9" x14ac:dyDescent="0.25">
      <c r="A2202">
        <v>2201</v>
      </c>
      <c r="D2202">
        <v>124.83174400000001</v>
      </c>
      <c r="E2202">
        <v>5.1980230000000001</v>
      </c>
      <c r="F2202">
        <v>121.70927700000001</v>
      </c>
      <c r="G2202">
        <v>7.9791119999999998</v>
      </c>
    </row>
    <row r="2203" spans="1:9" x14ac:dyDescent="0.25">
      <c r="A2203">
        <v>2202</v>
      </c>
      <c r="D2203">
        <v>124.906119</v>
      </c>
      <c r="E2203">
        <v>5.149159</v>
      </c>
      <c r="F2203">
        <v>121.73603</v>
      </c>
      <c r="G2203">
        <v>8.0432830000000006</v>
      </c>
    </row>
    <row r="2204" spans="1:9" x14ac:dyDescent="0.25">
      <c r="A2204">
        <v>2203</v>
      </c>
      <c r="D2204">
        <v>124.82659100000001</v>
      </c>
      <c r="E2204">
        <v>5.248278</v>
      </c>
      <c r="F2204">
        <v>121.760051</v>
      </c>
      <c r="G2204">
        <v>8.0228719999999996</v>
      </c>
    </row>
    <row r="2205" spans="1:9" x14ac:dyDescent="0.25">
      <c r="A2205">
        <v>2204</v>
      </c>
      <c r="F2205">
        <v>121.83221</v>
      </c>
      <c r="G2205">
        <v>8.0225109999999997</v>
      </c>
      <c r="H2205">
        <v>124.93756</v>
      </c>
      <c r="I2205">
        <v>4.35982</v>
      </c>
    </row>
    <row r="2206" spans="1:9" x14ac:dyDescent="0.25">
      <c r="A2206">
        <v>2205</v>
      </c>
      <c r="F2206">
        <v>121.79298700000001</v>
      </c>
      <c r="G2206">
        <v>8.0047289999999993</v>
      </c>
      <c r="H2206">
        <v>124.96688700000001</v>
      </c>
      <c r="I2206">
        <v>4.4316199999999997</v>
      </c>
    </row>
    <row r="2207" spans="1:9" x14ac:dyDescent="0.25">
      <c r="A2207">
        <v>2206</v>
      </c>
      <c r="F2207">
        <v>121.79339900000001</v>
      </c>
      <c r="G2207">
        <v>7.9947809999999997</v>
      </c>
      <c r="H2207">
        <v>125.00292100000001</v>
      </c>
      <c r="I2207">
        <v>4.3886320000000003</v>
      </c>
    </row>
    <row r="2208" spans="1:9" x14ac:dyDescent="0.25">
      <c r="A2208">
        <v>2207</v>
      </c>
      <c r="F2208">
        <v>121.83092400000001</v>
      </c>
      <c r="G2208">
        <v>7.9991110000000001</v>
      </c>
      <c r="H2208">
        <v>125.001475</v>
      </c>
      <c r="I2208">
        <v>4.3686850000000002</v>
      </c>
    </row>
    <row r="2209" spans="1:9" x14ac:dyDescent="0.25">
      <c r="A2209">
        <v>2208</v>
      </c>
      <c r="F2209">
        <v>121.85757000000001</v>
      </c>
      <c r="G2209">
        <v>7.9790599999999996</v>
      </c>
      <c r="H2209">
        <v>125.03343100000001</v>
      </c>
      <c r="I2209">
        <v>4.3742000000000001</v>
      </c>
    </row>
    <row r="2210" spans="1:9" x14ac:dyDescent="0.25">
      <c r="A2210">
        <v>2209</v>
      </c>
      <c r="F2210">
        <v>121.87190200000001</v>
      </c>
      <c r="G2210">
        <v>7.952413</v>
      </c>
      <c r="H2210">
        <v>125.05059700000001</v>
      </c>
      <c r="I2210">
        <v>4.3993019999999996</v>
      </c>
    </row>
    <row r="2211" spans="1:9" x14ac:dyDescent="0.25">
      <c r="A2211">
        <v>2210</v>
      </c>
      <c r="F2211">
        <v>121.70927700000001</v>
      </c>
      <c r="G2211">
        <v>7.9791119999999998</v>
      </c>
      <c r="H2211">
        <v>125.02033900000001</v>
      </c>
      <c r="I2211">
        <v>4.3940450000000002</v>
      </c>
    </row>
    <row r="2212" spans="1:9" x14ac:dyDescent="0.25">
      <c r="A2212">
        <v>2211</v>
      </c>
      <c r="B2212">
        <v>150.657094</v>
      </c>
      <c r="C2212">
        <v>8.019285</v>
      </c>
      <c r="H2212">
        <v>125.09698800000001</v>
      </c>
      <c r="I2212">
        <v>4.3860039999999998</v>
      </c>
    </row>
    <row r="2213" spans="1:9" x14ac:dyDescent="0.25">
      <c r="A2213">
        <v>2212</v>
      </c>
      <c r="B2213">
        <v>150.657094</v>
      </c>
      <c r="C2213">
        <v>8.019285</v>
      </c>
      <c r="H2213">
        <v>125.158996</v>
      </c>
      <c r="I2213">
        <v>4.2891529999999998</v>
      </c>
    </row>
    <row r="2214" spans="1:9" x14ac:dyDescent="0.25">
      <c r="A2214">
        <v>2213</v>
      </c>
      <c r="B2214">
        <v>150.657094</v>
      </c>
      <c r="C2214">
        <v>8.019285</v>
      </c>
      <c r="H2214">
        <v>125.07008300000001</v>
      </c>
      <c r="I2214">
        <v>4.2793599999999996</v>
      </c>
    </row>
    <row r="2215" spans="1:9" x14ac:dyDescent="0.25">
      <c r="A2215">
        <v>2214</v>
      </c>
      <c r="B2215">
        <v>150.657094</v>
      </c>
      <c r="C2215">
        <v>8.019285</v>
      </c>
      <c r="H2215">
        <v>124.93756</v>
      </c>
      <c r="I2215">
        <v>4.35982</v>
      </c>
    </row>
    <row r="2216" spans="1:9" x14ac:dyDescent="0.25">
      <c r="A2216">
        <v>2215</v>
      </c>
      <c r="B2216">
        <v>150.657094</v>
      </c>
      <c r="C2216">
        <v>8.019285</v>
      </c>
      <c r="H2216">
        <v>124.93756</v>
      </c>
      <c r="I2216">
        <v>4.35982</v>
      </c>
    </row>
    <row r="2217" spans="1:9" x14ac:dyDescent="0.25">
      <c r="A2217">
        <v>2216</v>
      </c>
      <c r="B2217">
        <v>150.657094</v>
      </c>
      <c r="C2217">
        <v>8.019285</v>
      </c>
    </row>
    <row r="2218" spans="1:9" x14ac:dyDescent="0.25">
      <c r="A2218">
        <v>2217</v>
      </c>
      <c r="B2218">
        <v>150.657094</v>
      </c>
      <c r="C2218">
        <v>8.019285</v>
      </c>
    </row>
    <row r="2219" spans="1:9" x14ac:dyDescent="0.25">
      <c r="A2219">
        <v>2218</v>
      </c>
      <c r="B2219">
        <v>150.657094</v>
      </c>
      <c r="C2219">
        <v>8.019285</v>
      </c>
    </row>
    <row r="2220" spans="1:9" x14ac:dyDescent="0.25">
      <c r="A2220">
        <v>2219</v>
      </c>
      <c r="B2220">
        <v>150.657094</v>
      </c>
      <c r="C2220">
        <v>8.019285</v>
      </c>
      <c r="D2220">
        <v>155.50893100000002</v>
      </c>
      <c r="E2220">
        <v>7.1523469999999998</v>
      </c>
    </row>
    <row r="2221" spans="1:9" x14ac:dyDescent="0.25">
      <c r="A2221">
        <v>2220</v>
      </c>
      <c r="B2221">
        <v>150.657094</v>
      </c>
      <c r="C2221">
        <v>8.019285</v>
      </c>
      <c r="D2221">
        <v>155.47479800000002</v>
      </c>
      <c r="E2221">
        <v>7.0357649999999996</v>
      </c>
    </row>
    <row r="2222" spans="1:9" x14ac:dyDescent="0.25">
      <c r="A2222">
        <v>2221</v>
      </c>
      <c r="B2222">
        <v>150.657094</v>
      </c>
      <c r="C2222">
        <v>8.019285</v>
      </c>
      <c r="D2222">
        <v>155.520972</v>
      </c>
      <c r="E2222">
        <v>7.1207649999999996</v>
      </c>
    </row>
    <row r="2223" spans="1:9" x14ac:dyDescent="0.25">
      <c r="A2223">
        <v>2222</v>
      </c>
      <c r="D2223">
        <v>155.55199300000001</v>
      </c>
      <c r="E2223">
        <v>7.0443369999999996</v>
      </c>
    </row>
    <row r="2224" spans="1:9" x14ac:dyDescent="0.25">
      <c r="A2224">
        <v>2223</v>
      </c>
      <c r="D2224">
        <v>155.51102299999999</v>
      </c>
      <c r="E2224">
        <v>7.0365820000000001</v>
      </c>
    </row>
    <row r="2225" spans="1:9" x14ac:dyDescent="0.25">
      <c r="A2225">
        <v>2224</v>
      </c>
      <c r="D2225">
        <v>155.563267</v>
      </c>
      <c r="E2225">
        <v>7.1341320000000001</v>
      </c>
    </row>
    <row r="2226" spans="1:9" x14ac:dyDescent="0.25">
      <c r="A2226">
        <v>2225</v>
      </c>
      <c r="D2226">
        <v>155.534696</v>
      </c>
      <c r="E2226">
        <v>7.11449</v>
      </c>
    </row>
    <row r="2227" spans="1:9" x14ac:dyDescent="0.25">
      <c r="A2227">
        <v>2226</v>
      </c>
      <c r="D2227">
        <v>155.54112500000002</v>
      </c>
      <c r="E2227">
        <v>7.0946429999999996</v>
      </c>
      <c r="F2227">
        <v>154.665921</v>
      </c>
      <c r="G2227">
        <v>9.6385719999999999</v>
      </c>
    </row>
    <row r="2228" spans="1:9" x14ac:dyDescent="0.25">
      <c r="A2228">
        <v>2227</v>
      </c>
      <c r="D2228">
        <v>155.50893100000002</v>
      </c>
      <c r="E2228">
        <v>7.1523469999999998</v>
      </c>
      <c r="F2228">
        <v>154.69663500000001</v>
      </c>
      <c r="G2228">
        <v>9.6152040000000003</v>
      </c>
    </row>
    <row r="2229" spans="1:9" x14ac:dyDescent="0.25">
      <c r="A2229">
        <v>2228</v>
      </c>
      <c r="D2229">
        <v>155.50893100000002</v>
      </c>
      <c r="E2229">
        <v>7.1523469999999998</v>
      </c>
      <c r="F2229">
        <v>154.59760399999999</v>
      </c>
      <c r="G2229">
        <v>9.5916329999999999</v>
      </c>
      <c r="H2229">
        <v>155.97632900000002</v>
      </c>
      <c r="I2229">
        <v>6.2598469999999997</v>
      </c>
    </row>
    <row r="2230" spans="1:9" x14ac:dyDescent="0.25">
      <c r="A2230">
        <v>2229</v>
      </c>
      <c r="F2230">
        <v>154.60010500000001</v>
      </c>
      <c r="G2230">
        <v>9.5747959999999992</v>
      </c>
      <c r="H2230">
        <v>156.02704299999999</v>
      </c>
      <c r="I2230">
        <v>6.2618369999999999</v>
      </c>
    </row>
    <row r="2231" spans="1:9" x14ac:dyDescent="0.25">
      <c r="A2231">
        <v>2230</v>
      </c>
      <c r="F2231">
        <v>154.57240000000002</v>
      </c>
      <c r="G2231">
        <v>9.5783170000000002</v>
      </c>
      <c r="H2231">
        <v>156.00051300000001</v>
      </c>
      <c r="I2231">
        <v>6.2542859999999996</v>
      </c>
    </row>
    <row r="2232" spans="1:9" x14ac:dyDescent="0.25">
      <c r="A2232">
        <v>2231</v>
      </c>
      <c r="F2232">
        <v>154.53520700000001</v>
      </c>
      <c r="G2232">
        <v>9.5525500000000001</v>
      </c>
      <c r="H2232">
        <v>155.98852299999999</v>
      </c>
      <c r="I2232">
        <v>6.1896430000000002</v>
      </c>
    </row>
    <row r="2233" spans="1:9" x14ac:dyDescent="0.25">
      <c r="A2233">
        <v>2232</v>
      </c>
      <c r="F2233">
        <v>154.513319</v>
      </c>
      <c r="G2233">
        <v>9.5387749999999993</v>
      </c>
      <c r="H2233">
        <v>155.79882900000001</v>
      </c>
      <c r="I2233">
        <v>6.1612239999999998</v>
      </c>
    </row>
    <row r="2234" spans="1:9" x14ac:dyDescent="0.25">
      <c r="A2234">
        <v>2233</v>
      </c>
      <c r="F2234">
        <v>154.41928799999999</v>
      </c>
      <c r="G2234">
        <v>9.5091839999999994</v>
      </c>
      <c r="H2234">
        <v>155.90648200000001</v>
      </c>
      <c r="I2234">
        <v>6.1277549999999996</v>
      </c>
    </row>
    <row r="2235" spans="1:9" x14ac:dyDescent="0.25">
      <c r="A2235">
        <v>2234</v>
      </c>
      <c r="F2235">
        <v>154.478115</v>
      </c>
      <c r="G2235">
        <v>9.6168370000000003</v>
      </c>
      <c r="H2235">
        <v>155.953982</v>
      </c>
      <c r="I2235">
        <v>6.123265</v>
      </c>
    </row>
    <row r="2236" spans="1:9" x14ac:dyDescent="0.25">
      <c r="A2236">
        <v>2235</v>
      </c>
      <c r="F2236">
        <v>154.39459400000001</v>
      </c>
      <c r="G2236">
        <v>9.5841320000000003</v>
      </c>
      <c r="H2236">
        <v>155.86581799999999</v>
      </c>
      <c r="I2236">
        <v>6.0787240000000002</v>
      </c>
    </row>
    <row r="2237" spans="1:9" x14ac:dyDescent="0.25">
      <c r="A2237">
        <v>2236</v>
      </c>
      <c r="B2237">
        <v>169.53571600000001</v>
      </c>
      <c r="C2237">
        <v>8.611326</v>
      </c>
      <c r="F2237">
        <v>154.665921</v>
      </c>
      <c r="G2237">
        <v>9.6385719999999999</v>
      </c>
      <c r="H2237">
        <v>155.94076699999999</v>
      </c>
      <c r="I2237">
        <v>6.2106630000000003</v>
      </c>
    </row>
    <row r="2238" spans="1:9" x14ac:dyDescent="0.25">
      <c r="A2238">
        <v>2237</v>
      </c>
      <c r="B2238">
        <v>169.53571600000001</v>
      </c>
      <c r="C2238">
        <v>8.611326</v>
      </c>
      <c r="F2238">
        <v>154.665921</v>
      </c>
      <c r="G2238">
        <v>9.6385719999999999</v>
      </c>
      <c r="H2238">
        <v>155.92331899999999</v>
      </c>
      <c r="I2238">
        <v>6.2062239999999997</v>
      </c>
    </row>
    <row r="2239" spans="1:9" x14ac:dyDescent="0.25">
      <c r="A2239">
        <v>2238</v>
      </c>
      <c r="B2239">
        <v>169.51755400000002</v>
      </c>
      <c r="C2239">
        <v>8.6452550000000006</v>
      </c>
      <c r="H2239">
        <v>155.97632900000002</v>
      </c>
      <c r="I2239">
        <v>6.2598469999999997</v>
      </c>
    </row>
    <row r="2240" spans="1:9" x14ac:dyDescent="0.25">
      <c r="A2240">
        <v>2239</v>
      </c>
      <c r="B2240">
        <v>169.54066399999999</v>
      </c>
      <c r="C2240">
        <v>8.6409690000000001</v>
      </c>
      <c r="H2240">
        <v>155.97632900000002</v>
      </c>
      <c r="I2240">
        <v>6.2598469999999997</v>
      </c>
    </row>
    <row r="2241" spans="1:9" x14ac:dyDescent="0.25">
      <c r="A2241">
        <v>2240</v>
      </c>
      <c r="B2241">
        <v>169.53495100000001</v>
      </c>
      <c r="C2241">
        <v>8.6453059999999997</v>
      </c>
    </row>
    <row r="2242" spans="1:9" x14ac:dyDescent="0.25">
      <c r="A2242">
        <v>2241</v>
      </c>
      <c r="B2242">
        <v>169.51979800000001</v>
      </c>
      <c r="C2242">
        <v>8.6553570000000004</v>
      </c>
    </row>
    <row r="2243" spans="1:9" x14ac:dyDescent="0.25">
      <c r="A2243">
        <v>2242</v>
      </c>
      <c r="B2243">
        <v>169.521737</v>
      </c>
      <c r="C2243">
        <v>8.6559179999999998</v>
      </c>
    </row>
    <row r="2244" spans="1:9" x14ac:dyDescent="0.25">
      <c r="A2244">
        <v>2243</v>
      </c>
      <c r="B2244">
        <v>169.54388</v>
      </c>
      <c r="C2244">
        <v>8.6767339999999997</v>
      </c>
    </row>
    <row r="2245" spans="1:9" x14ac:dyDescent="0.25">
      <c r="A2245">
        <v>2244</v>
      </c>
      <c r="B2245">
        <v>169.506891</v>
      </c>
      <c r="C2245">
        <v>8.6769379999999998</v>
      </c>
    </row>
    <row r="2246" spans="1:9" x14ac:dyDescent="0.25">
      <c r="A2246">
        <v>2245</v>
      </c>
      <c r="B2246">
        <v>169.49704300000002</v>
      </c>
      <c r="C2246">
        <v>8.6607660000000006</v>
      </c>
    </row>
    <row r="2247" spans="1:9" x14ac:dyDescent="0.25">
      <c r="A2247">
        <v>2246</v>
      </c>
      <c r="B2247">
        <v>169.60469599999999</v>
      </c>
      <c r="C2247">
        <v>8.5907649999999993</v>
      </c>
      <c r="D2247">
        <v>176.81092000000001</v>
      </c>
      <c r="E2247">
        <v>7.4455609999999997</v>
      </c>
    </row>
    <row r="2248" spans="1:9" x14ac:dyDescent="0.25">
      <c r="A2248">
        <v>2247</v>
      </c>
      <c r="B2248">
        <v>169.53571600000001</v>
      </c>
      <c r="C2248">
        <v>8.611326</v>
      </c>
      <c r="D2248">
        <v>176.70719500000001</v>
      </c>
      <c r="E2248">
        <v>7.3608669999999998</v>
      </c>
    </row>
    <row r="2249" spans="1:9" x14ac:dyDescent="0.25">
      <c r="A2249">
        <v>2248</v>
      </c>
      <c r="D2249">
        <v>176.75030800000002</v>
      </c>
      <c r="E2249">
        <v>7.4546939999999999</v>
      </c>
    </row>
    <row r="2250" spans="1:9" x14ac:dyDescent="0.25">
      <c r="A2250">
        <v>2249</v>
      </c>
      <c r="D2250">
        <v>176.80133000000001</v>
      </c>
      <c r="E2250">
        <v>7.4573470000000004</v>
      </c>
    </row>
    <row r="2251" spans="1:9" x14ac:dyDescent="0.25">
      <c r="A2251">
        <v>2250</v>
      </c>
      <c r="D2251">
        <v>176.78566499999999</v>
      </c>
      <c r="E2251">
        <v>7.4124489999999996</v>
      </c>
    </row>
    <row r="2252" spans="1:9" x14ac:dyDescent="0.25">
      <c r="A2252">
        <v>2251</v>
      </c>
      <c r="D2252">
        <v>176.77785800000001</v>
      </c>
      <c r="E2252">
        <v>7.4336729999999998</v>
      </c>
    </row>
    <row r="2253" spans="1:9" x14ac:dyDescent="0.25">
      <c r="A2253">
        <v>2252</v>
      </c>
      <c r="D2253">
        <v>176.782399</v>
      </c>
      <c r="E2253">
        <v>7.383775</v>
      </c>
      <c r="F2253">
        <v>174.503726</v>
      </c>
      <c r="G2253">
        <v>10.327040999999999</v>
      </c>
    </row>
    <row r="2254" spans="1:9" x14ac:dyDescent="0.25">
      <c r="A2254">
        <v>2253</v>
      </c>
      <c r="D2254">
        <v>176.754186</v>
      </c>
      <c r="E2254">
        <v>7.2922960000000003</v>
      </c>
      <c r="F2254">
        <v>174.51591999999999</v>
      </c>
      <c r="G2254">
        <v>10.384745000000001</v>
      </c>
    </row>
    <row r="2255" spans="1:9" x14ac:dyDescent="0.25">
      <c r="A2255">
        <v>2254</v>
      </c>
      <c r="D2255">
        <v>176.81092000000001</v>
      </c>
      <c r="E2255">
        <v>7.4455609999999997</v>
      </c>
      <c r="F2255">
        <v>174.48423700000001</v>
      </c>
      <c r="G2255">
        <v>10.368418</v>
      </c>
      <c r="H2255">
        <v>176.46046000000001</v>
      </c>
      <c r="I2255">
        <v>6.7696430000000003</v>
      </c>
    </row>
    <row r="2256" spans="1:9" x14ac:dyDescent="0.25">
      <c r="A2256">
        <v>2255</v>
      </c>
      <c r="F2256">
        <v>174.46770600000002</v>
      </c>
      <c r="G2256">
        <v>10.350968999999999</v>
      </c>
      <c r="H2256">
        <v>176.445155</v>
      </c>
      <c r="I2256">
        <v>6.8008170000000003</v>
      </c>
    </row>
    <row r="2257" spans="1:9" x14ac:dyDescent="0.25">
      <c r="A2257">
        <v>2256</v>
      </c>
      <c r="F2257">
        <v>174.46714500000002</v>
      </c>
      <c r="G2257">
        <v>10.362805</v>
      </c>
      <c r="H2257">
        <v>176.42245</v>
      </c>
      <c r="I2257">
        <v>6.7598979999999997</v>
      </c>
    </row>
    <row r="2258" spans="1:9" x14ac:dyDescent="0.25">
      <c r="A2258">
        <v>2257</v>
      </c>
      <c r="F2258">
        <v>174.467197</v>
      </c>
      <c r="G2258">
        <v>10.337550999999999</v>
      </c>
      <c r="H2258">
        <v>176.44576799999999</v>
      </c>
      <c r="I2258">
        <v>6.748418</v>
      </c>
    </row>
    <row r="2259" spans="1:9" x14ac:dyDescent="0.25">
      <c r="A2259">
        <v>2258</v>
      </c>
      <c r="F2259">
        <v>174.50158400000001</v>
      </c>
      <c r="G2259">
        <v>10.32954</v>
      </c>
      <c r="H2259">
        <v>176.43893</v>
      </c>
      <c r="I2259">
        <v>6.7434190000000003</v>
      </c>
    </row>
    <row r="2260" spans="1:9" x14ac:dyDescent="0.25">
      <c r="A2260">
        <v>2259</v>
      </c>
      <c r="F2260">
        <v>174.488471</v>
      </c>
      <c r="G2260">
        <v>10.311225</v>
      </c>
      <c r="H2260">
        <v>176.47877600000001</v>
      </c>
      <c r="I2260">
        <v>6.7357649999999998</v>
      </c>
    </row>
    <row r="2261" spans="1:9" x14ac:dyDescent="0.25">
      <c r="A2261">
        <v>2260</v>
      </c>
      <c r="F2261">
        <v>174.445359</v>
      </c>
      <c r="G2261">
        <v>10.328163</v>
      </c>
      <c r="H2261">
        <v>176.42882800000001</v>
      </c>
      <c r="I2261">
        <v>6.7534689999999999</v>
      </c>
    </row>
    <row r="2262" spans="1:9" x14ac:dyDescent="0.25">
      <c r="A2262">
        <v>2261</v>
      </c>
      <c r="F2262">
        <v>174.47148200000001</v>
      </c>
      <c r="G2262">
        <v>10.364540999999999</v>
      </c>
      <c r="H2262">
        <v>176.425512</v>
      </c>
      <c r="I2262">
        <v>6.7634689999999997</v>
      </c>
    </row>
    <row r="2263" spans="1:9" x14ac:dyDescent="0.25">
      <c r="A2263">
        <v>2262</v>
      </c>
      <c r="B2263">
        <v>194.10332</v>
      </c>
      <c r="C2263">
        <v>7.9811740000000002</v>
      </c>
      <c r="F2263">
        <v>174.48469700000001</v>
      </c>
      <c r="G2263">
        <v>10.277856999999999</v>
      </c>
      <c r="H2263">
        <v>176.46046000000001</v>
      </c>
      <c r="I2263">
        <v>6.7696430000000003</v>
      </c>
    </row>
    <row r="2264" spans="1:9" x14ac:dyDescent="0.25">
      <c r="A2264">
        <v>2263</v>
      </c>
      <c r="B2264">
        <v>194.056331</v>
      </c>
      <c r="C2264">
        <v>7.965306</v>
      </c>
      <c r="F2264">
        <v>174.503726</v>
      </c>
      <c r="G2264">
        <v>10.327040999999999</v>
      </c>
      <c r="H2264">
        <v>176.46046000000001</v>
      </c>
      <c r="I2264">
        <v>6.7696430000000003</v>
      </c>
    </row>
    <row r="2265" spans="1:9" x14ac:dyDescent="0.25">
      <c r="A2265">
        <v>2264</v>
      </c>
      <c r="B2265">
        <v>194.100921</v>
      </c>
      <c r="C2265">
        <v>7.9464800000000002</v>
      </c>
      <c r="H2265">
        <v>176.46046000000001</v>
      </c>
      <c r="I2265">
        <v>6.7696430000000003</v>
      </c>
    </row>
    <row r="2266" spans="1:9" x14ac:dyDescent="0.25">
      <c r="A2266">
        <v>2265</v>
      </c>
      <c r="B2266">
        <v>194.08974800000001</v>
      </c>
      <c r="C2266">
        <v>7.9803569999999997</v>
      </c>
      <c r="H2266">
        <v>176.46046000000001</v>
      </c>
      <c r="I2266">
        <v>6.7696430000000003</v>
      </c>
    </row>
    <row r="2267" spans="1:9" x14ac:dyDescent="0.25">
      <c r="A2267">
        <v>2266</v>
      </c>
      <c r="B2267">
        <v>194.11265500000002</v>
      </c>
      <c r="C2267">
        <v>7.9482150000000003</v>
      </c>
    </row>
    <row r="2268" spans="1:9" x14ac:dyDescent="0.25">
      <c r="A2268">
        <v>2267</v>
      </c>
      <c r="B2268">
        <v>194.126994</v>
      </c>
      <c r="C2268">
        <v>7.9543879999999998</v>
      </c>
    </row>
    <row r="2269" spans="1:9" x14ac:dyDescent="0.25">
      <c r="A2269">
        <v>2268</v>
      </c>
      <c r="B2269">
        <v>194.150104</v>
      </c>
      <c r="C2269">
        <v>7.975867</v>
      </c>
    </row>
    <row r="2270" spans="1:9" x14ac:dyDescent="0.25">
      <c r="A2270">
        <v>2269</v>
      </c>
      <c r="B2270">
        <v>194.10786000000002</v>
      </c>
      <c r="C2270">
        <v>7.967041</v>
      </c>
    </row>
    <row r="2271" spans="1:9" x14ac:dyDescent="0.25">
      <c r="A2271">
        <v>2270</v>
      </c>
      <c r="B2271">
        <v>194.12158500000001</v>
      </c>
      <c r="C2271">
        <v>7.9619390000000001</v>
      </c>
    </row>
    <row r="2272" spans="1:9" x14ac:dyDescent="0.25">
      <c r="A2272">
        <v>2271</v>
      </c>
      <c r="B2272">
        <v>194.10647900000001</v>
      </c>
      <c r="C2272">
        <v>7.9643360000000003</v>
      </c>
      <c r="D2272">
        <v>200.95495099999999</v>
      </c>
      <c r="E2272">
        <v>5.9411740000000002</v>
      </c>
    </row>
    <row r="2273" spans="1:9" x14ac:dyDescent="0.25">
      <c r="A2273">
        <v>2272</v>
      </c>
      <c r="B2273">
        <v>194.10332</v>
      </c>
      <c r="C2273">
        <v>7.9811740000000002</v>
      </c>
      <c r="D2273">
        <v>200.93898300000001</v>
      </c>
      <c r="E2273">
        <v>5.9341330000000001</v>
      </c>
    </row>
    <row r="2274" spans="1:9" x14ac:dyDescent="0.25">
      <c r="A2274">
        <v>2273</v>
      </c>
      <c r="B2274">
        <v>194.10332</v>
      </c>
      <c r="C2274">
        <v>7.9811740000000002</v>
      </c>
      <c r="D2274">
        <v>200.95811800000001</v>
      </c>
      <c r="E2274">
        <v>5.9016830000000002</v>
      </c>
    </row>
    <row r="2275" spans="1:9" x14ac:dyDescent="0.25">
      <c r="A2275">
        <v>2274</v>
      </c>
      <c r="D2275">
        <v>200.963168</v>
      </c>
      <c r="E2275">
        <v>5.9271430000000001</v>
      </c>
    </row>
    <row r="2276" spans="1:9" x14ac:dyDescent="0.25">
      <c r="A2276">
        <v>2275</v>
      </c>
      <c r="D2276">
        <v>201.00413400000002</v>
      </c>
      <c r="E2276">
        <v>5.9384180000000004</v>
      </c>
    </row>
    <row r="2277" spans="1:9" x14ac:dyDescent="0.25">
      <c r="A2277">
        <v>2276</v>
      </c>
      <c r="D2277">
        <v>200.951942</v>
      </c>
      <c r="E2277">
        <v>5.9181629999999998</v>
      </c>
    </row>
    <row r="2278" spans="1:9" x14ac:dyDescent="0.25">
      <c r="A2278">
        <v>2277</v>
      </c>
      <c r="D2278">
        <v>200.861278</v>
      </c>
      <c r="E2278">
        <v>5.8920409999999999</v>
      </c>
    </row>
    <row r="2279" spans="1:9" x14ac:dyDescent="0.25">
      <c r="A2279">
        <v>2278</v>
      </c>
      <c r="D2279">
        <v>200.88229699999999</v>
      </c>
      <c r="E2279">
        <v>5.8862759999999996</v>
      </c>
    </row>
    <row r="2280" spans="1:9" x14ac:dyDescent="0.25">
      <c r="A2280">
        <v>2279</v>
      </c>
      <c r="D2280">
        <v>200.95495099999999</v>
      </c>
      <c r="E2280">
        <v>5.9411740000000002</v>
      </c>
      <c r="F2280">
        <v>200.26346900000001</v>
      </c>
      <c r="G2280">
        <v>8.6058160000000008</v>
      </c>
      <c r="H2280">
        <v>200.64341999999999</v>
      </c>
      <c r="I2280">
        <v>5.1124999999999998</v>
      </c>
    </row>
    <row r="2281" spans="1:9" x14ac:dyDescent="0.25">
      <c r="A2281">
        <v>2280</v>
      </c>
      <c r="F2281">
        <v>200.31541000000001</v>
      </c>
      <c r="G2281">
        <v>8.5593880000000002</v>
      </c>
      <c r="H2281">
        <v>200.70852200000002</v>
      </c>
      <c r="I2281">
        <v>5.2182649999999997</v>
      </c>
    </row>
    <row r="2282" spans="1:9" x14ac:dyDescent="0.25">
      <c r="A2282">
        <v>2281</v>
      </c>
      <c r="F2282">
        <v>200.26719600000001</v>
      </c>
      <c r="G2282">
        <v>8.5455100000000002</v>
      </c>
      <c r="H2282">
        <v>200.74143100000001</v>
      </c>
      <c r="I2282">
        <v>5.1346429999999996</v>
      </c>
    </row>
    <row r="2283" spans="1:9" x14ac:dyDescent="0.25">
      <c r="A2283">
        <v>2282</v>
      </c>
      <c r="F2283">
        <v>200.299747</v>
      </c>
      <c r="G2283">
        <v>8.5383669999999992</v>
      </c>
      <c r="H2283">
        <v>200.73479800000001</v>
      </c>
      <c r="I2283">
        <v>5.1493370000000001</v>
      </c>
    </row>
    <row r="2284" spans="1:9" x14ac:dyDescent="0.25">
      <c r="A2284">
        <v>2283</v>
      </c>
      <c r="F2284">
        <v>200.28857300000001</v>
      </c>
      <c r="G2284">
        <v>8.5298979999999993</v>
      </c>
      <c r="H2284">
        <v>200.73362700000001</v>
      </c>
      <c r="I2284">
        <v>5.1270920000000002</v>
      </c>
    </row>
    <row r="2285" spans="1:9" x14ac:dyDescent="0.25">
      <c r="A2285">
        <v>2284</v>
      </c>
      <c r="F2285">
        <v>200.33158400000002</v>
      </c>
      <c r="G2285">
        <v>8.5030610000000006</v>
      </c>
      <c r="H2285">
        <v>200.73332099999999</v>
      </c>
      <c r="I2285">
        <v>5.1160709999999998</v>
      </c>
    </row>
    <row r="2286" spans="1:9" x14ac:dyDescent="0.25">
      <c r="A2286">
        <v>2285</v>
      </c>
      <c r="F2286">
        <v>200.36087000000001</v>
      </c>
      <c r="G2286">
        <v>8.5160710000000002</v>
      </c>
      <c r="H2286">
        <v>200.76515499999999</v>
      </c>
      <c r="I2286">
        <v>5.1252040000000001</v>
      </c>
    </row>
    <row r="2287" spans="1:9" x14ac:dyDescent="0.25">
      <c r="A2287">
        <v>2286</v>
      </c>
      <c r="F2287">
        <v>200.37898200000001</v>
      </c>
      <c r="G2287">
        <v>8.5157150000000001</v>
      </c>
      <c r="H2287">
        <v>200.78489999999999</v>
      </c>
      <c r="I2287">
        <v>5.0922450000000001</v>
      </c>
    </row>
    <row r="2288" spans="1:9" x14ac:dyDescent="0.25">
      <c r="A2288">
        <v>2287</v>
      </c>
      <c r="B2288">
        <v>216.28319099999999</v>
      </c>
      <c r="C2288">
        <v>6.2253889999999998</v>
      </c>
      <c r="F2288">
        <v>200.293575</v>
      </c>
      <c r="G2288">
        <v>8.3829080000000005</v>
      </c>
      <c r="H2288">
        <v>200.757858</v>
      </c>
      <c r="I2288">
        <v>5.1025510000000001</v>
      </c>
    </row>
    <row r="2289" spans="1:9" x14ac:dyDescent="0.25">
      <c r="A2289">
        <v>2288</v>
      </c>
      <c r="B2289">
        <v>216.24137400000001</v>
      </c>
      <c r="C2289">
        <v>6.2218039999999997</v>
      </c>
      <c r="F2289">
        <v>200.26346900000001</v>
      </c>
      <c r="G2289">
        <v>8.6058160000000008</v>
      </c>
      <c r="H2289">
        <v>200.72367400000002</v>
      </c>
      <c r="I2289">
        <v>5.0962750000000003</v>
      </c>
    </row>
    <row r="2290" spans="1:9" x14ac:dyDescent="0.25">
      <c r="A2290">
        <v>2289</v>
      </c>
      <c r="B2290">
        <v>216.24445499999999</v>
      </c>
      <c r="C2290">
        <v>6.212612</v>
      </c>
      <c r="H2290">
        <v>200.64341999999999</v>
      </c>
      <c r="I2290">
        <v>5.1124999999999998</v>
      </c>
    </row>
    <row r="2291" spans="1:9" x14ac:dyDescent="0.25">
      <c r="A2291">
        <v>2290</v>
      </c>
      <c r="B2291">
        <v>216.267383</v>
      </c>
      <c r="C2291">
        <v>6.2129659999999998</v>
      </c>
      <c r="H2291">
        <v>200.64341999999999</v>
      </c>
      <c r="I2291">
        <v>5.1124999999999998</v>
      </c>
    </row>
    <row r="2292" spans="1:9" x14ac:dyDescent="0.25">
      <c r="A2292">
        <v>2291</v>
      </c>
      <c r="B2292">
        <v>216.259151</v>
      </c>
      <c r="C2292">
        <v>6.1917549999999997</v>
      </c>
    </row>
    <row r="2293" spans="1:9" x14ac:dyDescent="0.25">
      <c r="A2293">
        <v>2292</v>
      </c>
      <c r="B2293">
        <v>216.243495</v>
      </c>
      <c r="C2293">
        <v>6.2005420000000004</v>
      </c>
    </row>
    <row r="2294" spans="1:9" x14ac:dyDescent="0.25">
      <c r="A2294">
        <v>2293</v>
      </c>
      <c r="B2294">
        <v>216.266828</v>
      </c>
      <c r="C2294">
        <v>6.205946</v>
      </c>
    </row>
    <row r="2295" spans="1:9" x14ac:dyDescent="0.25">
      <c r="A2295">
        <v>2294</v>
      </c>
      <c r="B2295">
        <v>216.29440199999999</v>
      </c>
      <c r="C2295">
        <v>6.2012999999999998</v>
      </c>
      <c r="D2295">
        <v>222.052694</v>
      </c>
      <c r="E2295">
        <v>5.0221679999999997</v>
      </c>
    </row>
    <row r="2296" spans="1:9" x14ac:dyDescent="0.25">
      <c r="A2296">
        <v>2295</v>
      </c>
      <c r="B2296">
        <v>216.31460300000001</v>
      </c>
      <c r="C2296">
        <v>6.2191780000000003</v>
      </c>
      <c r="D2296">
        <v>222.06395599999999</v>
      </c>
      <c r="E2296">
        <v>4.9923719999999996</v>
      </c>
    </row>
    <row r="2297" spans="1:9" x14ac:dyDescent="0.25">
      <c r="A2297">
        <v>2296</v>
      </c>
      <c r="B2297">
        <v>216.36424700000001</v>
      </c>
      <c r="C2297">
        <v>6.2565999999999997</v>
      </c>
      <c r="D2297">
        <v>222.06052199999999</v>
      </c>
      <c r="E2297">
        <v>5.0336819999999998</v>
      </c>
    </row>
    <row r="2298" spans="1:9" x14ac:dyDescent="0.25">
      <c r="A2298">
        <v>2297</v>
      </c>
      <c r="B2298">
        <v>216.28319099999999</v>
      </c>
      <c r="C2298">
        <v>6.2253889999999998</v>
      </c>
      <c r="D2298">
        <v>222.03330099999999</v>
      </c>
      <c r="E2298">
        <v>5.046106</v>
      </c>
    </row>
    <row r="2299" spans="1:9" x14ac:dyDescent="0.25">
      <c r="A2299">
        <v>2298</v>
      </c>
      <c r="D2299">
        <v>222.046684</v>
      </c>
      <c r="E2299">
        <v>5.0354000000000001</v>
      </c>
    </row>
    <row r="2300" spans="1:9" x14ac:dyDescent="0.25">
      <c r="A2300">
        <v>2299</v>
      </c>
      <c r="D2300">
        <v>222.03102799999999</v>
      </c>
      <c r="E2300">
        <v>5.0221179999999999</v>
      </c>
    </row>
    <row r="2301" spans="1:9" x14ac:dyDescent="0.25">
      <c r="A2301">
        <v>2300</v>
      </c>
      <c r="D2301">
        <v>221.98461699999999</v>
      </c>
      <c r="E2301">
        <v>4.9887860000000002</v>
      </c>
    </row>
    <row r="2302" spans="1:9" x14ac:dyDescent="0.25">
      <c r="A2302">
        <v>2301</v>
      </c>
      <c r="D2302">
        <v>221.98143400000001</v>
      </c>
      <c r="E2302">
        <v>5.0104009999999999</v>
      </c>
    </row>
    <row r="2303" spans="1:9" x14ac:dyDescent="0.25">
      <c r="A2303">
        <v>2302</v>
      </c>
      <c r="D2303">
        <v>222.00719100000001</v>
      </c>
      <c r="E2303">
        <v>5.0134309999999997</v>
      </c>
    </row>
    <row r="2304" spans="1:9" x14ac:dyDescent="0.25">
      <c r="A2304">
        <v>2303</v>
      </c>
      <c r="D2304">
        <v>221.988101</v>
      </c>
      <c r="E2304">
        <v>4.9525759999999996</v>
      </c>
      <c r="F2304">
        <v>221.098298</v>
      </c>
      <c r="G2304">
        <v>7.6500640000000004</v>
      </c>
    </row>
    <row r="2305" spans="1:9" x14ac:dyDescent="0.25">
      <c r="A2305">
        <v>2304</v>
      </c>
      <c r="D2305">
        <v>222.052694</v>
      </c>
      <c r="E2305">
        <v>5.0221679999999997</v>
      </c>
      <c r="F2305">
        <v>221.12213499999999</v>
      </c>
      <c r="G2305">
        <v>7.6918810000000004</v>
      </c>
      <c r="H2305">
        <v>222.42580599999999</v>
      </c>
      <c r="I2305">
        <v>4.1840799999999998</v>
      </c>
    </row>
    <row r="2306" spans="1:9" x14ac:dyDescent="0.25">
      <c r="A2306">
        <v>2305</v>
      </c>
      <c r="F2306">
        <v>221.12466000000001</v>
      </c>
      <c r="G2306">
        <v>7.663246</v>
      </c>
      <c r="H2306">
        <v>222.47953999999999</v>
      </c>
      <c r="I2306">
        <v>4.1331220000000002</v>
      </c>
    </row>
    <row r="2307" spans="1:9" x14ac:dyDescent="0.25">
      <c r="A2307">
        <v>2306</v>
      </c>
      <c r="F2307">
        <v>221.161023</v>
      </c>
      <c r="G2307">
        <v>7.6459229999999998</v>
      </c>
      <c r="H2307">
        <v>222.42570499999999</v>
      </c>
      <c r="I2307">
        <v>4.1689790000000002</v>
      </c>
    </row>
    <row r="2308" spans="1:9" x14ac:dyDescent="0.25">
      <c r="A2308">
        <v>2307</v>
      </c>
      <c r="F2308">
        <v>221.12971099999999</v>
      </c>
      <c r="G2308">
        <v>7.656326</v>
      </c>
      <c r="H2308">
        <v>222.42575600000001</v>
      </c>
      <c r="I2308">
        <v>4.1784230000000004</v>
      </c>
    </row>
    <row r="2309" spans="1:9" x14ac:dyDescent="0.25">
      <c r="A2309">
        <v>2308</v>
      </c>
      <c r="F2309">
        <v>221.14809399999999</v>
      </c>
      <c r="G2309">
        <v>7.6325399999999997</v>
      </c>
      <c r="H2309">
        <v>222.42469499999999</v>
      </c>
      <c r="I2309">
        <v>4.1686759999999996</v>
      </c>
    </row>
    <row r="2310" spans="1:9" x14ac:dyDescent="0.25">
      <c r="A2310">
        <v>2309</v>
      </c>
      <c r="F2310">
        <v>221.13072099999999</v>
      </c>
      <c r="G2310">
        <v>7.645772</v>
      </c>
      <c r="H2310">
        <v>222.424038</v>
      </c>
      <c r="I2310">
        <v>4.1736760000000004</v>
      </c>
    </row>
    <row r="2311" spans="1:9" x14ac:dyDescent="0.25">
      <c r="A2311">
        <v>2310</v>
      </c>
      <c r="F2311">
        <v>221.12546900000001</v>
      </c>
      <c r="G2311">
        <v>7.6663259999999998</v>
      </c>
      <c r="H2311">
        <v>222.446361</v>
      </c>
      <c r="I2311">
        <v>4.1858979999999999</v>
      </c>
    </row>
    <row r="2312" spans="1:9" x14ac:dyDescent="0.25">
      <c r="A2312">
        <v>2311</v>
      </c>
      <c r="B2312">
        <v>237.121723</v>
      </c>
      <c r="C2312">
        <v>6.4518420000000001</v>
      </c>
      <c r="F2312">
        <v>221.13274000000001</v>
      </c>
      <c r="G2312">
        <v>7.6630940000000001</v>
      </c>
      <c r="H2312">
        <v>222.42353299999999</v>
      </c>
      <c r="I2312">
        <v>4.1799379999999999</v>
      </c>
    </row>
    <row r="2313" spans="1:9" x14ac:dyDescent="0.25">
      <c r="A2313">
        <v>2312</v>
      </c>
      <c r="B2313">
        <v>237.12096500000001</v>
      </c>
      <c r="C2313">
        <v>6.4353280000000002</v>
      </c>
      <c r="F2313">
        <v>221.08284399999999</v>
      </c>
      <c r="G2313">
        <v>7.6780929999999996</v>
      </c>
      <c r="H2313">
        <v>222.444997</v>
      </c>
      <c r="I2313">
        <v>4.1437790000000003</v>
      </c>
    </row>
    <row r="2314" spans="1:9" x14ac:dyDescent="0.25">
      <c r="A2314">
        <v>2313</v>
      </c>
      <c r="B2314">
        <v>237.12732800000001</v>
      </c>
      <c r="C2314">
        <v>6.4082590000000001</v>
      </c>
      <c r="F2314">
        <v>221.098298</v>
      </c>
      <c r="G2314">
        <v>7.6500640000000004</v>
      </c>
      <c r="H2314">
        <v>222.46398600000001</v>
      </c>
      <c r="I2314">
        <v>4.1199919999999999</v>
      </c>
    </row>
    <row r="2315" spans="1:9" x14ac:dyDescent="0.25">
      <c r="A2315">
        <v>2314</v>
      </c>
      <c r="B2315">
        <v>237.12470200000001</v>
      </c>
      <c r="C2315">
        <v>6.3920979999999998</v>
      </c>
      <c r="H2315">
        <v>222.47747000000001</v>
      </c>
      <c r="I2315">
        <v>4.0726709999999997</v>
      </c>
    </row>
    <row r="2316" spans="1:9" x14ac:dyDescent="0.25">
      <c r="A2316">
        <v>2315</v>
      </c>
      <c r="B2316">
        <v>237.12985399999999</v>
      </c>
      <c r="C2316">
        <v>6.4133089999999999</v>
      </c>
      <c r="H2316">
        <v>222.505852</v>
      </c>
      <c r="I2316">
        <v>4.107113</v>
      </c>
    </row>
    <row r="2317" spans="1:9" x14ac:dyDescent="0.25">
      <c r="A2317">
        <v>2316</v>
      </c>
      <c r="B2317">
        <v>237.10546099999999</v>
      </c>
      <c r="C2317">
        <v>6.4056319999999998</v>
      </c>
      <c r="H2317">
        <v>222.42580599999999</v>
      </c>
      <c r="I2317">
        <v>4.1840799999999998</v>
      </c>
    </row>
    <row r="2318" spans="1:9" x14ac:dyDescent="0.25">
      <c r="A2318">
        <v>2317</v>
      </c>
      <c r="B2318">
        <v>237.08283599999999</v>
      </c>
      <c r="C2318">
        <v>6.4105819999999998</v>
      </c>
    </row>
    <row r="2319" spans="1:9" x14ac:dyDescent="0.25">
      <c r="A2319">
        <v>2318</v>
      </c>
      <c r="B2319">
        <v>237.11192499999999</v>
      </c>
      <c r="C2319">
        <v>6.4342170000000003</v>
      </c>
    </row>
    <row r="2320" spans="1:9" x14ac:dyDescent="0.25">
      <c r="A2320">
        <v>2319</v>
      </c>
      <c r="B2320">
        <v>237.127782</v>
      </c>
      <c r="C2320">
        <v>6.428763</v>
      </c>
    </row>
    <row r="2321" spans="1:9" x14ac:dyDescent="0.25">
      <c r="A2321">
        <v>2320</v>
      </c>
      <c r="B2321">
        <v>237.12985399999999</v>
      </c>
      <c r="C2321">
        <v>6.4358329999999997</v>
      </c>
    </row>
    <row r="2322" spans="1:9" x14ac:dyDescent="0.25">
      <c r="A2322">
        <v>2321</v>
      </c>
      <c r="B2322">
        <v>237.15909500000001</v>
      </c>
      <c r="C2322">
        <v>6.4300259999999998</v>
      </c>
      <c r="D2322">
        <v>245.74638099999999</v>
      </c>
      <c r="E2322">
        <v>5.3224559999999999</v>
      </c>
    </row>
    <row r="2323" spans="1:9" x14ac:dyDescent="0.25">
      <c r="A2323">
        <v>2322</v>
      </c>
      <c r="B2323">
        <v>237.121723</v>
      </c>
      <c r="C2323">
        <v>6.4518420000000001</v>
      </c>
      <c r="D2323">
        <v>245.73542499999999</v>
      </c>
      <c r="E2323">
        <v>5.3361419999999997</v>
      </c>
    </row>
    <row r="2324" spans="1:9" x14ac:dyDescent="0.25">
      <c r="A2324">
        <v>2323</v>
      </c>
      <c r="B2324">
        <v>237.121723</v>
      </c>
      <c r="C2324">
        <v>6.4518420000000001</v>
      </c>
      <c r="D2324">
        <v>245.75406000000001</v>
      </c>
      <c r="E2324">
        <v>5.3090219999999997</v>
      </c>
    </row>
    <row r="2325" spans="1:9" x14ac:dyDescent="0.25">
      <c r="A2325">
        <v>2324</v>
      </c>
      <c r="D2325">
        <v>245.72446600000001</v>
      </c>
      <c r="E2325">
        <v>5.339677</v>
      </c>
    </row>
    <row r="2326" spans="1:9" x14ac:dyDescent="0.25">
      <c r="A2326">
        <v>2325</v>
      </c>
      <c r="D2326">
        <v>245.75557499999999</v>
      </c>
      <c r="E2326">
        <v>5.341647</v>
      </c>
    </row>
    <row r="2327" spans="1:9" x14ac:dyDescent="0.25">
      <c r="A2327">
        <v>2326</v>
      </c>
      <c r="D2327">
        <v>245.765928</v>
      </c>
      <c r="E2327">
        <v>5.3531610000000001</v>
      </c>
      <c r="F2327">
        <v>239.65937</v>
      </c>
      <c r="G2327">
        <v>7.7255149999999997</v>
      </c>
    </row>
    <row r="2328" spans="1:9" x14ac:dyDescent="0.25">
      <c r="A2328">
        <v>2327</v>
      </c>
      <c r="D2328">
        <v>245.72234499999999</v>
      </c>
      <c r="E2328">
        <v>5.3384150000000004</v>
      </c>
      <c r="F2328">
        <v>239.714618</v>
      </c>
      <c r="G2328">
        <v>7.7642509999999998</v>
      </c>
    </row>
    <row r="2329" spans="1:9" x14ac:dyDescent="0.25">
      <c r="A2329">
        <v>2328</v>
      </c>
      <c r="D2329">
        <v>245.71178600000002</v>
      </c>
      <c r="E2329">
        <v>5.3559890000000001</v>
      </c>
      <c r="F2329">
        <v>239.724164</v>
      </c>
      <c r="G2329">
        <v>7.7342510000000004</v>
      </c>
    </row>
    <row r="2330" spans="1:9" x14ac:dyDescent="0.25">
      <c r="A2330">
        <v>2329</v>
      </c>
      <c r="D2330">
        <v>245.72219200000001</v>
      </c>
      <c r="E2330">
        <v>5.305739</v>
      </c>
      <c r="F2330">
        <v>239.69603499999999</v>
      </c>
      <c r="G2330">
        <v>7.7389479999999997</v>
      </c>
    </row>
    <row r="2331" spans="1:9" x14ac:dyDescent="0.25">
      <c r="A2331">
        <v>2330</v>
      </c>
      <c r="D2331">
        <v>245.74638099999999</v>
      </c>
      <c r="E2331">
        <v>5.3224559999999999</v>
      </c>
      <c r="F2331">
        <v>239.68830800000001</v>
      </c>
      <c r="G2331">
        <v>7.7379379999999998</v>
      </c>
    </row>
    <row r="2332" spans="1:9" x14ac:dyDescent="0.25">
      <c r="A2332">
        <v>2331</v>
      </c>
      <c r="D2332">
        <v>245.74638099999999</v>
      </c>
      <c r="E2332">
        <v>5.3224559999999999</v>
      </c>
      <c r="F2332">
        <v>239.74532600000001</v>
      </c>
      <c r="G2332">
        <v>7.7346050000000002</v>
      </c>
      <c r="H2332">
        <v>244.91617300000001</v>
      </c>
      <c r="I2332">
        <v>4.3223050000000001</v>
      </c>
    </row>
    <row r="2333" spans="1:9" x14ac:dyDescent="0.25">
      <c r="A2333">
        <v>2332</v>
      </c>
      <c r="F2333">
        <v>239.69669099999999</v>
      </c>
      <c r="G2333">
        <v>7.7544019999999998</v>
      </c>
      <c r="H2333">
        <v>244.93642599999998</v>
      </c>
      <c r="I2333">
        <v>4.4520960000000001</v>
      </c>
    </row>
    <row r="2334" spans="1:9" x14ac:dyDescent="0.25">
      <c r="A2334">
        <v>2333</v>
      </c>
      <c r="F2334">
        <v>239.72921500000001</v>
      </c>
      <c r="G2334">
        <v>7.7284449999999998</v>
      </c>
      <c r="H2334">
        <v>244.88971100000001</v>
      </c>
      <c r="I2334">
        <v>4.410482</v>
      </c>
    </row>
    <row r="2335" spans="1:9" x14ac:dyDescent="0.25">
      <c r="A2335">
        <v>2334</v>
      </c>
      <c r="F2335">
        <v>239.722702</v>
      </c>
      <c r="G2335">
        <v>7.7025370000000004</v>
      </c>
      <c r="H2335">
        <v>244.91698199999999</v>
      </c>
      <c r="I2335">
        <v>4.3714940000000002</v>
      </c>
    </row>
    <row r="2336" spans="1:9" x14ac:dyDescent="0.25">
      <c r="A2336">
        <v>2335</v>
      </c>
      <c r="F2336">
        <v>239.76638600000001</v>
      </c>
      <c r="G2336">
        <v>7.706779</v>
      </c>
      <c r="H2336">
        <v>244.92187999999999</v>
      </c>
      <c r="I2336">
        <v>4.3414450000000002</v>
      </c>
    </row>
    <row r="2337" spans="1:9" x14ac:dyDescent="0.25">
      <c r="A2337">
        <v>2336</v>
      </c>
      <c r="F2337">
        <v>239.78411199999999</v>
      </c>
      <c r="G2337">
        <v>7.6426410000000002</v>
      </c>
      <c r="H2337">
        <v>244.93349599999999</v>
      </c>
      <c r="I2337">
        <v>4.3160420000000004</v>
      </c>
    </row>
    <row r="2338" spans="1:9" x14ac:dyDescent="0.25">
      <c r="A2338">
        <v>2337</v>
      </c>
      <c r="B2338">
        <v>259.16655500000002</v>
      </c>
      <c r="C2338">
        <v>6.5084549999999997</v>
      </c>
      <c r="F2338">
        <v>239.84365600000001</v>
      </c>
      <c r="G2338">
        <v>7.56325</v>
      </c>
      <c r="H2338">
        <v>244.90809000000002</v>
      </c>
      <c r="I2338">
        <v>4.3318500000000002</v>
      </c>
    </row>
    <row r="2339" spans="1:9" x14ac:dyDescent="0.25">
      <c r="A2339">
        <v>2338</v>
      </c>
      <c r="B2339">
        <v>259.14231599999999</v>
      </c>
      <c r="C2339">
        <v>6.4811329999999998</v>
      </c>
      <c r="F2339">
        <v>239.65937</v>
      </c>
      <c r="G2339">
        <v>7.7255149999999997</v>
      </c>
      <c r="H2339">
        <v>244.929811</v>
      </c>
      <c r="I2339">
        <v>4.3295260000000004</v>
      </c>
    </row>
    <row r="2340" spans="1:9" x14ac:dyDescent="0.25">
      <c r="A2340">
        <v>2339</v>
      </c>
      <c r="B2340">
        <v>259.16029500000002</v>
      </c>
      <c r="C2340">
        <v>6.4766890000000004</v>
      </c>
      <c r="H2340">
        <v>244.918294</v>
      </c>
      <c r="I2340">
        <v>4.33291</v>
      </c>
    </row>
    <row r="2341" spans="1:9" x14ac:dyDescent="0.25">
      <c r="A2341">
        <v>2340</v>
      </c>
      <c r="B2341">
        <v>259.14691299999998</v>
      </c>
      <c r="C2341">
        <v>6.4647199999999998</v>
      </c>
      <c r="H2341">
        <v>244.962129</v>
      </c>
      <c r="I2341">
        <v>4.2788219999999999</v>
      </c>
    </row>
    <row r="2342" spans="1:9" x14ac:dyDescent="0.25">
      <c r="A2342">
        <v>2341</v>
      </c>
      <c r="B2342">
        <v>259.16756600000002</v>
      </c>
      <c r="C2342">
        <v>6.4723459999999999</v>
      </c>
      <c r="H2342">
        <v>245.01359300000001</v>
      </c>
      <c r="I2342">
        <v>4.2551360000000003</v>
      </c>
    </row>
    <row r="2343" spans="1:9" x14ac:dyDescent="0.25">
      <c r="A2343">
        <v>2342</v>
      </c>
      <c r="B2343">
        <v>259.16095100000001</v>
      </c>
      <c r="C2343">
        <v>6.473306</v>
      </c>
      <c r="H2343">
        <v>244.93824499999999</v>
      </c>
      <c r="I2343">
        <v>4.2745290000000002</v>
      </c>
    </row>
    <row r="2344" spans="1:9" x14ac:dyDescent="0.25">
      <c r="A2344">
        <v>2343</v>
      </c>
      <c r="B2344">
        <v>259.13499200000001</v>
      </c>
      <c r="C2344">
        <v>6.493709</v>
      </c>
      <c r="H2344">
        <v>244.97818899999999</v>
      </c>
      <c r="I2344">
        <v>4.31074</v>
      </c>
    </row>
    <row r="2345" spans="1:9" x14ac:dyDescent="0.25">
      <c r="A2345">
        <v>2344</v>
      </c>
      <c r="B2345">
        <v>259.11514399999999</v>
      </c>
      <c r="C2345">
        <v>6.4933550000000002</v>
      </c>
      <c r="H2345">
        <v>245.13651400000001</v>
      </c>
      <c r="I2345">
        <v>4.3271030000000001</v>
      </c>
    </row>
    <row r="2346" spans="1:9" x14ac:dyDescent="0.25">
      <c r="A2346">
        <v>2345</v>
      </c>
      <c r="B2346">
        <v>259.14393000000001</v>
      </c>
      <c r="C2346">
        <v>6.4966889999999999</v>
      </c>
      <c r="H2346">
        <v>244.91617300000001</v>
      </c>
      <c r="I2346">
        <v>4.3223050000000001</v>
      </c>
    </row>
    <row r="2347" spans="1:9" x14ac:dyDescent="0.25">
      <c r="A2347">
        <v>2346</v>
      </c>
      <c r="B2347">
        <v>259.14842699999997</v>
      </c>
      <c r="C2347">
        <v>6.5016889999999998</v>
      </c>
    </row>
    <row r="2348" spans="1:9" x14ac:dyDescent="0.25">
      <c r="A2348">
        <v>2347</v>
      </c>
      <c r="B2348">
        <v>259.17453499999999</v>
      </c>
      <c r="C2348">
        <v>6.4941129999999996</v>
      </c>
      <c r="D2348">
        <v>266.31442400000003</v>
      </c>
      <c r="E2348">
        <v>5.0287839999999999</v>
      </c>
    </row>
    <row r="2349" spans="1:9" x14ac:dyDescent="0.25">
      <c r="A2349">
        <v>2348</v>
      </c>
      <c r="B2349">
        <v>259.19175899999999</v>
      </c>
      <c r="C2349">
        <v>6.5090620000000001</v>
      </c>
      <c r="D2349">
        <v>266.29427099999998</v>
      </c>
      <c r="E2349">
        <v>5.0327729999999997</v>
      </c>
    </row>
    <row r="2350" spans="1:9" x14ac:dyDescent="0.25">
      <c r="A2350">
        <v>2349</v>
      </c>
      <c r="B2350">
        <v>259.18079899999998</v>
      </c>
      <c r="C2350">
        <v>6.5186580000000003</v>
      </c>
      <c r="D2350">
        <v>266.33846399999999</v>
      </c>
      <c r="E2350">
        <v>5.032572</v>
      </c>
    </row>
    <row r="2351" spans="1:9" x14ac:dyDescent="0.25">
      <c r="A2351">
        <v>2350</v>
      </c>
      <c r="B2351">
        <v>259.15696100000002</v>
      </c>
      <c r="C2351">
        <v>6.6328940000000003</v>
      </c>
      <c r="D2351">
        <v>266.35073599999998</v>
      </c>
      <c r="E2351">
        <v>5.042268</v>
      </c>
    </row>
    <row r="2352" spans="1:9" x14ac:dyDescent="0.25">
      <c r="A2352">
        <v>2351</v>
      </c>
      <c r="B2352">
        <v>259.16655500000002</v>
      </c>
      <c r="C2352">
        <v>6.5084549999999997</v>
      </c>
      <c r="D2352">
        <v>266.319524</v>
      </c>
      <c r="E2352">
        <v>5.0339859999999996</v>
      </c>
    </row>
    <row r="2353" spans="1:9" x14ac:dyDescent="0.25">
      <c r="A2353">
        <v>2352</v>
      </c>
      <c r="D2353">
        <v>266.342557</v>
      </c>
      <c r="E2353">
        <v>5.0197940000000001</v>
      </c>
    </row>
    <row r="2354" spans="1:9" x14ac:dyDescent="0.25">
      <c r="A2354">
        <v>2353</v>
      </c>
      <c r="D2354">
        <v>266.33820900000001</v>
      </c>
      <c r="E2354">
        <v>5.0100980000000002</v>
      </c>
    </row>
    <row r="2355" spans="1:9" x14ac:dyDescent="0.25">
      <c r="A2355">
        <v>2354</v>
      </c>
      <c r="D2355">
        <v>266.33235300000001</v>
      </c>
      <c r="E2355">
        <v>5.0493889999999997</v>
      </c>
      <c r="F2355">
        <v>261.02449200000001</v>
      </c>
      <c r="G2355">
        <v>7.2542759999999999</v>
      </c>
    </row>
    <row r="2356" spans="1:9" x14ac:dyDescent="0.25">
      <c r="A2356">
        <v>2355</v>
      </c>
      <c r="D2356">
        <v>266.34210000000002</v>
      </c>
      <c r="E2356">
        <v>5.054894</v>
      </c>
      <c r="F2356">
        <v>260.95540799999998</v>
      </c>
      <c r="G2356">
        <v>7.241803</v>
      </c>
    </row>
    <row r="2357" spans="1:9" x14ac:dyDescent="0.25">
      <c r="A2357">
        <v>2356</v>
      </c>
      <c r="D2357">
        <v>266.33073899999999</v>
      </c>
      <c r="E2357">
        <v>5.0441370000000001</v>
      </c>
      <c r="F2357">
        <v>260.99676699999998</v>
      </c>
      <c r="G2357">
        <v>7.2227629999999996</v>
      </c>
    </row>
    <row r="2358" spans="1:9" x14ac:dyDescent="0.25">
      <c r="A2358">
        <v>2357</v>
      </c>
      <c r="D2358">
        <v>266.32917199999997</v>
      </c>
      <c r="E2358">
        <v>5.0465099999999996</v>
      </c>
      <c r="F2358">
        <v>260.99671699999999</v>
      </c>
      <c r="G2358">
        <v>7.2219550000000003</v>
      </c>
    </row>
    <row r="2359" spans="1:9" x14ac:dyDescent="0.25">
      <c r="A2359">
        <v>2358</v>
      </c>
      <c r="D2359">
        <v>266.33088399999997</v>
      </c>
      <c r="E2359">
        <v>5.0038859999999996</v>
      </c>
      <c r="F2359">
        <v>261.00711999999999</v>
      </c>
      <c r="G2359">
        <v>7.2170059999999996</v>
      </c>
    </row>
    <row r="2360" spans="1:9" x14ac:dyDescent="0.25">
      <c r="A2360">
        <v>2359</v>
      </c>
      <c r="D2360">
        <v>266.30760700000002</v>
      </c>
      <c r="E2360">
        <v>4.8572769999999998</v>
      </c>
      <c r="F2360">
        <v>261.02090600000002</v>
      </c>
      <c r="G2360">
        <v>7.2066020000000002</v>
      </c>
      <c r="H2360">
        <v>265.529516</v>
      </c>
      <c r="I2360">
        <v>3.831118</v>
      </c>
    </row>
    <row r="2361" spans="1:9" x14ac:dyDescent="0.25">
      <c r="A2361">
        <v>2360</v>
      </c>
      <c r="D2361">
        <v>266.372499</v>
      </c>
      <c r="E2361">
        <v>4.8283399999999999</v>
      </c>
      <c r="F2361">
        <v>261.05843099999998</v>
      </c>
      <c r="G2361">
        <v>7.1946329999999996</v>
      </c>
      <c r="H2361">
        <v>265.51350500000001</v>
      </c>
      <c r="I2361">
        <v>3.7702119999999999</v>
      </c>
    </row>
    <row r="2362" spans="1:9" x14ac:dyDescent="0.25">
      <c r="A2362">
        <v>2361</v>
      </c>
      <c r="D2362">
        <v>266.31442400000003</v>
      </c>
      <c r="E2362">
        <v>5.0287839999999999</v>
      </c>
      <c r="F2362">
        <v>261.077924</v>
      </c>
      <c r="G2362">
        <v>7.2011479999999999</v>
      </c>
      <c r="H2362">
        <v>265.52214200000003</v>
      </c>
      <c r="I2362">
        <v>3.7658680000000002</v>
      </c>
    </row>
    <row r="2363" spans="1:9" x14ac:dyDescent="0.25">
      <c r="A2363">
        <v>2362</v>
      </c>
      <c r="F2363">
        <v>261.039289</v>
      </c>
      <c r="G2363">
        <v>7.1943299999999999</v>
      </c>
      <c r="H2363">
        <v>265.63476300000002</v>
      </c>
      <c r="I2363">
        <v>3.8324310000000001</v>
      </c>
    </row>
    <row r="2364" spans="1:9" x14ac:dyDescent="0.25">
      <c r="A2364">
        <v>2363</v>
      </c>
      <c r="B2364">
        <v>275.20538099999999</v>
      </c>
      <c r="C2364">
        <v>5.8652059999999997</v>
      </c>
      <c r="F2364">
        <v>261.03747299999998</v>
      </c>
      <c r="G2364">
        <v>7.2131679999999996</v>
      </c>
      <c r="H2364">
        <v>265.639657</v>
      </c>
      <c r="I2364">
        <v>3.8182900000000002</v>
      </c>
    </row>
    <row r="2365" spans="1:9" x14ac:dyDescent="0.25">
      <c r="A2365">
        <v>2364</v>
      </c>
      <c r="B2365">
        <v>275.20538099999999</v>
      </c>
      <c r="C2365">
        <v>5.8652059999999997</v>
      </c>
      <c r="F2365">
        <v>261.10368099999999</v>
      </c>
      <c r="G2365">
        <v>7.2139749999999996</v>
      </c>
      <c r="H2365">
        <v>265.647943</v>
      </c>
      <c r="I2365">
        <v>3.802079</v>
      </c>
    </row>
    <row r="2366" spans="1:9" x14ac:dyDescent="0.25">
      <c r="A2366">
        <v>2365</v>
      </c>
      <c r="B2366">
        <v>275.20538099999999</v>
      </c>
      <c r="C2366">
        <v>5.8652059999999997</v>
      </c>
      <c r="F2366">
        <v>261.14064500000001</v>
      </c>
      <c r="G2366">
        <v>7.1911480000000001</v>
      </c>
      <c r="H2366">
        <v>265.65264300000001</v>
      </c>
      <c r="I2366">
        <v>3.780767</v>
      </c>
    </row>
    <row r="2367" spans="1:9" x14ac:dyDescent="0.25">
      <c r="A2367">
        <v>2366</v>
      </c>
      <c r="B2367">
        <v>275.20538099999999</v>
      </c>
      <c r="C2367">
        <v>5.8652059999999997</v>
      </c>
      <c r="F2367">
        <v>261.13817399999999</v>
      </c>
      <c r="G2367">
        <v>7.1702399999999997</v>
      </c>
      <c r="H2367">
        <v>265.66107299999999</v>
      </c>
      <c r="I2367">
        <v>3.7877360000000002</v>
      </c>
    </row>
    <row r="2368" spans="1:9" x14ac:dyDescent="0.25">
      <c r="A2368">
        <v>2367</v>
      </c>
      <c r="B2368">
        <v>275.06599599999998</v>
      </c>
      <c r="C2368">
        <v>5.9215159999999996</v>
      </c>
      <c r="F2368">
        <v>261.02449200000001</v>
      </c>
      <c r="G2368">
        <v>7.2542759999999999</v>
      </c>
      <c r="H2368">
        <v>265.61748999999998</v>
      </c>
      <c r="I2368">
        <v>3.787585</v>
      </c>
    </row>
    <row r="2369" spans="1:11" x14ac:dyDescent="0.25">
      <c r="A2369">
        <v>2368</v>
      </c>
      <c r="B2369">
        <v>275.06261599999999</v>
      </c>
      <c r="C2369">
        <v>5.8749529999999996</v>
      </c>
      <c r="H2369">
        <v>265.529516</v>
      </c>
      <c r="I2369">
        <v>3.831118</v>
      </c>
      <c r="J2369">
        <v>235.87850299999999</v>
      </c>
      <c r="K2369">
        <v>13.304422000000001</v>
      </c>
    </row>
    <row r="2370" spans="1:11" x14ac:dyDescent="0.25">
      <c r="A2370">
        <v>2369</v>
      </c>
    </row>
    <row r="2371" spans="1:11" x14ac:dyDescent="0.25">
      <c r="A2371">
        <v>2370</v>
      </c>
    </row>
    <row r="2372" spans="1:11" x14ac:dyDescent="0.25">
      <c r="A2372">
        <v>2371</v>
      </c>
    </row>
    <row r="2373" spans="1:11" x14ac:dyDescent="0.25">
      <c r="A2373">
        <v>2372</v>
      </c>
    </row>
    <row r="2374" spans="1:11" x14ac:dyDescent="0.25">
      <c r="A2374">
        <v>2373</v>
      </c>
    </row>
    <row r="2375" spans="1:11" x14ac:dyDescent="0.25">
      <c r="A2375">
        <v>2374</v>
      </c>
    </row>
    <row r="2376" spans="1:11" x14ac:dyDescent="0.25">
      <c r="A2376">
        <v>2375</v>
      </c>
    </row>
    <row r="2377" spans="1:11" x14ac:dyDescent="0.25">
      <c r="A2377">
        <v>2376</v>
      </c>
    </row>
    <row r="2378" spans="1:11" x14ac:dyDescent="0.25">
      <c r="A2378">
        <v>2377</v>
      </c>
    </row>
    <row r="2379" spans="1:11" x14ac:dyDescent="0.25">
      <c r="A2379">
        <v>2378</v>
      </c>
    </row>
    <row r="2380" spans="1:11" x14ac:dyDescent="0.25">
      <c r="A2380">
        <v>2379</v>
      </c>
    </row>
    <row r="2381" spans="1:11" x14ac:dyDescent="0.25">
      <c r="A2381">
        <v>2380</v>
      </c>
    </row>
    <row r="2382" spans="1:11" x14ac:dyDescent="0.25">
      <c r="A2382">
        <v>2381</v>
      </c>
    </row>
    <row r="2383" spans="1:11" x14ac:dyDescent="0.25">
      <c r="A2383">
        <v>2382</v>
      </c>
    </row>
    <row r="2384" spans="1:1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1" x14ac:dyDescent="0.25">
      <c r="A2401">
        <v>2400</v>
      </c>
    </row>
    <row r="2402" spans="1:11" x14ac:dyDescent="0.25">
      <c r="A2402">
        <v>2401</v>
      </c>
    </row>
    <row r="2403" spans="1:11" x14ac:dyDescent="0.25">
      <c r="A2403">
        <v>2402</v>
      </c>
    </row>
    <row r="2404" spans="1:11" x14ac:dyDescent="0.25">
      <c r="A2404">
        <v>2403</v>
      </c>
      <c r="J2404">
        <v>39.290783000000005</v>
      </c>
      <c r="K2404">
        <v>13.132864</v>
      </c>
    </row>
    <row r="2405" spans="1:11" x14ac:dyDescent="0.25">
      <c r="A2405">
        <v>2404</v>
      </c>
      <c r="B2405">
        <v>59.574013000000008</v>
      </c>
      <c r="C2405">
        <v>7.5907289999999996</v>
      </c>
    </row>
    <row r="2406" spans="1:11" x14ac:dyDescent="0.25">
      <c r="A2406">
        <v>2405</v>
      </c>
      <c r="B2406">
        <v>59.603596000000003</v>
      </c>
      <c r="C2406">
        <v>7.6068220000000002</v>
      </c>
    </row>
    <row r="2407" spans="1:11" x14ac:dyDescent="0.25">
      <c r="A2407">
        <v>2406</v>
      </c>
      <c r="B2407">
        <v>59.525055000000002</v>
      </c>
      <c r="C2407">
        <v>7.6038540000000001</v>
      </c>
    </row>
    <row r="2408" spans="1:11" x14ac:dyDescent="0.25">
      <c r="A2408">
        <v>2407</v>
      </c>
      <c r="B2408">
        <v>59.567139000000005</v>
      </c>
      <c r="C2408">
        <v>7.5786980000000002</v>
      </c>
    </row>
    <row r="2409" spans="1:11" x14ac:dyDescent="0.25">
      <c r="A2409">
        <v>2408</v>
      </c>
      <c r="B2409">
        <v>59.591099000000007</v>
      </c>
      <c r="C2409">
        <v>7.5534369999999997</v>
      </c>
    </row>
    <row r="2410" spans="1:11" x14ac:dyDescent="0.25">
      <c r="A2410">
        <v>2409</v>
      </c>
      <c r="B2410">
        <v>59.621513000000007</v>
      </c>
      <c r="C2410">
        <v>7.5445830000000003</v>
      </c>
      <c r="H2410">
        <v>51.264221000000006</v>
      </c>
      <c r="I2410">
        <v>5.7837500000000004</v>
      </c>
    </row>
    <row r="2411" spans="1:11" x14ac:dyDescent="0.25">
      <c r="A2411">
        <v>2410</v>
      </c>
      <c r="B2411">
        <v>59.613911000000002</v>
      </c>
      <c r="C2411">
        <v>7.5426029999999997</v>
      </c>
      <c r="H2411">
        <v>51.440574000000005</v>
      </c>
      <c r="I2411">
        <v>5.6937499999999996</v>
      </c>
    </row>
    <row r="2412" spans="1:11" x14ac:dyDescent="0.25">
      <c r="A2412">
        <v>2411</v>
      </c>
      <c r="B2412">
        <v>59.615265000000001</v>
      </c>
      <c r="C2412">
        <v>7.5382290000000003</v>
      </c>
      <c r="H2412">
        <v>51.401359000000006</v>
      </c>
      <c r="I2412">
        <v>5.7799480000000001</v>
      </c>
    </row>
    <row r="2413" spans="1:11" x14ac:dyDescent="0.25">
      <c r="A2413">
        <v>2412</v>
      </c>
      <c r="B2413">
        <v>59.607349000000006</v>
      </c>
      <c r="C2413">
        <v>7.5360930000000002</v>
      </c>
      <c r="H2413">
        <v>51.398701000000003</v>
      </c>
      <c r="I2413">
        <v>5.8180730000000001</v>
      </c>
    </row>
    <row r="2414" spans="1:11" x14ac:dyDescent="0.25">
      <c r="A2414">
        <v>2413</v>
      </c>
      <c r="B2414">
        <v>59.629951000000005</v>
      </c>
      <c r="C2414">
        <v>7.5346880000000001</v>
      </c>
      <c r="H2414">
        <v>51.405678000000002</v>
      </c>
      <c r="I2414">
        <v>5.8254169999999998</v>
      </c>
    </row>
    <row r="2415" spans="1:11" x14ac:dyDescent="0.25">
      <c r="A2415">
        <v>2414</v>
      </c>
      <c r="B2415">
        <v>59.648388000000004</v>
      </c>
      <c r="C2415">
        <v>7.5845830000000003</v>
      </c>
      <c r="H2415">
        <v>51.432449000000005</v>
      </c>
      <c r="I2415">
        <v>5.8008850000000001</v>
      </c>
    </row>
    <row r="2416" spans="1:11" x14ac:dyDescent="0.25">
      <c r="A2416">
        <v>2415</v>
      </c>
      <c r="B2416">
        <v>59.646618000000004</v>
      </c>
      <c r="C2416">
        <v>7.5913539999999999</v>
      </c>
      <c r="H2416">
        <v>51.452972000000003</v>
      </c>
      <c r="I2416">
        <v>5.7857810000000001</v>
      </c>
    </row>
    <row r="2417" spans="1:9" x14ac:dyDescent="0.25">
      <c r="A2417">
        <v>2416</v>
      </c>
      <c r="B2417">
        <v>59.607609000000004</v>
      </c>
      <c r="C2417">
        <v>7.5954170000000003</v>
      </c>
      <c r="H2417">
        <v>51.453026000000001</v>
      </c>
      <c r="I2417">
        <v>5.7562499999999996</v>
      </c>
    </row>
    <row r="2418" spans="1:9" x14ac:dyDescent="0.25">
      <c r="A2418">
        <v>2417</v>
      </c>
      <c r="B2418">
        <v>59.630627000000004</v>
      </c>
      <c r="C2418">
        <v>7.5856250000000003</v>
      </c>
      <c r="H2418">
        <v>51.429066000000006</v>
      </c>
      <c r="I2418">
        <v>5.7616139999999998</v>
      </c>
    </row>
    <row r="2419" spans="1:9" x14ac:dyDescent="0.25">
      <c r="A2419">
        <v>2418</v>
      </c>
      <c r="B2419">
        <v>59.615890000000007</v>
      </c>
      <c r="C2419">
        <v>7.5643229999999999</v>
      </c>
      <c r="H2419">
        <v>51.403129000000007</v>
      </c>
      <c r="I2419">
        <v>5.7722920000000002</v>
      </c>
    </row>
    <row r="2420" spans="1:9" x14ac:dyDescent="0.25">
      <c r="A2420">
        <v>2419</v>
      </c>
      <c r="B2420">
        <v>59.574013000000008</v>
      </c>
      <c r="C2420">
        <v>7.5907289999999996</v>
      </c>
      <c r="H2420">
        <v>51.375835000000002</v>
      </c>
      <c r="I2420">
        <v>5.7713539999999997</v>
      </c>
    </row>
    <row r="2421" spans="1:9" x14ac:dyDescent="0.25">
      <c r="A2421">
        <v>2420</v>
      </c>
      <c r="H2421">
        <v>51.356460000000006</v>
      </c>
      <c r="I2421">
        <v>5.7853649999999996</v>
      </c>
    </row>
    <row r="2422" spans="1:9" x14ac:dyDescent="0.25">
      <c r="A2422">
        <v>2421</v>
      </c>
      <c r="F2422">
        <v>59.612659000000008</v>
      </c>
      <c r="G2422">
        <v>8.0068230000000007</v>
      </c>
      <c r="H2422">
        <v>51.380157000000004</v>
      </c>
      <c r="I2422">
        <v>5.8245310000000003</v>
      </c>
    </row>
    <row r="2423" spans="1:9" x14ac:dyDescent="0.25">
      <c r="A2423">
        <v>2422</v>
      </c>
      <c r="F2423">
        <v>59.607242000000006</v>
      </c>
      <c r="G2423">
        <v>7.974062</v>
      </c>
      <c r="H2423">
        <v>51.429481000000003</v>
      </c>
      <c r="I2423">
        <v>5.9101039999999996</v>
      </c>
    </row>
    <row r="2424" spans="1:9" x14ac:dyDescent="0.25">
      <c r="A2424">
        <v>2423</v>
      </c>
      <c r="F2424">
        <v>59.615211000000002</v>
      </c>
      <c r="G2424">
        <v>7.9833860000000003</v>
      </c>
      <c r="H2424">
        <v>51.264221000000006</v>
      </c>
      <c r="I2424">
        <v>5.7837500000000004</v>
      </c>
    </row>
    <row r="2425" spans="1:9" x14ac:dyDescent="0.25">
      <c r="A2425">
        <v>2424</v>
      </c>
      <c r="D2425">
        <v>71.447721000000001</v>
      </c>
      <c r="E2425">
        <v>6.8844789999999998</v>
      </c>
      <c r="F2425">
        <v>59.651565000000005</v>
      </c>
      <c r="G2425">
        <v>7.974844</v>
      </c>
    </row>
    <row r="2426" spans="1:9" x14ac:dyDescent="0.25">
      <c r="A2426">
        <v>2425</v>
      </c>
      <c r="D2426">
        <v>71.476225000000014</v>
      </c>
      <c r="E2426">
        <v>6.8120089999999998</v>
      </c>
      <c r="F2426">
        <v>59.641929000000005</v>
      </c>
      <c r="G2426">
        <v>7.9743219999999999</v>
      </c>
    </row>
    <row r="2427" spans="1:9" x14ac:dyDescent="0.25">
      <c r="A2427">
        <v>2426</v>
      </c>
      <c r="D2427">
        <v>71.467617000000004</v>
      </c>
      <c r="E2427">
        <v>6.85412</v>
      </c>
      <c r="F2427">
        <v>59.635940000000005</v>
      </c>
      <c r="G2427">
        <v>7.996302</v>
      </c>
    </row>
    <row r="2428" spans="1:9" x14ac:dyDescent="0.25">
      <c r="A2428">
        <v>2427</v>
      </c>
      <c r="D2428">
        <v>71.489781000000008</v>
      </c>
      <c r="E2428">
        <v>6.8649440000000004</v>
      </c>
      <c r="F2428">
        <v>59.640003000000007</v>
      </c>
      <c r="G2428">
        <v>7.989115</v>
      </c>
    </row>
    <row r="2429" spans="1:9" x14ac:dyDescent="0.25">
      <c r="A2429">
        <v>2428</v>
      </c>
      <c r="D2429">
        <v>71.453597000000002</v>
      </c>
      <c r="E2429">
        <v>6.8465939999999996</v>
      </c>
      <c r="F2429">
        <v>59.666149000000004</v>
      </c>
      <c r="G2429">
        <v>7.9495839999999998</v>
      </c>
    </row>
    <row r="2430" spans="1:9" x14ac:dyDescent="0.25">
      <c r="A2430">
        <v>2429</v>
      </c>
      <c r="D2430">
        <v>71.46421500000001</v>
      </c>
      <c r="E2430">
        <v>6.8448419999999999</v>
      </c>
      <c r="F2430">
        <v>59.722294000000005</v>
      </c>
      <c r="G2430">
        <v>7.9668229999999998</v>
      </c>
    </row>
    <row r="2431" spans="1:9" x14ac:dyDescent="0.25">
      <c r="A2431">
        <v>2430</v>
      </c>
      <c r="D2431">
        <v>71.453649000000013</v>
      </c>
      <c r="E2431">
        <v>6.8373169999999996</v>
      </c>
      <c r="F2431">
        <v>59.725525000000005</v>
      </c>
      <c r="G2431">
        <v>7.9646350000000004</v>
      </c>
    </row>
    <row r="2432" spans="1:9" x14ac:dyDescent="0.25">
      <c r="A2432">
        <v>2431</v>
      </c>
      <c r="D2432">
        <v>71.456071000000009</v>
      </c>
      <c r="E2432">
        <v>6.8183999999999996</v>
      </c>
      <c r="F2432">
        <v>59.696670000000005</v>
      </c>
      <c r="G2432">
        <v>7.9560409999999999</v>
      </c>
    </row>
    <row r="2433" spans="1:9" x14ac:dyDescent="0.25">
      <c r="A2433">
        <v>2432</v>
      </c>
      <c r="D2433">
        <v>71.456535000000002</v>
      </c>
      <c r="E2433">
        <v>6.8103600000000002</v>
      </c>
      <c r="F2433">
        <v>59.706253000000004</v>
      </c>
      <c r="G2433">
        <v>7.8887499999999999</v>
      </c>
    </row>
    <row r="2434" spans="1:9" x14ac:dyDescent="0.25">
      <c r="A2434">
        <v>2433</v>
      </c>
      <c r="D2434">
        <v>71.526634000000001</v>
      </c>
      <c r="E2434">
        <v>6.8188129999999996</v>
      </c>
      <c r="F2434">
        <v>59.612659000000008</v>
      </c>
      <c r="G2434">
        <v>8.0068230000000007</v>
      </c>
    </row>
    <row r="2435" spans="1:9" x14ac:dyDescent="0.25">
      <c r="A2435">
        <v>2434</v>
      </c>
      <c r="D2435">
        <v>71.525243000000003</v>
      </c>
      <c r="E2435">
        <v>6.7688670000000002</v>
      </c>
    </row>
    <row r="2436" spans="1:9" x14ac:dyDescent="0.25">
      <c r="A2436">
        <v>2435</v>
      </c>
      <c r="D2436">
        <v>71.523697000000013</v>
      </c>
      <c r="E2436">
        <v>6.7264989999999996</v>
      </c>
    </row>
    <row r="2437" spans="1:9" x14ac:dyDescent="0.25">
      <c r="A2437">
        <v>2436</v>
      </c>
      <c r="B2437">
        <v>77.413590000000013</v>
      </c>
      <c r="C2437">
        <v>7.6186160000000003</v>
      </c>
      <c r="D2437">
        <v>71.447721000000001</v>
      </c>
      <c r="E2437">
        <v>6.8844789999999998</v>
      </c>
    </row>
    <row r="2438" spans="1:9" x14ac:dyDescent="0.25">
      <c r="A2438">
        <v>2437</v>
      </c>
      <c r="B2438">
        <v>77.400034000000005</v>
      </c>
      <c r="C2438">
        <v>7.602843</v>
      </c>
      <c r="D2438">
        <v>71.447721000000001</v>
      </c>
      <c r="E2438">
        <v>6.8844789999999998</v>
      </c>
    </row>
    <row r="2439" spans="1:9" x14ac:dyDescent="0.25">
      <c r="A2439">
        <v>2438</v>
      </c>
      <c r="B2439">
        <v>77.405498000000009</v>
      </c>
      <c r="C2439">
        <v>7.6036169999999998</v>
      </c>
      <c r="H2439">
        <v>72.016815000000008</v>
      </c>
      <c r="I2439">
        <v>5.3709519999999999</v>
      </c>
    </row>
    <row r="2440" spans="1:9" x14ac:dyDescent="0.25">
      <c r="A2440">
        <v>2439</v>
      </c>
      <c r="B2440">
        <v>77.388694000000001</v>
      </c>
      <c r="C2440">
        <v>7.6098020000000002</v>
      </c>
      <c r="H2440">
        <v>72.072843000000006</v>
      </c>
      <c r="I2440">
        <v>5.4149180000000001</v>
      </c>
    </row>
    <row r="2441" spans="1:9" x14ac:dyDescent="0.25">
      <c r="A2441">
        <v>2440</v>
      </c>
      <c r="B2441">
        <v>77.395395000000008</v>
      </c>
      <c r="C2441">
        <v>7.6041840000000001</v>
      </c>
      <c r="H2441">
        <v>72.082017000000008</v>
      </c>
      <c r="I2441">
        <v>5.3731679999999997</v>
      </c>
    </row>
    <row r="2442" spans="1:9" x14ac:dyDescent="0.25">
      <c r="A2442">
        <v>2441</v>
      </c>
      <c r="B2442">
        <v>77.399415000000005</v>
      </c>
      <c r="C2442">
        <v>7.589855</v>
      </c>
      <c r="H2442">
        <v>72.013619000000006</v>
      </c>
      <c r="I2442">
        <v>5.3664160000000001</v>
      </c>
    </row>
    <row r="2443" spans="1:9" x14ac:dyDescent="0.25">
      <c r="A2443">
        <v>2442</v>
      </c>
      <c r="B2443">
        <v>77.395240000000001</v>
      </c>
      <c r="C2443">
        <v>7.5821740000000002</v>
      </c>
      <c r="H2443">
        <v>72.019753000000009</v>
      </c>
      <c r="I2443">
        <v>5.3702300000000003</v>
      </c>
    </row>
    <row r="2444" spans="1:9" x14ac:dyDescent="0.25">
      <c r="A2444">
        <v>2443</v>
      </c>
      <c r="B2444">
        <v>77.378592000000012</v>
      </c>
      <c r="C2444">
        <v>7.6058329999999996</v>
      </c>
      <c r="H2444">
        <v>72.050885000000008</v>
      </c>
      <c r="I2444">
        <v>5.3851259999999996</v>
      </c>
    </row>
    <row r="2445" spans="1:9" x14ac:dyDescent="0.25">
      <c r="A2445">
        <v>2444</v>
      </c>
      <c r="B2445">
        <v>77.361943000000011</v>
      </c>
      <c r="C2445">
        <v>7.6277379999999999</v>
      </c>
      <c r="H2445">
        <v>72.06428600000001</v>
      </c>
      <c r="I2445">
        <v>5.3993520000000004</v>
      </c>
    </row>
    <row r="2446" spans="1:9" x14ac:dyDescent="0.25">
      <c r="A2446">
        <v>2445</v>
      </c>
      <c r="B2446">
        <v>77.371479000000008</v>
      </c>
      <c r="C2446">
        <v>7.6173270000000004</v>
      </c>
      <c r="H2446">
        <v>72.087326000000004</v>
      </c>
      <c r="I2446">
        <v>5.3612609999999998</v>
      </c>
    </row>
    <row r="2447" spans="1:9" x14ac:dyDescent="0.25">
      <c r="A2447">
        <v>2446</v>
      </c>
      <c r="B2447">
        <v>77.401271000000008</v>
      </c>
      <c r="C2447">
        <v>7.6017089999999996</v>
      </c>
      <c r="H2447">
        <v>72.021247000000002</v>
      </c>
      <c r="I2447">
        <v>5.3789410000000002</v>
      </c>
    </row>
    <row r="2448" spans="1:9" x14ac:dyDescent="0.25">
      <c r="A2448">
        <v>2447</v>
      </c>
      <c r="B2448">
        <v>77.387973000000002</v>
      </c>
      <c r="C2448">
        <v>7.5648559999999998</v>
      </c>
      <c r="H2448">
        <v>72.022897</v>
      </c>
      <c r="I2448">
        <v>5.3868270000000003</v>
      </c>
    </row>
    <row r="2449" spans="1:9" x14ac:dyDescent="0.25">
      <c r="A2449">
        <v>2448</v>
      </c>
      <c r="B2449">
        <v>77.413590000000013</v>
      </c>
      <c r="C2449">
        <v>7.6186160000000003</v>
      </c>
      <c r="H2449">
        <v>71.992950000000008</v>
      </c>
      <c r="I2449">
        <v>5.343737</v>
      </c>
    </row>
    <row r="2450" spans="1:9" x14ac:dyDescent="0.25">
      <c r="A2450">
        <v>2449</v>
      </c>
      <c r="F2450">
        <v>76.910781000000014</v>
      </c>
      <c r="G2450">
        <v>7.4640880000000003</v>
      </c>
      <c r="H2450">
        <v>72.019959</v>
      </c>
      <c r="I2450">
        <v>5.3965690000000004</v>
      </c>
    </row>
    <row r="2451" spans="1:9" x14ac:dyDescent="0.25">
      <c r="A2451">
        <v>2450</v>
      </c>
      <c r="F2451">
        <v>76.921245000000013</v>
      </c>
      <c r="G2451">
        <v>7.4503259999999996</v>
      </c>
      <c r="H2451">
        <v>72.033309000000003</v>
      </c>
      <c r="I2451">
        <v>5.3995069999999998</v>
      </c>
    </row>
    <row r="2452" spans="1:9" x14ac:dyDescent="0.25">
      <c r="A2452">
        <v>2451</v>
      </c>
      <c r="D2452">
        <v>86.380537000000004</v>
      </c>
      <c r="E2452">
        <v>6.7877840000000003</v>
      </c>
      <c r="F2452">
        <v>76.917173000000005</v>
      </c>
      <c r="G2452">
        <v>7.4218219999999997</v>
      </c>
      <c r="H2452">
        <v>72.038875000000004</v>
      </c>
      <c r="I2452">
        <v>5.4196090000000003</v>
      </c>
    </row>
    <row r="2453" spans="1:9" x14ac:dyDescent="0.25">
      <c r="A2453">
        <v>2452</v>
      </c>
      <c r="D2453">
        <v>86.359404000000012</v>
      </c>
      <c r="E2453">
        <v>6.7524759999999997</v>
      </c>
      <c r="F2453">
        <v>76.919647000000012</v>
      </c>
      <c r="G2453">
        <v>7.4179560000000002</v>
      </c>
      <c r="H2453">
        <v>72.047895000000011</v>
      </c>
      <c r="I2453">
        <v>5.4468240000000003</v>
      </c>
    </row>
    <row r="2454" spans="1:9" x14ac:dyDescent="0.25">
      <c r="A2454">
        <v>2453</v>
      </c>
      <c r="D2454">
        <v>86.359043000000014</v>
      </c>
      <c r="E2454">
        <v>6.7677849999999999</v>
      </c>
      <c r="F2454">
        <v>76.900885000000002</v>
      </c>
      <c r="G2454">
        <v>7.4314600000000004</v>
      </c>
      <c r="H2454">
        <v>72.016815000000008</v>
      </c>
      <c r="I2454">
        <v>5.3709519999999999</v>
      </c>
    </row>
    <row r="2455" spans="1:9" x14ac:dyDescent="0.25">
      <c r="A2455">
        <v>2454</v>
      </c>
      <c r="D2455">
        <v>86.344972000000013</v>
      </c>
      <c r="E2455">
        <v>6.761342</v>
      </c>
      <c r="F2455">
        <v>76.925008000000005</v>
      </c>
      <c r="G2455">
        <v>7.4066679999999998</v>
      </c>
      <c r="H2455">
        <v>72.016815000000008</v>
      </c>
      <c r="I2455">
        <v>5.3709519999999999</v>
      </c>
    </row>
    <row r="2456" spans="1:9" x14ac:dyDescent="0.25">
      <c r="A2456">
        <v>2455</v>
      </c>
      <c r="D2456">
        <v>86.345178000000004</v>
      </c>
      <c r="E2456">
        <v>6.7625270000000004</v>
      </c>
      <c r="F2456">
        <v>76.892071000000001</v>
      </c>
      <c r="G2456">
        <v>7.4004830000000004</v>
      </c>
    </row>
    <row r="2457" spans="1:9" x14ac:dyDescent="0.25">
      <c r="A2457">
        <v>2456</v>
      </c>
      <c r="D2457">
        <v>86.336210000000008</v>
      </c>
      <c r="E2457">
        <v>6.7567029999999999</v>
      </c>
      <c r="F2457">
        <v>76.874650000000003</v>
      </c>
      <c r="G2457">
        <v>7.4001219999999996</v>
      </c>
    </row>
    <row r="2458" spans="1:9" x14ac:dyDescent="0.25">
      <c r="A2458">
        <v>2457</v>
      </c>
      <c r="D2458">
        <v>86.351002000000008</v>
      </c>
      <c r="E2458">
        <v>6.7750009999999996</v>
      </c>
      <c r="F2458">
        <v>76.858671000000001</v>
      </c>
      <c r="G2458">
        <v>7.3984719999999999</v>
      </c>
    </row>
    <row r="2459" spans="1:9" x14ac:dyDescent="0.25">
      <c r="A2459">
        <v>2458</v>
      </c>
      <c r="D2459">
        <v>86.345590000000001</v>
      </c>
      <c r="E2459">
        <v>6.7650519999999998</v>
      </c>
      <c r="F2459">
        <v>76.838002000000003</v>
      </c>
      <c r="G2459">
        <v>7.403009</v>
      </c>
    </row>
    <row r="2460" spans="1:9" x14ac:dyDescent="0.25">
      <c r="A2460">
        <v>2459</v>
      </c>
      <c r="D2460">
        <v>86.332086000000004</v>
      </c>
      <c r="E2460">
        <v>6.7643820000000003</v>
      </c>
      <c r="F2460">
        <v>76.825838000000005</v>
      </c>
      <c r="G2460">
        <v>7.4056879999999996</v>
      </c>
    </row>
    <row r="2461" spans="1:9" x14ac:dyDescent="0.25">
      <c r="A2461">
        <v>2460</v>
      </c>
      <c r="D2461">
        <v>86.325231000000002</v>
      </c>
      <c r="E2461">
        <v>6.7651560000000002</v>
      </c>
      <c r="F2461">
        <v>76.813003000000009</v>
      </c>
      <c r="G2461">
        <v>7.4318210000000002</v>
      </c>
    </row>
    <row r="2462" spans="1:9" x14ac:dyDescent="0.25">
      <c r="A2462">
        <v>2461</v>
      </c>
      <c r="D2462">
        <v>86.316829000000013</v>
      </c>
      <c r="E2462">
        <v>6.7471160000000001</v>
      </c>
      <c r="F2462">
        <v>76.843466000000006</v>
      </c>
      <c r="G2462">
        <v>7.4615619999999998</v>
      </c>
    </row>
    <row r="2463" spans="1:9" x14ac:dyDescent="0.25">
      <c r="A2463">
        <v>2462</v>
      </c>
      <c r="D2463">
        <v>86.327394000000012</v>
      </c>
      <c r="E2463">
        <v>6.730467</v>
      </c>
      <c r="F2463">
        <v>76.834497000000013</v>
      </c>
      <c r="G2463">
        <v>7.4323370000000004</v>
      </c>
    </row>
    <row r="2464" spans="1:9" x14ac:dyDescent="0.25">
      <c r="A2464">
        <v>2463</v>
      </c>
      <c r="B2464">
        <v>93.554538000000008</v>
      </c>
      <c r="C2464">
        <v>8.4171809999999994</v>
      </c>
      <c r="D2464">
        <v>86.365125000000006</v>
      </c>
      <c r="E2464">
        <v>6.7340749999999998</v>
      </c>
      <c r="F2464">
        <v>76.910781000000014</v>
      </c>
      <c r="G2464">
        <v>7.4640880000000003</v>
      </c>
    </row>
    <row r="2465" spans="1:9" x14ac:dyDescent="0.25">
      <c r="A2465">
        <v>2464</v>
      </c>
      <c r="B2465">
        <v>93.575257000000008</v>
      </c>
      <c r="C2465">
        <v>8.4312520000000006</v>
      </c>
      <c r="D2465">
        <v>86.500478000000001</v>
      </c>
      <c r="E2465">
        <v>6.7286630000000001</v>
      </c>
    </row>
    <row r="2466" spans="1:9" x14ac:dyDescent="0.25">
      <c r="A2466">
        <v>2465</v>
      </c>
      <c r="B2466">
        <v>93.564485000000005</v>
      </c>
      <c r="C2466">
        <v>8.4445510000000006</v>
      </c>
      <c r="D2466">
        <v>86.380537000000004</v>
      </c>
      <c r="E2466">
        <v>6.7877840000000003</v>
      </c>
    </row>
    <row r="2467" spans="1:9" x14ac:dyDescent="0.25">
      <c r="A2467">
        <v>2466</v>
      </c>
      <c r="B2467">
        <v>93.557990000000004</v>
      </c>
      <c r="C2467">
        <v>8.4576440000000002</v>
      </c>
    </row>
    <row r="2468" spans="1:9" x14ac:dyDescent="0.25">
      <c r="A2468">
        <v>2467</v>
      </c>
      <c r="B2468">
        <v>93.55608500000001</v>
      </c>
      <c r="C2468">
        <v>8.4465610000000009</v>
      </c>
    </row>
    <row r="2469" spans="1:9" x14ac:dyDescent="0.25">
      <c r="A2469">
        <v>2468</v>
      </c>
      <c r="B2469">
        <v>93.569690000000008</v>
      </c>
      <c r="C2469">
        <v>8.4609419999999993</v>
      </c>
    </row>
    <row r="2470" spans="1:9" x14ac:dyDescent="0.25">
      <c r="A2470">
        <v>2469</v>
      </c>
      <c r="B2470">
        <v>93.582990000000009</v>
      </c>
      <c r="C2470">
        <v>8.4426959999999998</v>
      </c>
      <c r="H2470">
        <v>87.429193000000012</v>
      </c>
      <c r="I2470">
        <v>5.4095570000000004</v>
      </c>
    </row>
    <row r="2471" spans="1:9" x14ac:dyDescent="0.25">
      <c r="A2471">
        <v>2470</v>
      </c>
      <c r="B2471">
        <v>93.578918000000016</v>
      </c>
      <c r="C2471">
        <v>8.4447569999999992</v>
      </c>
      <c r="H2471">
        <v>87.467902000000009</v>
      </c>
      <c r="I2471">
        <v>5.3720340000000002</v>
      </c>
    </row>
    <row r="2472" spans="1:9" x14ac:dyDescent="0.25">
      <c r="A2472">
        <v>2471</v>
      </c>
      <c r="B2472">
        <v>93.579947000000004</v>
      </c>
      <c r="C2472">
        <v>8.4700140000000008</v>
      </c>
      <c r="H2472">
        <v>87.45939700000001</v>
      </c>
      <c r="I2472">
        <v>5.4261039999999996</v>
      </c>
    </row>
    <row r="2473" spans="1:9" x14ac:dyDescent="0.25">
      <c r="A2473">
        <v>2472</v>
      </c>
      <c r="B2473">
        <v>93.578866000000005</v>
      </c>
      <c r="C2473">
        <v>8.4569729999999996</v>
      </c>
      <c r="H2473">
        <v>87.467027000000002</v>
      </c>
      <c r="I2473">
        <v>5.4260000000000002</v>
      </c>
    </row>
    <row r="2474" spans="1:9" x14ac:dyDescent="0.25">
      <c r="A2474">
        <v>2473</v>
      </c>
      <c r="B2474">
        <v>93.584691000000007</v>
      </c>
      <c r="C2474">
        <v>8.4512</v>
      </c>
      <c r="H2474">
        <v>87.486974000000004</v>
      </c>
      <c r="I2474">
        <v>5.4087329999999998</v>
      </c>
    </row>
    <row r="2475" spans="1:9" x14ac:dyDescent="0.25">
      <c r="A2475">
        <v>2474</v>
      </c>
      <c r="B2475">
        <v>93.569277999999997</v>
      </c>
      <c r="C2475">
        <v>8.4574879999999997</v>
      </c>
      <c r="H2475">
        <v>87.497436000000008</v>
      </c>
      <c r="I2475">
        <v>5.3905380000000003</v>
      </c>
    </row>
    <row r="2476" spans="1:9" x14ac:dyDescent="0.25">
      <c r="A2476">
        <v>2475</v>
      </c>
      <c r="B2476">
        <v>93.560412000000014</v>
      </c>
      <c r="C2476">
        <v>8.4541900000000005</v>
      </c>
      <c r="H2476">
        <v>87.483312000000012</v>
      </c>
      <c r="I2476">
        <v>5.4043000000000001</v>
      </c>
    </row>
    <row r="2477" spans="1:9" x14ac:dyDescent="0.25">
      <c r="A2477">
        <v>2476</v>
      </c>
      <c r="B2477">
        <v>93.538713999999999</v>
      </c>
      <c r="C2477">
        <v>8.4740859999999998</v>
      </c>
      <c r="H2477">
        <v>87.504857000000001</v>
      </c>
      <c r="I2477">
        <v>5.3869300000000004</v>
      </c>
    </row>
    <row r="2478" spans="1:9" x14ac:dyDescent="0.25">
      <c r="A2478">
        <v>2477</v>
      </c>
      <c r="B2478">
        <v>93.549176000000017</v>
      </c>
      <c r="C2478">
        <v>8.4907339999999998</v>
      </c>
      <c r="H2478">
        <v>87.529290000000003</v>
      </c>
      <c r="I2478">
        <v>5.3734770000000003</v>
      </c>
    </row>
    <row r="2479" spans="1:9" x14ac:dyDescent="0.25">
      <c r="A2479">
        <v>2478</v>
      </c>
      <c r="B2479">
        <v>93.551444000000004</v>
      </c>
      <c r="C2479">
        <v>8.4476440000000004</v>
      </c>
      <c r="H2479">
        <v>87.513879000000003</v>
      </c>
      <c r="I2479">
        <v>5.3663639999999999</v>
      </c>
    </row>
    <row r="2480" spans="1:9" x14ac:dyDescent="0.25">
      <c r="A2480">
        <v>2479</v>
      </c>
      <c r="B2480">
        <v>93.554538000000008</v>
      </c>
      <c r="C2480">
        <v>8.4171809999999994</v>
      </c>
      <c r="F2480">
        <v>93.089614000000012</v>
      </c>
      <c r="G2480">
        <v>8.4234179999999999</v>
      </c>
      <c r="H2480">
        <v>87.476251000000005</v>
      </c>
      <c r="I2480">
        <v>5.3787349999999998</v>
      </c>
    </row>
    <row r="2481" spans="1:9" x14ac:dyDescent="0.25">
      <c r="A2481">
        <v>2480</v>
      </c>
      <c r="F2481">
        <v>93.140281000000016</v>
      </c>
      <c r="G2481">
        <v>8.4573850000000004</v>
      </c>
      <c r="H2481">
        <v>87.505786000000001</v>
      </c>
      <c r="I2481">
        <v>5.3590970000000002</v>
      </c>
    </row>
    <row r="2482" spans="1:9" x14ac:dyDescent="0.25">
      <c r="A2482">
        <v>2481</v>
      </c>
      <c r="D2482">
        <v>103.68018600000001</v>
      </c>
      <c r="E2482">
        <v>6.652482</v>
      </c>
      <c r="F2482">
        <v>93.118581000000006</v>
      </c>
      <c r="G2482">
        <v>8.4579520000000006</v>
      </c>
      <c r="H2482">
        <v>87.519446000000002</v>
      </c>
      <c r="I2482">
        <v>5.4021350000000004</v>
      </c>
    </row>
    <row r="2483" spans="1:9" x14ac:dyDescent="0.25">
      <c r="A2483">
        <v>2482</v>
      </c>
      <c r="D2483">
        <v>103.69508300000001</v>
      </c>
      <c r="E2483">
        <v>6.6420180000000002</v>
      </c>
      <c r="F2483">
        <v>93.119765000000001</v>
      </c>
      <c r="G2483">
        <v>8.4538290000000007</v>
      </c>
      <c r="H2483">
        <v>87.523208000000011</v>
      </c>
      <c r="I2483">
        <v>5.412496</v>
      </c>
    </row>
    <row r="2484" spans="1:9" x14ac:dyDescent="0.25">
      <c r="A2484">
        <v>2483</v>
      </c>
      <c r="D2484">
        <v>103.689773</v>
      </c>
      <c r="E2484">
        <v>6.6103180000000004</v>
      </c>
      <c r="F2484">
        <v>93.138219000000007</v>
      </c>
      <c r="G2484">
        <v>8.4683639999999993</v>
      </c>
      <c r="H2484">
        <v>87.525630000000007</v>
      </c>
      <c r="I2484">
        <v>5.5254279999999998</v>
      </c>
    </row>
    <row r="2485" spans="1:9" x14ac:dyDescent="0.25">
      <c r="A2485">
        <v>2484</v>
      </c>
      <c r="D2485">
        <v>103.70431000000001</v>
      </c>
      <c r="E2485">
        <v>6.6367599999999998</v>
      </c>
      <c r="F2485">
        <v>93.113529999999997</v>
      </c>
      <c r="G2485">
        <v>8.4734669999999994</v>
      </c>
      <c r="H2485">
        <v>87.429193000000012</v>
      </c>
      <c r="I2485">
        <v>5.4095570000000004</v>
      </c>
    </row>
    <row r="2486" spans="1:9" x14ac:dyDescent="0.25">
      <c r="A2486">
        <v>2485</v>
      </c>
      <c r="D2486">
        <v>103.688743</v>
      </c>
      <c r="E2486">
        <v>6.6586670000000003</v>
      </c>
      <c r="F2486">
        <v>93.100953000000004</v>
      </c>
      <c r="G2486">
        <v>8.4599630000000001</v>
      </c>
    </row>
    <row r="2487" spans="1:9" x14ac:dyDescent="0.25">
      <c r="A2487">
        <v>2486</v>
      </c>
      <c r="D2487">
        <v>103.69085200000001</v>
      </c>
      <c r="E2487">
        <v>6.6191839999999997</v>
      </c>
      <c r="F2487">
        <v>93.058379000000002</v>
      </c>
      <c r="G2487">
        <v>8.465014</v>
      </c>
    </row>
    <row r="2488" spans="1:9" x14ac:dyDescent="0.25">
      <c r="A2488">
        <v>2487</v>
      </c>
      <c r="D2488">
        <v>103.68466900000001</v>
      </c>
      <c r="E2488">
        <v>6.6207820000000002</v>
      </c>
      <c r="F2488">
        <v>93.075749000000002</v>
      </c>
      <c r="G2488">
        <v>8.4870750000000008</v>
      </c>
    </row>
    <row r="2489" spans="1:9" x14ac:dyDescent="0.25">
      <c r="A2489">
        <v>2488</v>
      </c>
      <c r="D2489">
        <v>103.694411</v>
      </c>
      <c r="E2489">
        <v>6.6264000000000003</v>
      </c>
      <c r="F2489">
        <v>93.079459000000014</v>
      </c>
      <c r="G2489">
        <v>8.5093409999999992</v>
      </c>
    </row>
    <row r="2490" spans="1:9" x14ac:dyDescent="0.25">
      <c r="A2490">
        <v>2489</v>
      </c>
      <c r="D2490">
        <v>103.666678</v>
      </c>
      <c r="E2490">
        <v>6.6272250000000001</v>
      </c>
      <c r="F2490">
        <v>93.076056000000008</v>
      </c>
      <c r="G2490">
        <v>8.5107339999999994</v>
      </c>
    </row>
    <row r="2491" spans="1:9" x14ac:dyDescent="0.25">
      <c r="A2491">
        <v>2490</v>
      </c>
      <c r="D2491">
        <v>103.67338100000001</v>
      </c>
      <c r="E2491">
        <v>6.6154210000000004</v>
      </c>
      <c r="F2491">
        <v>93.064098999999999</v>
      </c>
      <c r="G2491">
        <v>8.5134650000000001</v>
      </c>
    </row>
    <row r="2492" spans="1:9" x14ac:dyDescent="0.25">
      <c r="A2492">
        <v>2491</v>
      </c>
      <c r="D2492">
        <v>103.676627</v>
      </c>
      <c r="E2492">
        <v>6.5682070000000001</v>
      </c>
      <c r="F2492">
        <v>93.086675000000014</v>
      </c>
      <c r="G2492">
        <v>8.4858379999999993</v>
      </c>
    </row>
    <row r="2493" spans="1:9" x14ac:dyDescent="0.25">
      <c r="A2493">
        <v>2492</v>
      </c>
      <c r="D2493">
        <v>103.69498000000002</v>
      </c>
      <c r="E2493">
        <v>6.5966079999999998</v>
      </c>
      <c r="F2493">
        <v>93.108013999999997</v>
      </c>
      <c r="G2493">
        <v>8.5157330000000009</v>
      </c>
    </row>
    <row r="2494" spans="1:9" x14ac:dyDescent="0.25">
      <c r="A2494">
        <v>2493</v>
      </c>
      <c r="D2494">
        <v>103.69415600000001</v>
      </c>
      <c r="E2494">
        <v>6.6384100000000004</v>
      </c>
      <c r="F2494">
        <v>93.108634000000009</v>
      </c>
      <c r="G2494">
        <v>8.4893940000000008</v>
      </c>
    </row>
    <row r="2495" spans="1:9" x14ac:dyDescent="0.25">
      <c r="A2495">
        <v>2494</v>
      </c>
      <c r="D2495">
        <v>103.77739600000001</v>
      </c>
      <c r="E2495">
        <v>6.5922270000000003</v>
      </c>
      <c r="F2495">
        <v>93.109046000000006</v>
      </c>
      <c r="G2495">
        <v>8.4526430000000001</v>
      </c>
    </row>
    <row r="2496" spans="1:9" x14ac:dyDescent="0.25">
      <c r="A2496">
        <v>2495</v>
      </c>
      <c r="D2496">
        <v>103.68018600000001</v>
      </c>
      <c r="E2496">
        <v>6.652482</v>
      </c>
      <c r="F2496">
        <v>93.105231000000003</v>
      </c>
      <c r="G2496">
        <v>8.459498</v>
      </c>
    </row>
    <row r="2497" spans="1:9" x14ac:dyDescent="0.25">
      <c r="A2497">
        <v>2496</v>
      </c>
      <c r="D2497">
        <v>103.68018600000001</v>
      </c>
      <c r="E2497">
        <v>6.652482</v>
      </c>
      <c r="F2497">
        <v>93.089614000000012</v>
      </c>
      <c r="G2497">
        <v>8.4234179999999999</v>
      </c>
    </row>
    <row r="2498" spans="1:9" x14ac:dyDescent="0.25">
      <c r="A2498">
        <v>2497</v>
      </c>
      <c r="B2498">
        <v>114.63785100000001</v>
      </c>
      <c r="C2498">
        <v>7.818244</v>
      </c>
      <c r="H2498">
        <v>103.47978500000001</v>
      </c>
      <c r="I2498">
        <v>6.1503430000000003</v>
      </c>
    </row>
    <row r="2499" spans="1:9" x14ac:dyDescent="0.25">
      <c r="A2499">
        <v>2498</v>
      </c>
      <c r="B2499">
        <v>114.69955</v>
      </c>
      <c r="C2499">
        <v>7.8461809999999996</v>
      </c>
      <c r="H2499">
        <v>103.49834000000001</v>
      </c>
      <c r="I2499">
        <v>6.0419980000000004</v>
      </c>
    </row>
    <row r="2500" spans="1:9" x14ac:dyDescent="0.25">
      <c r="A2500">
        <v>2499</v>
      </c>
      <c r="B2500">
        <v>114.703208</v>
      </c>
      <c r="C2500">
        <v>7.8247900000000001</v>
      </c>
      <c r="H2500">
        <v>103.50323800000001</v>
      </c>
      <c r="I2500">
        <v>6.0509149999999998</v>
      </c>
    </row>
    <row r="2501" spans="1:9" x14ac:dyDescent="0.25">
      <c r="A2501">
        <v>2500</v>
      </c>
      <c r="B2501">
        <v>114.70125100000001</v>
      </c>
      <c r="C2501">
        <v>7.8198420000000004</v>
      </c>
      <c r="H2501">
        <v>103.51514299999999</v>
      </c>
      <c r="I2501">
        <v>6.0547300000000002</v>
      </c>
    </row>
    <row r="2502" spans="1:9" x14ac:dyDescent="0.25">
      <c r="A2502">
        <v>2501</v>
      </c>
      <c r="B2502">
        <v>114.673621</v>
      </c>
      <c r="C2502">
        <v>7.8381400000000001</v>
      </c>
      <c r="H2502">
        <v>103.49194600000001</v>
      </c>
      <c r="I2502">
        <v>6.0682859999999996</v>
      </c>
    </row>
    <row r="2503" spans="1:9" x14ac:dyDescent="0.25">
      <c r="A2503">
        <v>2502</v>
      </c>
      <c r="B2503">
        <v>114.687488</v>
      </c>
      <c r="C2503">
        <v>7.8259239999999997</v>
      </c>
      <c r="H2503">
        <v>103.53539900000001</v>
      </c>
      <c r="I2503">
        <v>6.0574620000000001</v>
      </c>
    </row>
    <row r="2504" spans="1:9" x14ac:dyDescent="0.25">
      <c r="A2504">
        <v>2503</v>
      </c>
      <c r="B2504">
        <v>114.68785</v>
      </c>
      <c r="C2504">
        <v>7.8160280000000002</v>
      </c>
      <c r="H2504">
        <v>103.546378</v>
      </c>
      <c r="I2504">
        <v>6.0455040000000002</v>
      </c>
    </row>
    <row r="2505" spans="1:9" x14ac:dyDescent="0.25">
      <c r="A2505">
        <v>2504</v>
      </c>
      <c r="B2505">
        <v>114.69583800000001</v>
      </c>
      <c r="C2505">
        <v>7.8308210000000003</v>
      </c>
      <c r="H2505">
        <v>103.543441</v>
      </c>
      <c r="I2505">
        <v>6.0395240000000001</v>
      </c>
    </row>
    <row r="2506" spans="1:9" x14ac:dyDescent="0.25">
      <c r="A2506">
        <v>2505</v>
      </c>
      <c r="B2506">
        <v>114.692897</v>
      </c>
      <c r="C2506">
        <v>7.8406659999999997</v>
      </c>
      <c r="H2506">
        <v>103.576373</v>
      </c>
      <c r="I2506">
        <v>6.0441630000000002</v>
      </c>
    </row>
    <row r="2507" spans="1:9" x14ac:dyDescent="0.25">
      <c r="A2507">
        <v>2506</v>
      </c>
      <c r="B2507">
        <v>114.69485800000001</v>
      </c>
      <c r="C2507">
        <v>7.8582419999999997</v>
      </c>
      <c r="H2507">
        <v>103.584521</v>
      </c>
      <c r="I2507">
        <v>6.044988</v>
      </c>
    </row>
    <row r="2508" spans="1:9" x14ac:dyDescent="0.25">
      <c r="A2508">
        <v>2507</v>
      </c>
      <c r="B2508">
        <v>114.720168</v>
      </c>
      <c r="C2508">
        <v>7.8543760000000002</v>
      </c>
      <c r="H2508">
        <v>103.595702</v>
      </c>
      <c r="I2508">
        <v>6.0317930000000004</v>
      </c>
    </row>
    <row r="2509" spans="1:9" x14ac:dyDescent="0.25">
      <c r="A2509">
        <v>2508</v>
      </c>
      <c r="B2509">
        <v>114.709754</v>
      </c>
      <c r="C2509">
        <v>7.825666</v>
      </c>
      <c r="H2509">
        <v>103.535037</v>
      </c>
      <c r="I2509">
        <v>6.0336999999999996</v>
      </c>
    </row>
    <row r="2510" spans="1:9" x14ac:dyDescent="0.25">
      <c r="A2510">
        <v>2509</v>
      </c>
      <c r="B2510">
        <v>114.733001</v>
      </c>
      <c r="C2510">
        <v>7.8139659999999997</v>
      </c>
      <c r="H2510">
        <v>103.571067</v>
      </c>
      <c r="I2510">
        <v>6.0720999999999998</v>
      </c>
    </row>
    <row r="2511" spans="1:9" x14ac:dyDescent="0.25">
      <c r="A2511">
        <v>2510</v>
      </c>
      <c r="B2511">
        <v>114.76743200000001</v>
      </c>
      <c r="C2511">
        <v>7.7606700000000002</v>
      </c>
      <c r="H2511">
        <v>103.560554</v>
      </c>
      <c r="I2511">
        <v>6.0717910000000002</v>
      </c>
    </row>
    <row r="2512" spans="1:9" x14ac:dyDescent="0.25">
      <c r="A2512">
        <v>2511</v>
      </c>
      <c r="B2512">
        <v>114.63785100000001</v>
      </c>
      <c r="C2512">
        <v>7.818244</v>
      </c>
      <c r="H2512">
        <v>103.47978500000001</v>
      </c>
      <c r="I2512">
        <v>6.1503430000000003</v>
      </c>
    </row>
    <row r="2513" spans="1:7" x14ac:dyDescent="0.25">
      <c r="A2513">
        <v>2512</v>
      </c>
    </row>
    <row r="2514" spans="1:7" x14ac:dyDescent="0.25">
      <c r="A2514">
        <v>2513</v>
      </c>
      <c r="D2514">
        <v>125.80746000000001</v>
      </c>
      <c r="E2514">
        <v>6.549239</v>
      </c>
    </row>
    <row r="2515" spans="1:7" x14ac:dyDescent="0.25">
      <c r="A2515">
        <v>2514</v>
      </c>
      <c r="D2515">
        <v>125.84566000000001</v>
      </c>
      <c r="E2515">
        <v>6.5671249999999999</v>
      </c>
      <c r="F2515">
        <v>115.244826</v>
      </c>
      <c r="G2515">
        <v>7.9535470000000004</v>
      </c>
    </row>
    <row r="2516" spans="1:7" x14ac:dyDescent="0.25">
      <c r="A2516">
        <v>2515</v>
      </c>
      <c r="D2516">
        <v>125.82694900000001</v>
      </c>
      <c r="E2516">
        <v>6.549239</v>
      </c>
      <c r="F2516">
        <v>115.25312700000001</v>
      </c>
      <c r="G2516">
        <v>8.0315320000000003</v>
      </c>
    </row>
    <row r="2517" spans="1:7" x14ac:dyDescent="0.25">
      <c r="A2517">
        <v>2516</v>
      </c>
      <c r="D2517">
        <v>125.87292400000001</v>
      </c>
      <c r="E2517">
        <v>6.6220189999999999</v>
      </c>
      <c r="F2517">
        <v>115.290755</v>
      </c>
      <c r="G2517">
        <v>8.0001940000000005</v>
      </c>
    </row>
    <row r="2518" spans="1:7" x14ac:dyDescent="0.25">
      <c r="A2518">
        <v>2517</v>
      </c>
      <c r="D2518">
        <v>125.798911</v>
      </c>
      <c r="E2518">
        <v>6.5619189999999996</v>
      </c>
      <c r="F2518">
        <v>115.30147500000001</v>
      </c>
      <c r="G2518">
        <v>7.9832349999999996</v>
      </c>
    </row>
    <row r="2519" spans="1:7" x14ac:dyDescent="0.25">
      <c r="A2519">
        <v>2518</v>
      </c>
      <c r="D2519">
        <v>125.835296</v>
      </c>
      <c r="E2519">
        <v>6.5817119999999996</v>
      </c>
      <c r="F2519">
        <v>115.304568</v>
      </c>
      <c r="G2519">
        <v>7.9775650000000002</v>
      </c>
    </row>
    <row r="2520" spans="1:7" x14ac:dyDescent="0.25">
      <c r="A2520">
        <v>2519</v>
      </c>
      <c r="D2520">
        <v>125.805713</v>
      </c>
      <c r="E2520">
        <v>6.5522289999999996</v>
      </c>
      <c r="F2520">
        <v>115.33631800000001</v>
      </c>
      <c r="G2520">
        <v>7.9780810000000004</v>
      </c>
    </row>
    <row r="2521" spans="1:7" x14ac:dyDescent="0.25">
      <c r="A2521">
        <v>2520</v>
      </c>
      <c r="D2521">
        <v>125.785453</v>
      </c>
      <c r="E2521">
        <v>6.5621770000000001</v>
      </c>
      <c r="F2521">
        <v>115.305907</v>
      </c>
      <c r="G2521">
        <v>7.9913790000000002</v>
      </c>
    </row>
    <row r="2522" spans="1:7" x14ac:dyDescent="0.25">
      <c r="A2522">
        <v>2521</v>
      </c>
      <c r="D2522">
        <v>125.818805</v>
      </c>
      <c r="E2522">
        <v>6.5467649999999997</v>
      </c>
      <c r="F2522">
        <v>115.30998100000001</v>
      </c>
      <c r="G2522">
        <v>7.980092</v>
      </c>
    </row>
    <row r="2523" spans="1:7" x14ac:dyDescent="0.25">
      <c r="A2523">
        <v>2522</v>
      </c>
      <c r="D2523">
        <v>125.811896</v>
      </c>
      <c r="E2523">
        <v>6.5099119999999999</v>
      </c>
      <c r="F2523">
        <v>115.317351</v>
      </c>
      <c r="G2523">
        <v>7.9896269999999996</v>
      </c>
    </row>
    <row r="2524" spans="1:7" x14ac:dyDescent="0.25">
      <c r="A2524">
        <v>2523</v>
      </c>
      <c r="D2524">
        <v>125.83169100000001</v>
      </c>
      <c r="E2524">
        <v>6.50352</v>
      </c>
      <c r="F2524">
        <v>115.300651</v>
      </c>
      <c r="G2524">
        <v>7.9920999999999998</v>
      </c>
    </row>
    <row r="2525" spans="1:7" x14ac:dyDescent="0.25">
      <c r="A2525">
        <v>2524</v>
      </c>
      <c r="D2525">
        <v>125.95013700000001</v>
      </c>
      <c r="E2525">
        <v>6.5196529999999999</v>
      </c>
      <c r="F2525">
        <v>115.28292</v>
      </c>
      <c r="G2525">
        <v>7.9229810000000001</v>
      </c>
    </row>
    <row r="2526" spans="1:7" x14ac:dyDescent="0.25">
      <c r="A2526">
        <v>2525</v>
      </c>
      <c r="D2526">
        <v>125.88509300000001</v>
      </c>
      <c r="E2526">
        <v>6.5510950000000001</v>
      </c>
      <c r="F2526">
        <v>115.372657</v>
      </c>
      <c r="G2526">
        <v>7.888344</v>
      </c>
    </row>
    <row r="2527" spans="1:7" x14ac:dyDescent="0.25">
      <c r="A2527">
        <v>2526</v>
      </c>
      <c r="D2527">
        <v>125.80746000000001</v>
      </c>
      <c r="E2527">
        <v>6.549239</v>
      </c>
      <c r="F2527">
        <v>115.244826</v>
      </c>
      <c r="G2527">
        <v>7.9535470000000004</v>
      </c>
    </row>
    <row r="2528" spans="1:7" x14ac:dyDescent="0.25">
      <c r="A2528">
        <v>2527</v>
      </c>
      <c r="B2528">
        <v>134.183772</v>
      </c>
      <c r="C2528">
        <v>7.804894</v>
      </c>
    </row>
    <row r="2529" spans="1:9" x14ac:dyDescent="0.25">
      <c r="A2529">
        <v>2528</v>
      </c>
      <c r="B2529">
        <v>134.334746</v>
      </c>
      <c r="C2529">
        <v>7.8328829999999998</v>
      </c>
      <c r="H2529">
        <v>125.87952300000001</v>
      </c>
      <c r="I2529">
        <v>5.6995430000000002</v>
      </c>
    </row>
    <row r="2530" spans="1:9" x14ac:dyDescent="0.25">
      <c r="A2530">
        <v>2529</v>
      </c>
      <c r="B2530">
        <v>134.19882100000001</v>
      </c>
      <c r="C2530">
        <v>7.8290170000000003</v>
      </c>
      <c r="H2530">
        <v>125.90730200000002</v>
      </c>
      <c r="I2530">
        <v>5.705419</v>
      </c>
    </row>
    <row r="2531" spans="1:9" x14ac:dyDescent="0.25">
      <c r="A2531">
        <v>2530</v>
      </c>
      <c r="B2531">
        <v>134.244182</v>
      </c>
      <c r="C2531">
        <v>7.7871629999999996</v>
      </c>
      <c r="H2531">
        <v>125.949206</v>
      </c>
      <c r="I2531">
        <v>5.7321179999999998</v>
      </c>
    </row>
    <row r="2532" spans="1:9" x14ac:dyDescent="0.25">
      <c r="A2532">
        <v>2531</v>
      </c>
      <c r="B2532">
        <v>134.19877100000002</v>
      </c>
      <c r="C2532">
        <v>7.8166979999999997</v>
      </c>
      <c r="H2532">
        <v>125.94168000000001</v>
      </c>
      <c r="I2532">
        <v>5.7671159999999997</v>
      </c>
    </row>
    <row r="2533" spans="1:9" x14ac:dyDescent="0.25">
      <c r="A2533">
        <v>2532</v>
      </c>
      <c r="B2533">
        <v>134.223052</v>
      </c>
      <c r="C2533">
        <v>7.8246869999999999</v>
      </c>
      <c r="H2533">
        <v>125.92591400000001</v>
      </c>
      <c r="I2533">
        <v>5.7504679999999997</v>
      </c>
    </row>
    <row r="2534" spans="1:9" x14ac:dyDescent="0.25">
      <c r="A2534">
        <v>2533</v>
      </c>
      <c r="B2534">
        <v>134.26732200000001</v>
      </c>
      <c r="C2534">
        <v>7.8333469999999998</v>
      </c>
      <c r="H2534">
        <v>125.984824</v>
      </c>
      <c r="I2534">
        <v>5.7306749999999997</v>
      </c>
    </row>
    <row r="2535" spans="1:9" x14ac:dyDescent="0.25">
      <c r="A2535">
        <v>2534</v>
      </c>
      <c r="B2535">
        <v>134.248099</v>
      </c>
      <c r="C2535">
        <v>7.8653040000000001</v>
      </c>
      <c r="H2535">
        <v>125.99023700000001</v>
      </c>
      <c r="I2535">
        <v>5.7264999999999997</v>
      </c>
    </row>
    <row r="2536" spans="1:9" x14ac:dyDescent="0.25">
      <c r="A2536">
        <v>2535</v>
      </c>
      <c r="B2536">
        <v>134.281756</v>
      </c>
      <c r="C2536">
        <v>7.8440159999999999</v>
      </c>
      <c r="H2536">
        <v>126.00967300000001</v>
      </c>
      <c r="I2536">
        <v>5.7170160000000001</v>
      </c>
    </row>
    <row r="2537" spans="1:9" x14ac:dyDescent="0.25">
      <c r="A2537">
        <v>2536</v>
      </c>
      <c r="B2537">
        <v>134.30907300000001</v>
      </c>
      <c r="C2537">
        <v>7.8247900000000001</v>
      </c>
      <c r="H2537">
        <v>125.94987800000001</v>
      </c>
      <c r="I2537">
        <v>5.7001609999999996</v>
      </c>
    </row>
    <row r="2538" spans="1:9" x14ac:dyDescent="0.25">
      <c r="A2538">
        <v>2537</v>
      </c>
      <c r="B2538">
        <v>134.314536</v>
      </c>
      <c r="C2538">
        <v>7.7949460000000004</v>
      </c>
      <c r="H2538">
        <v>125.94833300000001</v>
      </c>
      <c r="I2538">
        <v>5.7039749999999998</v>
      </c>
    </row>
    <row r="2539" spans="1:9" x14ac:dyDescent="0.25">
      <c r="A2539">
        <v>2538</v>
      </c>
      <c r="B2539">
        <v>134.355617</v>
      </c>
      <c r="C2539">
        <v>7.7726800000000003</v>
      </c>
      <c r="H2539">
        <v>126.00704100000002</v>
      </c>
      <c r="I2539">
        <v>5.6758839999999999</v>
      </c>
    </row>
    <row r="2540" spans="1:9" x14ac:dyDescent="0.25">
      <c r="A2540">
        <v>2539</v>
      </c>
      <c r="B2540">
        <v>134.183772</v>
      </c>
      <c r="C2540">
        <v>7.804894</v>
      </c>
      <c r="H2540">
        <v>125.954364</v>
      </c>
      <c r="I2540">
        <v>5.7599</v>
      </c>
    </row>
    <row r="2541" spans="1:9" x14ac:dyDescent="0.25">
      <c r="A2541">
        <v>2540</v>
      </c>
      <c r="H2541">
        <v>126.011886</v>
      </c>
      <c r="I2541">
        <v>5.8580389999999998</v>
      </c>
    </row>
    <row r="2542" spans="1:9" x14ac:dyDescent="0.25">
      <c r="A2542">
        <v>2541</v>
      </c>
      <c r="H2542">
        <v>126.06116</v>
      </c>
      <c r="I2542">
        <v>5.8646880000000001</v>
      </c>
    </row>
    <row r="2543" spans="1:9" x14ac:dyDescent="0.25">
      <c r="A2543">
        <v>2542</v>
      </c>
      <c r="D2543">
        <v>154.220564</v>
      </c>
      <c r="E2543">
        <v>7.8533160000000004</v>
      </c>
      <c r="F2543">
        <v>134.34731600000001</v>
      </c>
      <c r="G2543">
        <v>7.3093539999999999</v>
      </c>
      <c r="H2543">
        <v>125.87952300000001</v>
      </c>
      <c r="I2543">
        <v>5.6995430000000002</v>
      </c>
    </row>
    <row r="2544" spans="1:9" x14ac:dyDescent="0.25">
      <c r="A2544">
        <v>2543</v>
      </c>
      <c r="D2544">
        <v>154.19541000000001</v>
      </c>
      <c r="E2544">
        <v>7.777908</v>
      </c>
      <c r="F2544">
        <v>134.18872400000001</v>
      </c>
      <c r="G2544">
        <v>7.3622379999999996</v>
      </c>
    </row>
    <row r="2545" spans="1:9" x14ac:dyDescent="0.25">
      <c r="A2545">
        <v>2544</v>
      </c>
      <c r="D2545">
        <v>154.20260500000001</v>
      </c>
      <c r="E2545">
        <v>7.8243879999999999</v>
      </c>
      <c r="F2545">
        <v>134.39081900000002</v>
      </c>
      <c r="G2545">
        <v>7.2649239999999997</v>
      </c>
    </row>
    <row r="2546" spans="1:9" x14ac:dyDescent="0.25">
      <c r="A2546">
        <v>2545</v>
      </c>
      <c r="D2546">
        <v>154.20699200000001</v>
      </c>
      <c r="E2546">
        <v>7.8365299999999998</v>
      </c>
      <c r="F2546">
        <v>134.35598300000001</v>
      </c>
      <c r="G2546">
        <v>7.2815200000000004</v>
      </c>
    </row>
    <row r="2547" spans="1:9" x14ac:dyDescent="0.25">
      <c r="A2547">
        <v>2546</v>
      </c>
      <c r="D2547">
        <v>154.02418600000001</v>
      </c>
      <c r="E2547">
        <v>7.7661730000000002</v>
      </c>
      <c r="F2547">
        <v>134.356391</v>
      </c>
      <c r="G2547">
        <v>7.2804380000000002</v>
      </c>
    </row>
    <row r="2548" spans="1:9" x14ac:dyDescent="0.25">
      <c r="A2548">
        <v>2547</v>
      </c>
      <c r="D2548">
        <v>154.14219600000001</v>
      </c>
      <c r="E2548">
        <v>7.6765309999999998</v>
      </c>
      <c r="F2548">
        <v>134.36268100000001</v>
      </c>
      <c r="G2548">
        <v>7.2682219999999997</v>
      </c>
    </row>
    <row r="2549" spans="1:9" x14ac:dyDescent="0.25">
      <c r="A2549">
        <v>2548</v>
      </c>
      <c r="D2549">
        <v>154.16990100000001</v>
      </c>
      <c r="E2549">
        <v>7.7813270000000001</v>
      </c>
      <c r="F2549">
        <v>134.283919</v>
      </c>
      <c r="G2549">
        <v>7.2187400000000004</v>
      </c>
    </row>
    <row r="2550" spans="1:9" x14ac:dyDescent="0.25">
      <c r="A2550">
        <v>2549</v>
      </c>
      <c r="D2550">
        <v>154.274237</v>
      </c>
      <c r="E2550">
        <v>7.8169389999999996</v>
      </c>
      <c r="F2550">
        <v>134.393451</v>
      </c>
      <c r="G2550">
        <v>7.2424499999999998</v>
      </c>
    </row>
    <row r="2551" spans="1:9" x14ac:dyDescent="0.25">
      <c r="A2551">
        <v>2550</v>
      </c>
      <c r="D2551">
        <v>154.22643099999999</v>
      </c>
      <c r="E2551">
        <v>7.8365299999999998</v>
      </c>
      <c r="F2551">
        <v>134.43911600000001</v>
      </c>
      <c r="G2551">
        <v>7.2454919999999996</v>
      </c>
    </row>
    <row r="2552" spans="1:9" x14ac:dyDescent="0.25">
      <c r="A2552">
        <v>2551</v>
      </c>
      <c r="D2552">
        <v>154.35638</v>
      </c>
      <c r="E2552">
        <v>7.7448980000000001</v>
      </c>
      <c r="F2552">
        <v>134.44376300000002</v>
      </c>
      <c r="G2552">
        <v>7.2442029999999997</v>
      </c>
    </row>
    <row r="2553" spans="1:9" x14ac:dyDescent="0.25">
      <c r="A2553">
        <v>2552</v>
      </c>
      <c r="D2553">
        <v>154.37959499999999</v>
      </c>
      <c r="E2553">
        <v>7.623367</v>
      </c>
      <c r="F2553">
        <v>134.463347</v>
      </c>
      <c r="G2553">
        <v>7.2332239999999999</v>
      </c>
    </row>
    <row r="2554" spans="1:9" x14ac:dyDescent="0.25">
      <c r="A2554">
        <v>2553</v>
      </c>
      <c r="D2554">
        <v>154.34653300000002</v>
      </c>
      <c r="E2554">
        <v>7.612806</v>
      </c>
      <c r="F2554">
        <v>134.38381100000001</v>
      </c>
      <c r="G2554">
        <v>7.2194099999999999</v>
      </c>
    </row>
    <row r="2555" spans="1:9" x14ac:dyDescent="0.25">
      <c r="A2555">
        <v>2554</v>
      </c>
      <c r="D2555">
        <v>154.218727</v>
      </c>
      <c r="E2555">
        <v>7.6044900000000002</v>
      </c>
      <c r="F2555">
        <v>134.40391400000001</v>
      </c>
      <c r="G2555">
        <v>7.2547170000000003</v>
      </c>
    </row>
    <row r="2556" spans="1:9" x14ac:dyDescent="0.25">
      <c r="A2556">
        <v>2555</v>
      </c>
      <c r="D2556">
        <v>154.220564</v>
      </c>
      <c r="E2556">
        <v>7.8533160000000004</v>
      </c>
      <c r="F2556">
        <v>134.42592500000001</v>
      </c>
      <c r="G2556">
        <v>7.1661659999999996</v>
      </c>
    </row>
    <row r="2557" spans="1:9" x14ac:dyDescent="0.25">
      <c r="A2557">
        <v>2556</v>
      </c>
      <c r="D2557">
        <v>154.220564</v>
      </c>
      <c r="E2557">
        <v>7.8533160000000004</v>
      </c>
      <c r="F2557">
        <v>134.34731600000001</v>
      </c>
      <c r="G2557">
        <v>7.3093539999999999</v>
      </c>
    </row>
    <row r="2558" spans="1:9" x14ac:dyDescent="0.25">
      <c r="A2558">
        <v>2557</v>
      </c>
      <c r="H2558">
        <v>154.70872700000001</v>
      </c>
      <c r="I2558">
        <v>6.6678569999999997</v>
      </c>
    </row>
    <row r="2559" spans="1:9" x14ac:dyDescent="0.25">
      <c r="A2559">
        <v>2558</v>
      </c>
      <c r="H2559">
        <v>154.48546099999999</v>
      </c>
      <c r="I2559">
        <v>6.5763259999999999</v>
      </c>
    </row>
    <row r="2560" spans="1:9" x14ac:dyDescent="0.25">
      <c r="A2560">
        <v>2559</v>
      </c>
      <c r="B2560">
        <v>162.215462</v>
      </c>
      <c r="C2560">
        <v>8.2998469999999998</v>
      </c>
      <c r="H2560">
        <v>154.59806400000002</v>
      </c>
      <c r="I2560">
        <v>6.5590820000000001</v>
      </c>
    </row>
    <row r="2561" spans="1:9" x14ac:dyDescent="0.25">
      <c r="A2561">
        <v>2560</v>
      </c>
      <c r="B2561">
        <v>162.32995099999999</v>
      </c>
      <c r="C2561">
        <v>8.2390810000000005</v>
      </c>
      <c r="H2561">
        <v>154.76020600000001</v>
      </c>
      <c r="I2561">
        <v>6.5621419999999997</v>
      </c>
    </row>
    <row r="2562" spans="1:9" x14ac:dyDescent="0.25">
      <c r="A2562">
        <v>2561</v>
      </c>
      <c r="B2562">
        <v>162.24525800000001</v>
      </c>
      <c r="C2562">
        <v>8.2381630000000001</v>
      </c>
      <c r="H2562">
        <v>154.71826799999999</v>
      </c>
      <c r="I2562">
        <v>6.6457649999999999</v>
      </c>
    </row>
    <row r="2563" spans="1:9" x14ac:dyDescent="0.25">
      <c r="A2563">
        <v>2562</v>
      </c>
      <c r="B2563">
        <v>162.240206</v>
      </c>
      <c r="C2563">
        <v>8.239592</v>
      </c>
      <c r="H2563">
        <v>154.66903300000001</v>
      </c>
      <c r="I2563">
        <v>6.6072449999999998</v>
      </c>
    </row>
    <row r="2564" spans="1:9" x14ac:dyDescent="0.25">
      <c r="A2564">
        <v>2563</v>
      </c>
      <c r="B2564">
        <v>162.26423800000001</v>
      </c>
      <c r="C2564">
        <v>8.2368869999999994</v>
      </c>
      <c r="H2564">
        <v>154.66086999999999</v>
      </c>
      <c r="I2564">
        <v>6.5597450000000004</v>
      </c>
    </row>
    <row r="2565" spans="1:9" x14ac:dyDescent="0.25">
      <c r="A2565">
        <v>2564</v>
      </c>
      <c r="B2565">
        <v>162.26117600000001</v>
      </c>
      <c r="C2565">
        <v>8.2445409999999999</v>
      </c>
      <c r="H2565">
        <v>154.66622699999999</v>
      </c>
      <c r="I2565">
        <v>6.6623469999999996</v>
      </c>
    </row>
    <row r="2566" spans="1:9" x14ac:dyDescent="0.25">
      <c r="A2566">
        <v>2565</v>
      </c>
      <c r="B2566">
        <v>162.301635</v>
      </c>
      <c r="C2566">
        <v>8.2329589999999993</v>
      </c>
      <c r="H2566">
        <v>154.65127799999999</v>
      </c>
      <c r="I2566">
        <v>6.7022449999999996</v>
      </c>
    </row>
    <row r="2567" spans="1:9" x14ac:dyDescent="0.25">
      <c r="A2567">
        <v>2566</v>
      </c>
      <c r="B2567">
        <v>162.30408399999999</v>
      </c>
      <c r="C2567">
        <v>8.2176519999999993</v>
      </c>
      <c r="H2567">
        <v>154.69240000000002</v>
      </c>
      <c r="I2567">
        <v>6.687551</v>
      </c>
    </row>
    <row r="2568" spans="1:9" x14ac:dyDescent="0.25">
      <c r="A2568">
        <v>2567</v>
      </c>
      <c r="B2568">
        <v>162.227655</v>
      </c>
      <c r="C2568">
        <v>8.2438769999999995</v>
      </c>
      <c r="H2568">
        <v>154.564492</v>
      </c>
      <c r="I2568">
        <v>6.6724490000000003</v>
      </c>
    </row>
    <row r="2569" spans="1:9" x14ac:dyDescent="0.25">
      <c r="A2569">
        <v>2568</v>
      </c>
      <c r="B2569">
        <v>162.23342100000002</v>
      </c>
      <c r="C2569">
        <v>8.2400509999999993</v>
      </c>
      <c r="H2569">
        <v>154.51811499999999</v>
      </c>
      <c r="I2569">
        <v>6.6498980000000003</v>
      </c>
    </row>
    <row r="2570" spans="1:9" x14ac:dyDescent="0.25">
      <c r="A2570">
        <v>2569</v>
      </c>
      <c r="B2570">
        <v>162.20622800000001</v>
      </c>
      <c r="C2570">
        <v>8.2142859999999995</v>
      </c>
      <c r="H2570">
        <v>154.53224700000001</v>
      </c>
      <c r="I2570">
        <v>6.6505099999999997</v>
      </c>
    </row>
    <row r="2571" spans="1:9" x14ac:dyDescent="0.25">
      <c r="A2571">
        <v>2570</v>
      </c>
      <c r="B2571">
        <v>162.215462</v>
      </c>
      <c r="C2571">
        <v>8.2998469999999998</v>
      </c>
      <c r="H2571">
        <v>154.38214500000001</v>
      </c>
      <c r="I2571">
        <v>6.7279080000000002</v>
      </c>
    </row>
    <row r="2572" spans="1:9" x14ac:dyDescent="0.25">
      <c r="A2572">
        <v>2571</v>
      </c>
      <c r="B2572">
        <v>162.215462</v>
      </c>
      <c r="C2572">
        <v>8.2998469999999998</v>
      </c>
      <c r="H2572">
        <v>154.70872700000001</v>
      </c>
      <c r="I2572">
        <v>6.6678569999999997</v>
      </c>
    </row>
    <row r="2573" spans="1:9" x14ac:dyDescent="0.25">
      <c r="A2573">
        <v>2572</v>
      </c>
      <c r="H2573">
        <v>154.70872700000001</v>
      </c>
      <c r="I2573">
        <v>6.6678569999999997</v>
      </c>
    </row>
    <row r="2574" spans="1:9" x14ac:dyDescent="0.25">
      <c r="A2574">
        <v>2573</v>
      </c>
    </row>
    <row r="2575" spans="1:9" x14ac:dyDescent="0.25">
      <c r="A2575">
        <v>2574</v>
      </c>
      <c r="F2575">
        <v>163.05255299999999</v>
      </c>
      <c r="G2575">
        <v>8.7143359999999994</v>
      </c>
    </row>
    <row r="2576" spans="1:9" x14ac:dyDescent="0.25">
      <c r="A2576">
        <v>2575</v>
      </c>
      <c r="D2576">
        <v>173.192554</v>
      </c>
      <c r="E2576">
        <v>7.6878580000000003</v>
      </c>
      <c r="F2576">
        <v>163.06030900000002</v>
      </c>
      <c r="G2576">
        <v>8.6869390000000006</v>
      </c>
    </row>
    <row r="2577" spans="1:9" x14ac:dyDescent="0.25">
      <c r="A2577">
        <v>2576</v>
      </c>
      <c r="D2577">
        <v>173.16561400000001</v>
      </c>
      <c r="E2577">
        <v>7.6638780000000004</v>
      </c>
      <c r="F2577">
        <v>163.03331900000001</v>
      </c>
      <c r="G2577">
        <v>8.691122</v>
      </c>
    </row>
    <row r="2578" spans="1:9" x14ac:dyDescent="0.25">
      <c r="A2578">
        <v>2577</v>
      </c>
      <c r="D2578">
        <v>173.098523</v>
      </c>
      <c r="E2578">
        <v>7.6304590000000001</v>
      </c>
      <c r="F2578">
        <v>163.06954300000001</v>
      </c>
      <c r="G2578">
        <v>8.6792859999999994</v>
      </c>
    </row>
    <row r="2579" spans="1:9" x14ac:dyDescent="0.25">
      <c r="A2579">
        <v>2578</v>
      </c>
      <c r="D2579">
        <v>173.09423800000002</v>
      </c>
      <c r="E2579">
        <v>7.6318359999999998</v>
      </c>
      <c r="F2579">
        <v>163.09735000000001</v>
      </c>
      <c r="G2579">
        <v>8.6798979999999997</v>
      </c>
    </row>
    <row r="2580" spans="1:9" x14ac:dyDescent="0.25">
      <c r="A2580">
        <v>2579</v>
      </c>
      <c r="D2580">
        <v>173.11592000000002</v>
      </c>
      <c r="E2580">
        <v>7.6477550000000001</v>
      </c>
      <c r="F2580">
        <v>163.05745100000001</v>
      </c>
      <c r="G2580">
        <v>8.6751529999999999</v>
      </c>
    </row>
    <row r="2581" spans="1:9" x14ac:dyDescent="0.25">
      <c r="A2581">
        <v>2580</v>
      </c>
      <c r="D2581">
        <v>173.13872600000002</v>
      </c>
      <c r="E2581">
        <v>7.7006129999999997</v>
      </c>
      <c r="F2581">
        <v>163.02928800000001</v>
      </c>
      <c r="G2581">
        <v>8.6743880000000004</v>
      </c>
    </row>
    <row r="2582" spans="1:9" x14ac:dyDescent="0.25">
      <c r="A2582">
        <v>2581</v>
      </c>
      <c r="D2582">
        <v>173.12933800000002</v>
      </c>
      <c r="E2582">
        <v>7.6956629999999997</v>
      </c>
      <c r="F2582">
        <v>163.00826900000001</v>
      </c>
      <c r="G2582">
        <v>8.7236729999999998</v>
      </c>
    </row>
    <row r="2583" spans="1:9" x14ac:dyDescent="0.25">
      <c r="A2583">
        <v>2582</v>
      </c>
      <c r="D2583">
        <v>173.140512</v>
      </c>
      <c r="E2583">
        <v>7.6941319999999997</v>
      </c>
      <c r="F2583">
        <v>162.94719500000002</v>
      </c>
      <c r="G2583">
        <v>8.7445920000000008</v>
      </c>
    </row>
    <row r="2584" spans="1:9" x14ac:dyDescent="0.25">
      <c r="A2584">
        <v>2583</v>
      </c>
      <c r="D2584">
        <v>173.114238</v>
      </c>
      <c r="E2584">
        <v>7.7269389999999998</v>
      </c>
      <c r="F2584">
        <v>162.916686</v>
      </c>
      <c r="G2584">
        <v>8.7457139999999995</v>
      </c>
    </row>
    <row r="2585" spans="1:9" x14ac:dyDescent="0.25">
      <c r="A2585">
        <v>2584</v>
      </c>
      <c r="D2585">
        <v>173.082246</v>
      </c>
      <c r="E2585">
        <v>7.7465310000000001</v>
      </c>
      <c r="F2585">
        <v>162.918013</v>
      </c>
      <c r="G2585">
        <v>8.7103579999999994</v>
      </c>
    </row>
    <row r="2586" spans="1:9" x14ac:dyDescent="0.25">
      <c r="A2586">
        <v>2585</v>
      </c>
      <c r="D2586">
        <v>173.18036000000001</v>
      </c>
      <c r="E2586">
        <v>7.6772450000000001</v>
      </c>
      <c r="F2586">
        <v>163.013319</v>
      </c>
      <c r="G2586">
        <v>8.6409190000000002</v>
      </c>
    </row>
    <row r="2587" spans="1:9" x14ac:dyDescent="0.25">
      <c r="A2587">
        <v>2586</v>
      </c>
      <c r="D2587">
        <v>173.21342200000001</v>
      </c>
      <c r="E2587">
        <v>7.6875</v>
      </c>
      <c r="F2587">
        <v>163.05255299999999</v>
      </c>
      <c r="G2587">
        <v>8.7143359999999994</v>
      </c>
    </row>
    <row r="2588" spans="1:9" x14ac:dyDescent="0.25">
      <c r="A2588">
        <v>2587</v>
      </c>
      <c r="D2588">
        <v>173.15148099999999</v>
      </c>
      <c r="E2588">
        <v>7.6955609999999997</v>
      </c>
    </row>
    <row r="2589" spans="1:9" x14ac:dyDescent="0.25">
      <c r="A2589">
        <v>2588</v>
      </c>
      <c r="D2589">
        <v>173.192554</v>
      </c>
      <c r="E2589">
        <v>7.6878580000000003</v>
      </c>
    </row>
    <row r="2590" spans="1:9" x14ac:dyDescent="0.25">
      <c r="A2590">
        <v>2589</v>
      </c>
    </row>
    <row r="2591" spans="1:9" x14ac:dyDescent="0.25">
      <c r="A2591">
        <v>2590</v>
      </c>
      <c r="B2591">
        <v>183.81255300000001</v>
      </c>
      <c r="C2591">
        <v>8.8288770000000003</v>
      </c>
    </row>
    <row r="2592" spans="1:9" x14ac:dyDescent="0.25">
      <c r="A2592">
        <v>2591</v>
      </c>
      <c r="B2592">
        <v>183.825515</v>
      </c>
      <c r="C2592">
        <v>8.7909179999999996</v>
      </c>
      <c r="H2592">
        <v>174.46525700000001</v>
      </c>
      <c r="I2592">
        <v>6.9866330000000003</v>
      </c>
    </row>
    <row r="2593" spans="1:9" x14ac:dyDescent="0.25">
      <c r="A2593">
        <v>2592</v>
      </c>
      <c r="B2593">
        <v>183.79459300000002</v>
      </c>
      <c r="C2593">
        <v>8.7954080000000001</v>
      </c>
      <c r="H2593">
        <v>174.38117500000001</v>
      </c>
      <c r="I2593">
        <v>6.9020919999999997</v>
      </c>
    </row>
    <row r="2594" spans="1:9" x14ac:dyDescent="0.25">
      <c r="A2594">
        <v>2593</v>
      </c>
      <c r="B2594">
        <v>183.821326</v>
      </c>
      <c r="C2594">
        <v>8.8014279999999996</v>
      </c>
      <c r="H2594">
        <v>174.40913499999999</v>
      </c>
      <c r="I2594">
        <v>6.9502040000000003</v>
      </c>
    </row>
    <row r="2595" spans="1:9" x14ac:dyDescent="0.25">
      <c r="A2595">
        <v>2594</v>
      </c>
      <c r="B2595">
        <v>183.85597200000001</v>
      </c>
      <c r="C2595">
        <v>8.7941839999999996</v>
      </c>
      <c r="H2595">
        <v>174.433471</v>
      </c>
      <c r="I2595">
        <v>6.9728060000000003</v>
      </c>
    </row>
    <row r="2596" spans="1:9" x14ac:dyDescent="0.25">
      <c r="A2596">
        <v>2595</v>
      </c>
      <c r="B2596">
        <v>183.869697</v>
      </c>
      <c r="C2596">
        <v>8.8277549999999998</v>
      </c>
      <c r="H2596">
        <v>174.442758</v>
      </c>
      <c r="I2596">
        <v>6.9582139999999999</v>
      </c>
    </row>
    <row r="2597" spans="1:9" x14ac:dyDescent="0.25">
      <c r="A2597">
        <v>2596</v>
      </c>
      <c r="B2597">
        <v>183.84847200000002</v>
      </c>
      <c r="C2597">
        <v>8.836786</v>
      </c>
      <c r="H2597">
        <v>174.47673700000001</v>
      </c>
      <c r="I2597">
        <v>6.9607650000000003</v>
      </c>
    </row>
    <row r="2598" spans="1:9" x14ac:dyDescent="0.25">
      <c r="A2598">
        <v>2597</v>
      </c>
      <c r="B2598">
        <v>183.83489900000001</v>
      </c>
      <c r="C2598">
        <v>8.8321930000000002</v>
      </c>
      <c r="H2598">
        <v>174.434798</v>
      </c>
      <c r="I2598">
        <v>6.9723470000000001</v>
      </c>
    </row>
    <row r="2599" spans="1:9" x14ac:dyDescent="0.25">
      <c r="A2599">
        <v>2598</v>
      </c>
      <c r="B2599">
        <v>183.82142899999999</v>
      </c>
      <c r="C2599">
        <v>8.8455100000000009</v>
      </c>
      <c r="H2599">
        <v>174.40214500000002</v>
      </c>
      <c r="I2599">
        <v>6.9680609999999996</v>
      </c>
    </row>
    <row r="2600" spans="1:9" x14ac:dyDescent="0.25">
      <c r="A2600">
        <v>2599</v>
      </c>
      <c r="B2600">
        <v>183.84097200000002</v>
      </c>
      <c r="C2600">
        <v>8.8204589999999996</v>
      </c>
      <c r="H2600">
        <v>174.42459400000001</v>
      </c>
      <c r="I2600">
        <v>6.9706630000000001</v>
      </c>
    </row>
    <row r="2601" spans="1:9" x14ac:dyDescent="0.25">
      <c r="A2601">
        <v>2600</v>
      </c>
      <c r="B2601">
        <v>183.81479999999999</v>
      </c>
      <c r="C2601">
        <v>8.8135200000000005</v>
      </c>
      <c r="H2601">
        <v>174.40051199999999</v>
      </c>
      <c r="I2601">
        <v>6.9383670000000004</v>
      </c>
    </row>
    <row r="2602" spans="1:9" x14ac:dyDescent="0.25">
      <c r="A2602">
        <v>2601</v>
      </c>
      <c r="B2602">
        <v>183.81255300000001</v>
      </c>
      <c r="C2602">
        <v>8.8288770000000003</v>
      </c>
      <c r="H2602">
        <v>174.37541099999999</v>
      </c>
      <c r="I2602">
        <v>6.9430100000000001</v>
      </c>
    </row>
    <row r="2603" spans="1:9" x14ac:dyDescent="0.25">
      <c r="A2603">
        <v>2602</v>
      </c>
      <c r="H2603">
        <v>174.428573</v>
      </c>
      <c r="I2603">
        <v>7.0071940000000001</v>
      </c>
    </row>
    <row r="2604" spans="1:9" x14ac:dyDescent="0.25">
      <c r="A2604">
        <v>2603</v>
      </c>
      <c r="H2604">
        <v>174.45928900000001</v>
      </c>
      <c r="I2604">
        <v>6.9913259999999999</v>
      </c>
    </row>
    <row r="2605" spans="1:9" x14ac:dyDescent="0.25">
      <c r="A2605">
        <v>2604</v>
      </c>
      <c r="H2605">
        <v>174.46525700000001</v>
      </c>
      <c r="I2605">
        <v>6.9866330000000003</v>
      </c>
    </row>
    <row r="2606" spans="1:9" x14ac:dyDescent="0.25">
      <c r="A2606">
        <v>2605</v>
      </c>
      <c r="D2606">
        <v>196.08980099999999</v>
      </c>
      <c r="E2606">
        <v>7.5601019999999997</v>
      </c>
      <c r="F2606">
        <v>184.541686</v>
      </c>
      <c r="G2606">
        <v>8.7652040000000007</v>
      </c>
    </row>
    <row r="2607" spans="1:9" x14ac:dyDescent="0.25">
      <c r="A2607">
        <v>2606</v>
      </c>
      <c r="D2607">
        <v>196.15556600000002</v>
      </c>
      <c r="E2607">
        <v>7.5185709999999997</v>
      </c>
      <c r="F2607">
        <v>184.543216</v>
      </c>
      <c r="G2607">
        <v>8.8562239999999992</v>
      </c>
    </row>
    <row r="2608" spans="1:9" x14ac:dyDescent="0.25">
      <c r="A2608">
        <v>2607</v>
      </c>
      <c r="D2608">
        <v>196.102397</v>
      </c>
      <c r="E2608">
        <v>7.5610720000000002</v>
      </c>
      <c r="F2608">
        <v>184.583675</v>
      </c>
      <c r="G2608">
        <v>8.8145410000000002</v>
      </c>
    </row>
    <row r="2609" spans="1:9" x14ac:dyDescent="0.25">
      <c r="A2609">
        <v>2608</v>
      </c>
      <c r="D2609">
        <v>196.118571</v>
      </c>
      <c r="E2609">
        <v>7.5359689999999997</v>
      </c>
      <c r="F2609">
        <v>184.56780900000001</v>
      </c>
      <c r="G2609">
        <v>8.7867850000000001</v>
      </c>
    </row>
    <row r="2610" spans="1:9" x14ac:dyDescent="0.25">
      <c r="A2610">
        <v>2609</v>
      </c>
      <c r="D2610">
        <v>196.07944000000001</v>
      </c>
      <c r="E2610">
        <v>7.5122960000000001</v>
      </c>
      <c r="F2610">
        <v>184.555003</v>
      </c>
      <c r="G2610">
        <v>8.7764290000000003</v>
      </c>
    </row>
    <row r="2611" spans="1:9" x14ac:dyDescent="0.25">
      <c r="A2611">
        <v>2610</v>
      </c>
      <c r="D2611">
        <v>196.09439</v>
      </c>
      <c r="E2611">
        <v>7.5095919999999996</v>
      </c>
      <c r="F2611">
        <v>184.56331900000001</v>
      </c>
      <c r="G2611">
        <v>8.7785709999999995</v>
      </c>
    </row>
    <row r="2612" spans="1:9" x14ac:dyDescent="0.25">
      <c r="A2612">
        <v>2611</v>
      </c>
      <c r="D2612">
        <v>196.10969499999999</v>
      </c>
      <c r="E2612">
        <v>7.5184179999999996</v>
      </c>
      <c r="F2612">
        <v>184.58525800000001</v>
      </c>
      <c r="G2612">
        <v>8.7920909999999992</v>
      </c>
    </row>
    <row r="2613" spans="1:9" x14ac:dyDescent="0.25">
      <c r="A2613">
        <v>2612</v>
      </c>
      <c r="D2613">
        <v>196.155463</v>
      </c>
      <c r="E2613">
        <v>7.5079589999999996</v>
      </c>
      <c r="F2613">
        <v>184.55745200000001</v>
      </c>
      <c r="G2613">
        <v>8.7923469999999995</v>
      </c>
    </row>
    <row r="2614" spans="1:9" x14ac:dyDescent="0.25">
      <c r="A2614">
        <v>2613</v>
      </c>
      <c r="D2614">
        <v>196.14086800000001</v>
      </c>
      <c r="E2614">
        <v>7.501582</v>
      </c>
      <c r="F2614">
        <v>184.53117700000001</v>
      </c>
      <c r="G2614">
        <v>8.7388770000000005</v>
      </c>
    </row>
    <row r="2615" spans="1:9" x14ac:dyDescent="0.25">
      <c r="A2615">
        <v>2614</v>
      </c>
      <c r="D2615">
        <v>196.12433900000002</v>
      </c>
      <c r="E2615">
        <v>7.5120399999999998</v>
      </c>
      <c r="F2615">
        <v>184.529796</v>
      </c>
      <c r="G2615">
        <v>8.7336229999999997</v>
      </c>
    </row>
    <row r="2616" spans="1:9" x14ac:dyDescent="0.25">
      <c r="A2616">
        <v>2615</v>
      </c>
      <c r="D2616">
        <v>196.14194000000001</v>
      </c>
      <c r="E2616">
        <v>7.4951020000000002</v>
      </c>
      <c r="F2616">
        <v>184.541686</v>
      </c>
      <c r="G2616">
        <v>8.6654079999999993</v>
      </c>
    </row>
    <row r="2617" spans="1:9" x14ac:dyDescent="0.25">
      <c r="A2617">
        <v>2616</v>
      </c>
      <c r="D2617">
        <v>196.11872400000001</v>
      </c>
      <c r="E2617">
        <v>7.5113260000000004</v>
      </c>
      <c r="F2617">
        <v>184.56158400000001</v>
      </c>
      <c r="G2617">
        <v>8.6351019999999998</v>
      </c>
    </row>
    <row r="2618" spans="1:9" x14ac:dyDescent="0.25">
      <c r="A2618">
        <v>2617</v>
      </c>
      <c r="D2618">
        <v>196.20693900000001</v>
      </c>
      <c r="E2618">
        <v>7.5575000000000001</v>
      </c>
      <c r="F2618">
        <v>184.541686</v>
      </c>
      <c r="G2618">
        <v>8.7652040000000007</v>
      </c>
    </row>
    <row r="2619" spans="1:9" x14ac:dyDescent="0.25">
      <c r="A2619">
        <v>2618</v>
      </c>
      <c r="D2619">
        <v>196.21331700000002</v>
      </c>
      <c r="E2619">
        <v>7.4941329999999997</v>
      </c>
    </row>
    <row r="2620" spans="1:9" x14ac:dyDescent="0.25">
      <c r="A2620">
        <v>2619</v>
      </c>
      <c r="D2620">
        <v>196.08980099999999</v>
      </c>
      <c r="E2620">
        <v>7.5601019999999997</v>
      </c>
    </row>
    <row r="2621" spans="1:9" x14ac:dyDescent="0.25">
      <c r="A2621">
        <v>2620</v>
      </c>
      <c r="B2621">
        <v>206.049342</v>
      </c>
      <c r="C2621">
        <v>8.5164279999999994</v>
      </c>
      <c r="H2621">
        <v>196.93199100000001</v>
      </c>
      <c r="I2621">
        <v>6.3874490000000002</v>
      </c>
    </row>
    <row r="2622" spans="1:9" x14ac:dyDescent="0.25">
      <c r="A2622">
        <v>2621</v>
      </c>
      <c r="B2622">
        <v>206.091735</v>
      </c>
      <c r="C2622">
        <v>8.5339790000000004</v>
      </c>
      <c r="H2622">
        <v>197.00811300000001</v>
      </c>
      <c r="I2622">
        <v>6.389132</v>
      </c>
    </row>
    <row r="2623" spans="1:9" x14ac:dyDescent="0.25">
      <c r="A2623">
        <v>2622</v>
      </c>
      <c r="B2623">
        <v>206.059898</v>
      </c>
      <c r="C2623">
        <v>8.5077549999999995</v>
      </c>
      <c r="H2623">
        <v>197.045154</v>
      </c>
      <c r="I2623">
        <v>6.446123</v>
      </c>
    </row>
    <row r="2624" spans="1:9" x14ac:dyDescent="0.25">
      <c r="A2624">
        <v>2623</v>
      </c>
      <c r="B2624">
        <v>206.107043</v>
      </c>
      <c r="C2624">
        <v>8.4852039999999995</v>
      </c>
      <c r="H2624">
        <v>197.01357200000001</v>
      </c>
      <c r="I2624">
        <v>6.4505100000000004</v>
      </c>
    </row>
    <row r="2625" spans="1:9" x14ac:dyDescent="0.25">
      <c r="A2625">
        <v>2624</v>
      </c>
      <c r="B2625">
        <v>206.095462</v>
      </c>
      <c r="C2625">
        <v>8.4946940000000009</v>
      </c>
      <c r="H2625">
        <v>197.000156</v>
      </c>
      <c r="I2625">
        <v>6.4338259999999998</v>
      </c>
    </row>
    <row r="2626" spans="1:9" x14ac:dyDescent="0.25">
      <c r="A2626">
        <v>2625</v>
      </c>
      <c r="B2626">
        <v>206.098724</v>
      </c>
      <c r="C2626">
        <v>8.5118369999999999</v>
      </c>
      <c r="H2626">
        <v>197.02785800000001</v>
      </c>
      <c r="I2626">
        <v>6.4335709999999997</v>
      </c>
    </row>
    <row r="2627" spans="1:9" x14ac:dyDescent="0.25">
      <c r="A2627">
        <v>2626</v>
      </c>
      <c r="B2627">
        <v>206.11382600000002</v>
      </c>
      <c r="C2627">
        <v>8.531326</v>
      </c>
      <c r="H2627">
        <v>197.03005100000001</v>
      </c>
      <c r="I2627">
        <v>6.4350509999999996</v>
      </c>
    </row>
    <row r="2628" spans="1:9" x14ac:dyDescent="0.25">
      <c r="A2628">
        <v>2627</v>
      </c>
      <c r="B2628">
        <v>206.11382600000002</v>
      </c>
      <c r="C2628">
        <v>8.5573979999999992</v>
      </c>
      <c r="H2628">
        <v>197.08449100000001</v>
      </c>
      <c r="I2628">
        <v>6.4064800000000002</v>
      </c>
    </row>
    <row r="2629" spans="1:9" x14ac:dyDescent="0.25">
      <c r="A2629">
        <v>2628</v>
      </c>
      <c r="B2629">
        <v>206.11898300000001</v>
      </c>
      <c r="C2629">
        <v>8.5123979999999992</v>
      </c>
      <c r="H2629">
        <v>197.04545899999999</v>
      </c>
      <c r="I2629">
        <v>6.3996430000000002</v>
      </c>
    </row>
    <row r="2630" spans="1:9" x14ac:dyDescent="0.25">
      <c r="A2630">
        <v>2629</v>
      </c>
      <c r="B2630">
        <v>206.095664</v>
      </c>
      <c r="C2630">
        <v>8.5373470000000005</v>
      </c>
      <c r="H2630">
        <v>197.04545899999999</v>
      </c>
      <c r="I2630">
        <v>6.3996430000000002</v>
      </c>
    </row>
    <row r="2631" spans="1:9" x14ac:dyDescent="0.25">
      <c r="A2631">
        <v>2630</v>
      </c>
      <c r="B2631">
        <v>206.10893200000001</v>
      </c>
      <c r="C2631">
        <v>8.5115809999999996</v>
      </c>
      <c r="H2631">
        <v>197.07888</v>
      </c>
      <c r="I2631">
        <v>6.4168370000000001</v>
      </c>
    </row>
    <row r="2632" spans="1:9" x14ac:dyDescent="0.25">
      <c r="A2632">
        <v>2631</v>
      </c>
      <c r="B2632">
        <v>206.13316700000001</v>
      </c>
      <c r="C2632">
        <v>8.4785710000000005</v>
      </c>
      <c r="H2632">
        <v>197.06413600000002</v>
      </c>
      <c r="I2632">
        <v>6.4193879999999996</v>
      </c>
    </row>
    <row r="2633" spans="1:9" x14ac:dyDescent="0.25">
      <c r="A2633">
        <v>2632</v>
      </c>
      <c r="B2633">
        <v>206.049342</v>
      </c>
      <c r="C2633">
        <v>8.5164279999999994</v>
      </c>
      <c r="H2633">
        <v>197.116176</v>
      </c>
      <c r="I2633">
        <v>6.4197449999999998</v>
      </c>
    </row>
    <row r="2634" spans="1:9" x14ac:dyDescent="0.25">
      <c r="A2634">
        <v>2633</v>
      </c>
      <c r="H2634">
        <v>197.22944200000001</v>
      </c>
      <c r="I2634">
        <v>6.4386729999999996</v>
      </c>
    </row>
    <row r="2635" spans="1:9" x14ac:dyDescent="0.25">
      <c r="A2635">
        <v>2634</v>
      </c>
      <c r="D2635">
        <v>216.57332700000001</v>
      </c>
      <c r="E2635">
        <v>7.0506510000000002</v>
      </c>
      <c r="H2635">
        <v>196.93199100000001</v>
      </c>
      <c r="I2635">
        <v>6.3874490000000002</v>
      </c>
    </row>
    <row r="2636" spans="1:9" x14ac:dyDescent="0.25">
      <c r="A2636">
        <v>2635</v>
      </c>
      <c r="D2636">
        <v>216.56625600000001</v>
      </c>
      <c r="E2636">
        <v>6.957776</v>
      </c>
    </row>
    <row r="2637" spans="1:9" x14ac:dyDescent="0.25">
      <c r="A2637">
        <v>2636</v>
      </c>
      <c r="D2637">
        <v>216.52024900000001</v>
      </c>
      <c r="E2637">
        <v>6.9824219999999997</v>
      </c>
      <c r="F2637">
        <v>206.720767</v>
      </c>
      <c r="G2637">
        <v>8.0511730000000004</v>
      </c>
    </row>
    <row r="2638" spans="1:9" x14ac:dyDescent="0.25">
      <c r="A2638">
        <v>2637</v>
      </c>
      <c r="D2638">
        <v>216.50727000000001</v>
      </c>
      <c r="E2638">
        <v>7.0230259999999998</v>
      </c>
      <c r="F2638">
        <v>206.699184</v>
      </c>
      <c r="G2638">
        <v>8.0784190000000002</v>
      </c>
    </row>
    <row r="2639" spans="1:9" x14ac:dyDescent="0.25">
      <c r="A2639">
        <v>2638</v>
      </c>
      <c r="D2639">
        <v>216.545197</v>
      </c>
      <c r="E2639">
        <v>7.0219659999999999</v>
      </c>
      <c r="F2639">
        <v>206.693015</v>
      </c>
      <c r="G2639">
        <v>8.0840309999999995</v>
      </c>
    </row>
    <row r="2640" spans="1:9" x14ac:dyDescent="0.25">
      <c r="A2640">
        <v>2639</v>
      </c>
      <c r="D2640">
        <v>216.532723</v>
      </c>
      <c r="E2640">
        <v>7.0078240000000003</v>
      </c>
      <c r="F2640">
        <v>206.69739800000002</v>
      </c>
      <c r="G2640">
        <v>8.0573460000000008</v>
      </c>
    </row>
    <row r="2641" spans="1:9" x14ac:dyDescent="0.25">
      <c r="A2641">
        <v>2640</v>
      </c>
      <c r="D2641">
        <v>216.56615600000001</v>
      </c>
      <c r="E2641">
        <v>7.0144909999999996</v>
      </c>
      <c r="F2641">
        <v>206.64939000000001</v>
      </c>
      <c r="G2641">
        <v>8.0646930000000001</v>
      </c>
    </row>
    <row r="2642" spans="1:9" x14ac:dyDescent="0.25">
      <c r="A2642">
        <v>2641</v>
      </c>
      <c r="D2642">
        <v>216.529743</v>
      </c>
      <c r="E2642">
        <v>7.0053000000000001</v>
      </c>
      <c r="F2642">
        <v>206.718219</v>
      </c>
      <c r="G2642">
        <v>8.1051520000000004</v>
      </c>
    </row>
    <row r="2643" spans="1:9" x14ac:dyDescent="0.25">
      <c r="A2643">
        <v>2642</v>
      </c>
      <c r="D2643">
        <v>216.533582</v>
      </c>
      <c r="E2643">
        <v>7.0147930000000001</v>
      </c>
      <c r="F2643">
        <v>206.70938799999999</v>
      </c>
      <c r="G2643">
        <v>8.0926530000000003</v>
      </c>
    </row>
    <row r="2644" spans="1:9" x14ac:dyDescent="0.25">
      <c r="A2644">
        <v>2643</v>
      </c>
      <c r="D2644">
        <v>216.512573</v>
      </c>
      <c r="E2644">
        <v>6.9739380000000004</v>
      </c>
      <c r="F2644">
        <v>206.744182</v>
      </c>
      <c r="G2644">
        <v>8.0989799999999992</v>
      </c>
    </row>
    <row r="2645" spans="1:9" x14ac:dyDescent="0.25">
      <c r="A2645">
        <v>2644</v>
      </c>
      <c r="D2645">
        <v>216.49722</v>
      </c>
      <c r="E2645">
        <v>6.9842909999999998</v>
      </c>
      <c r="F2645">
        <v>206.75837300000001</v>
      </c>
      <c r="G2645">
        <v>8.1136219999999994</v>
      </c>
    </row>
    <row r="2646" spans="1:9" x14ac:dyDescent="0.25">
      <c r="A2646">
        <v>2645</v>
      </c>
      <c r="D2646">
        <v>216.594639</v>
      </c>
      <c r="E2646">
        <v>7.0037339999999997</v>
      </c>
      <c r="F2646">
        <v>206.707401</v>
      </c>
      <c r="G2646">
        <v>8.1125000000000007</v>
      </c>
    </row>
    <row r="2647" spans="1:9" x14ac:dyDescent="0.25">
      <c r="A2647">
        <v>2646</v>
      </c>
      <c r="D2647">
        <v>216.627971</v>
      </c>
      <c r="E2647">
        <v>6.9896430000000001</v>
      </c>
      <c r="F2647">
        <v>206.69219900000002</v>
      </c>
      <c r="G2647">
        <v>8.0951529999999998</v>
      </c>
    </row>
    <row r="2648" spans="1:9" x14ac:dyDescent="0.25">
      <c r="A2648">
        <v>2647</v>
      </c>
      <c r="D2648">
        <v>216.57332700000001</v>
      </c>
      <c r="E2648">
        <v>7.0506510000000002</v>
      </c>
      <c r="F2648">
        <v>206.720767</v>
      </c>
      <c r="G2648">
        <v>8.0511730000000004</v>
      </c>
    </row>
    <row r="2649" spans="1:9" x14ac:dyDescent="0.25">
      <c r="A2649">
        <v>2648</v>
      </c>
    </row>
    <row r="2650" spans="1:9" x14ac:dyDescent="0.25">
      <c r="A2650">
        <v>2649</v>
      </c>
    </row>
    <row r="2651" spans="1:9" x14ac:dyDescent="0.25">
      <c r="A2651">
        <v>2650</v>
      </c>
      <c r="B2651">
        <v>226.09673000000001</v>
      </c>
      <c r="C2651">
        <v>7.5740080000000001</v>
      </c>
      <c r="H2651">
        <v>217.45181700000001</v>
      </c>
      <c r="I2651">
        <v>6.081054</v>
      </c>
    </row>
    <row r="2652" spans="1:9" x14ac:dyDescent="0.25">
      <c r="A2652">
        <v>2651</v>
      </c>
      <c r="B2652">
        <v>226.10228599999999</v>
      </c>
      <c r="C2652">
        <v>7.5705730000000004</v>
      </c>
      <c r="H2652">
        <v>217.595699</v>
      </c>
      <c r="I2652">
        <v>6.0743869999999998</v>
      </c>
    </row>
    <row r="2653" spans="1:9" x14ac:dyDescent="0.25">
      <c r="A2653">
        <v>2652</v>
      </c>
      <c r="B2653">
        <v>226.03617700000001</v>
      </c>
      <c r="C2653">
        <v>7.5042629999999999</v>
      </c>
      <c r="H2653">
        <v>217.524844</v>
      </c>
      <c r="I2653">
        <v>6.0604480000000001</v>
      </c>
    </row>
    <row r="2654" spans="1:9" x14ac:dyDescent="0.25">
      <c r="A2654">
        <v>2653</v>
      </c>
      <c r="B2654">
        <v>226.022491</v>
      </c>
      <c r="C2654">
        <v>7.5081519999999999</v>
      </c>
      <c r="H2654">
        <v>217.533278</v>
      </c>
      <c r="I2654">
        <v>6.0954969999999999</v>
      </c>
    </row>
    <row r="2655" spans="1:9" x14ac:dyDescent="0.25">
      <c r="A2655">
        <v>2654</v>
      </c>
      <c r="B2655">
        <v>226.049509</v>
      </c>
      <c r="C2655">
        <v>7.5354239999999999</v>
      </c>
      <c r="H2655">
        <v>217.53287399999999</v>
      </c>
      <c r="I2655">
        <v>6.0864070000000003</v>
      </c>
    </row>
    <row r="2656" spans="1:9" x14ac:dyDescent="0.25">
      <c r="A2656">
        <v>2655</v>
      </c>
      <c r="B2656">
        <v>226.02077399999999</v>
      </c>
      <c r="C2656">
        <v>7.5360290000000001</v>
      </c>
      <c r="H2656">
        <v>217.48802799999999</v>
      </c>
      <c r="I2656">
        <v>6.1094860000000004</v>
      </c>
    </row>
    <row r="2657" spans="1:9" x14ac:dyDescent="0.25">
      <c r="A2657">
        <v>2656</v>
      </c>
      <c r="B2657">
        <v>226.02814699999999</v>
      </c>
      <c r="C2657">
        <v>7.5357770000000004</v>
      </c>
      <c r="H2657">
        <v>217.49393699999999</v>
      </c>
      <c r="I2657">
        <v>6.1190819999999997</v>
      </c>
    </row>
    <row r="2658" spans="1:9" x14ac:dyDescent="0.25">
      <c r="A2658">
        <v>2657</v>
      </c>
      <c r="B2658">
        <v>226.04365200000001</v>
      </c>
      <c r="C2658">
        <v>7.5354239999999999</v>
      </c>
      <c r="H2658">
        <v>217.42747499999999</v>
      </c>
      <c r="I2658">
        <v>6.1689780000000001</v>
      </c>
    </row>
    <row r="2659" spans="1:9" x14ac:dyDescent="0.25">
      <c r="A2659">
        <v>2658</v>
      </c>
      <c r="B2659">
        <v>226.04425800000001</v>
      </c>
      <c r="C2659">
        <v>7.5150199999999998</v>
      </c>
      <c r="H2659">
        <v>217.39485099999999</v>
      </c>
      <c r="I2659">
        <v>6.1606449999999997</v>
      </c>
    </row>
    <row r="2660" spans="1:9" x14ac:dyDescent="0.25">
      <c r="A2660">
        <v>2659</v>
      </c>
      <c r="B2660">
        <v>226.03728799999999</v>
      </c>
      <c r="C2660">
        <v>7.5300700000000003</v>
      </c>
      <c r="H2660">
        <v>217.37712400000001</v>
      </c>
      <c r="I2660">
        <v>6.1759979999999999</v>
      </c>
    </row>
    <row r="2661" spans="1:9" x14ac:dyDescent="0.25">
      <c r="A2661">
        <v>2660</v>
      </c>
      <c r="B2661">
        <v>226.05653000000001</v>
      </c>
      <c r="C2661">
        <v>7.5112829999999997</v>
      </c>
      <c r="H2661">
        <v>217.38621499999999</v>
      </c>
      <c r="I2661">
        <v>6.1522620000000003</v>
      </c>
    </row>
    <row r="2662" spans="1:9" x14ac:dyDescent="0.25">
      <c r="A2662">
        <v>2661</v>
      </c>
      <c r="B2662">
        <v>226.12682999999998</v>
      </c>
      <c r="C2662">
        <v>7.5143139999999997</v>
      </c>
      <c r="H2662">
        <v>217.41469799999999</v>
      </c>
      <c r="I2662">
        <v>6.1709990000000001</v>
      </c>
    </row>
    <row r="2663" spans="1:9" x14ac:dyDescent="0.25">
      <c r="A2663">
        <v>2662</v>
      </c>
      <c r="B2663">
        <v>226.09673000000001</v>
      </c>
      <c r="C2663">
        <v>7.5740080000000001</v>
      </c>
      <c r="H2663">
        <v>217.45181700000001</v>
      </c>
      <c r="I2663">
        <v>6.081054</v>
      </c>
    </row>
    <row r="2664" spans="1:9" x14ac:dyDescent="0.25">
      <c r="A2664">
        <v>2663</v>
      </c>
    </row>
    <row r="2665" spans="1:9" x14ac:dyDescent="0.25">
      <c r="A2665">
        <v>2664</v>
      </c>
      <c r="D2665">
        <v>237.13071199999999</v>
      </c>
      <c r="E2665">
        <v>6.011158</v>
      </c>
    </row>
    <row r="2666" spans="1:9" x14ac:dyDescent="0.25">
      <c r="A2666">
        <v>2665</v>
      </c>
      <c r="D2666">
        <v>237.14565999999999</v>
      </c>
      <c r="E2666">
        <v>5.9807050000000004</v>
      </c>
      <c r="F2666">
        <v>227.15248299999999</v>
      </c>
      <c r="G2666">
        <v>7.6877890000000004</v>
      </c>
    </row>
    <row r="2667" spans="1:9" x14ac:dyDescent="0.25">
      <c r="A2667">
        <v>2666</v>
      </c>
      <c r="D2667">
        <v>237.11278300000001</v>
      </c>
      <c r="E2667">
        <v>5.9612109999999996</v>
      </c>
      <c r="F2667">
        <v>227.17419999999998</v>
      </c>
      <c r="G2667">
        <v>7.7356660000000002</v>
      </c>
    </row>
    <row r="2668" spans="1:9" x14ac:dyDescent="0.25">
      <c r="A2668">
        <v>2667</v>
      </c>
      <c r="D2668">
        <v>237.11298500000001</v>
      </c>
      <c r="E2668">
        <v>5.9585850000000002</v>
      </c>
      <c r="F2668">
        <v>227.13253499999999</v>
      </c>
      <c r="G2668">
        <v>7.7492510000000001</v>
      </c>
    </row>
    <row r="2669" spans="1:9" x14ac:dyDescent="0.25">
      <c r="A2669">
        <v>2668</v>
      </c>
      <c r="D2669">
        <v>237.15712500000001</v>
      </c>
      <c r="E2669">
        <v>5.9802499999999998</v>
      </c>
      <c r="F2669">
        <v>227.12238400000001</v>
      </c>
      <c r="G2669">
        <v>7.7518269999999996</v>
      </c>
    </row>
    <row r="2670" spans="1:9" x14ac:dyDescent="0.25">
      <c r="A2670">
        <v>2669</v>
      </c>
      <c r="D2670">
        <v>237.13788399999999</v>
      </c>
      <c r="E2670">
        <v>5.9702010000000003</v>
      </c>
      <c r="F2670">
        <v>227.13824299999999</v>
      </c>
      <c r="G2670">
        <v>7.72607</v>
      </c>
    </row>
    <row r="2671" spans="1:9" x14ac:dyDescent="0.25">
      <c r="A2671">
        <v>2670</v>
      </c>
      <c r="D2671">
        <v>237.16874100000001</v>
      </c>
      <c r="E2671">
        <v>6.0236830000000001</v>
      </c>
      <c r="F2671">
        <v>227.15374600000001</v>
      </c>
      <c r="G2671">
        <v>7.7021319999999998</v>
      </c>
    </row>
    <row r="2672" spans="1:9" x14ac:dyDescent="0.25">
      <c r="A2672">
        <v>2671</v>
      </c>
      <c r="D2672">
        <v>237.158388</v>
      </c>
      <c r="E2672">
        <v>6.0127740000000003</v>
      </c>
      <c r="F2672">
        <v>227.14107100000001</v>
      </c>
      <c r="G2672">
        <v>7.7439479999999996</v>
      </c>
    </row>
    <row r="2673" spans="1:9" x14ac:dyDescent="0.25">
      <c r="A2673">
        <v>2672</v>
      </c>
      <c r="D2673">
        <v>237.15086099999999</v>
      </c>
      <c r="E2673">
        <v>6.0155519999999996</v>
      </c>
      <c r="F2673">
        <v>227.130819</v>
      </c>
      <c r="G2673">
        <v>7.7351609999999997</v>
      </c>
    </row>
    <row r="2674" spans="1:9" x14ac:dyDescent="0.25">
      <c r="A2674">
        <v>2673</v>
      </c>
      <c r="D2674">
        <v>237.098491</v>
      </c>
      <c r="E2674">
        <v>6.046055</v>
      </c>
      <c r="F2674">
        <v>227.11642499999999</v>
      </c>
      <c r="G2674">
        <v>7.7567760000000003</v>
      </c>
    </row>
    <row r="2675" spans="1:9" x14ac:dyDescent="0.25">
      <c r="A2675">
        <v>2674</v>
      </c>
      <c r="D2675">
        <v>237.17277999999999</v>
      </c>
      <c r="E2675">
        <v>6.0381770000000001</v>
      </c>
      <c r="F2675">
        <v>227.12425300000001</v>
      </c>
      <c r="G2675">
        <v>7.7463220000000002</v>
      </c>
    </row>
    <row r="2676" spans="1:9" x14ac:dyDescent="0.25">
      <c r="A2676">
        <v>2675</v>
      </c>
      <c r="D2676">
        <v>237.219345</v>
      </c>
      <c r="E2676">
        <v>5.9502519999999999</v>
      </c>
      <c r="F2676">
        <v>227.141526</v>
      </c>
      <c r="G2676">
        <v>7.7721289999999996</v>
      </c>
    </row>
    <row r="2677" spans="1:9" x14ac:dyDescent="0.25">
      <c r="A2677">
        <v>2676</v>
      </c>
      <c r="D2677">
        <v>237.13071199999999</v>
      </c>
      <c r="E2677">
        <v>6.011158</v>
      </c>
      <c r="F2677">
        <v>227.15248299999999</v>
      </c>
      <c r="G2677">
        <v>7.6877890000000004</v>
      </c>
    </row>
    <row r="2678" spans="1:9" x14ac:dyDescent="0.25">
      <c r="A2678">
        <v>2677</v>
      </c>
      <c r="D2678">
        <v>237.13071199999999</v>
      </c>
      <c r="E2678">
        <v>6.011158</v>
      </c>
    </row>
    <row r="2679" spans="1:9" x14ac:dyDescent="0.25">
      <c r="A2679">
        <v>2678</v>
      </c>
      <c r="B2679">
        <v>248.567453</v>
      </c>
      <c r="C2679">
        <v>6.4417920000000004</v>
      </c>
    </row>
    <row r="2680" spans="1:9" x14ac:dyDescent="0.25">
      <c r="A2680">
        <v>2679</v>
      </c>
      <c r="B2680">
        <v>248.610277</v>
      </c>
      <c r="C2680">
        <v>6.4256820000000001</v>
      </c>
      <c r="H2680">
        <v>238.11086399999999</v>
      </c>
      <c r="I2680">
        <v>4.9150520000000002</v>
      </c>
    </row>
    <row r="2681" spans="1:9" x14ac:dyDescent="0.25">
      <c r="A2681">
        <v>2680</v>
      </c>
      <c r="B2681">
        <v>248.61073099999999</v>
      </c>
      <c r="C2681">
        <v>6.4013400000000003</v>
      </c>
      <c r="H2681">
        <v>238.24449300000001</v>
      </c>
      <c r="I2681">
        <v>4.9008609999999999</v>
      </c>
    </row>
    <row r="2682" spans="1:9" x14ac:dyDescent="0.25">
      <c r="A2682">
        <v>2681</v>
      </c>
      <c r="B2682">
        <v>248.593458</v>
      </c>
      <c r="C2682">
        <v>6.415178</v>
      </c>
      <c r="H2682">
        <v>238.267774</v>
      </c>
      <c r="I2682">
        <v>4.9205059999999996</v>
      </c>
    </row>
    <row r="2683" spans="1:9" x14ac:dyDescent="0.25">
      <c r="A2683">
        <v>2682</v>
      </c>
      <c r="B2683">
        <v>248.59568200000001</v>
      </c>
      <c r="C2683">
        <v>6.391947</v>
      </c>
      <c r="H2683">
        <v>238.274845</v>
      </c>
      <c r="I2683">
        <v>4.9432330000000002</v>
      </c>
    </row>
    <row r="2684" spans="1:9" x14ac:dyDescent="0.25">
      <c r="A2684">
        <v>2683</v>
      </c>
      <c r="B2684">
        <v>248.59174100000001</v>
      </c>
      <c r="C2684">
        <v>6.4428020000000004</v>
      </c>
      <c r="H2684">
        <v>238.24833100000001</v>
      </c>
      <c r="I2684">
        <v>4.949192</v>
      </c>
    </row>
    <row r="2685" spans="1:9" x14ac:dyDescent="0.25">
      <c r="A2685">
        <v>2684</v>
      </c>
      <c r="B2685">
        <v>248.574319</v>
      </c>
      <c r="C2685">
        <v>6.4455289999999996</v>
      </c>
      <c r="H2685">
        <v>238.255504</v>
      </c>
      <c r="I2685">
        <v>4.9556060000000004</v>
      </c>
    </row>
    <row r="2686" spans="1:9" x14ac:dyDescent="0.25">
      <c r="A2686">
        <v>2685</v>
      </c>
      <c r="B2686">
        <v>248.57613900000001</v>
      </c>
      <c r="C2686">
        <v>6.4386609999999997</v>
      </c>
      <c r="H2686">
        <v>238.27186499999999</v>
      </c>
      <c r="I2686">
        <v>4.9654030000000002</v>
      </c>
    </row>
    <row r="2687" spans="1:9" x14ac:dyDescent="0.25">
      <c r="A2687">
        <v>2686</v>
      </c>
      <c r="B2687">
        <v>248.57704699999999</v>
      </c>
      <c r="C2687">
        <v>6.4440650000000002</v>
      </c>
      <c r="H2687">
        <v>238.23908900000001</v>
      </c>
      <c r="I2687">
        <v>4.973382</v>
      </c>
    </row>
    <row r="2688" spans="1:9" x14ac:dyDescent="0.25">
      <c r="A2688">
        <v>2687</v>
      </c>
      <c r="B2688">
        <v>248.57148899999999</v>
      </c>
      <c r="C2688">
        <v>6.4534589999999996</v>
      </c>
      <c r="H2688">
        <v>238.24328199999999</v>
      </c>
      <c r="I2688">
        <v>4.9548480000000001</v>
      </c>
    </row>
    <row r="2689" spans="1:9" x14ac:dyDescent="0.25">
      <c r="A2689">
        <v>2688</v>
      </c>
      <c r="B2689">
        <v>248.569875</v>
      </c>
      <c r="C2689">
        <v>6.4667409999999999</v>
      </c>
      <c r="H2689">
        <v>238.22591</v>
      </c>
      <c r="I2689">
        <v>4.9796449999999997</v>
      </c>
    </row>
    <row r="2690" spans="1:9" x14ac:dyDescent="0.25">
      <c r="A2690">
        <v>2689</v>
      </c>
      <c r="B2690">
        <v>248.54861199999999</v>
      </c>
      <c r="C2690">
        <v>6.4766890000000004</v>
      </c>
      <c r="H2690">
        <v>238.24106</v>
      </c>
      <c r="I2690">
        <v>4.9403540000000001</v>
      </c>
    </row>
    <row r="2691" spans="1:9" x14ac:dyDescent="0.25">
      <c r="A2691">
        <v>2690</v>
      </c>
      <c r="B2691">
        <v>248.612245</v>
      </c>
      <c r="C2691">
        <v>6.4766890000000004</v>
      </c>
      <c r="H2691">
        <v>238.23893899999999</v>
      </c>
      <c r="I2691">
        <v>5.0045929999999998</v>
      </c>
    </row>
    <row r="2692" spans="1:9" x14ac:dyDescent="0.25">
      <c r="A2692">
        <v>2691</v>
      </c>
      <c r="B2692">
        <v>248.567453</v>
      </c>
      <c r="C2692">
        <v>6.4417920000000004</v>
      </c>
      <c r="H2692">
        <v>238.31368000000001</v>
      </c>
      <c r="I2692">
        <v>5.0295920000000001</v>
      </c>
    </row>
    <row r="2693" spans="1:9" x14ac:dyDescent="0.25">
      <c r="A2693">
        <v>2692</v>
      </c>
      <c r="D2693">
        <v>259.30195400000002</v>
      </c>
      <c r="E2693">
        <v>5.4755789999999998</v>
      </c>
      <c r="H2693">
        <v>238.11086399999999</v>
      </c>
      <c r="I2693">
        <v>4.9150520000000002</v>
      </c>
    </row>
    <row r="2694" spans="1:9" x14ac:dyDescent="0.25">
      <c r="A2694">
        <v>2693</v>
      </c>
      <c r="D2694">
        <v>259.31422600000002</v>
      </c>
      <c r="E2694">
        <v>5.4758829999999996</v>
      </c>
      <c r="F2694">
        <v>248.33453500000002</v>
      </c>
      <c r="G2694">
        <v>7.3414440000000001</v>
      </c>
    </row>
    <row r="2695" spans="1:9" x14ac:dyDescent="0.25">
      <c r="A2695">
        <v>2694</v>
      </c>
      <c r="D2695">
        <v>259.33482900000001</v>
      </c>
      <c r="E2695">
        <v>5.4909319999999999</v>
      </c>
      <c r="F2695">
        <v>248.38771199999999</v>
      </c>
      <c r="G2695">
        <v>7.43154</v>
      </c>
    </row>
    <row r="2696" spans="1:9" x14ac:dyDescent="0.25">
      <c r="A2696">
        <v>2695</v>
      </c>
      <c r="D2696">
        <v>259.38644499999998</v>
      </c>
      <c r="E2696">
        <v>5.4825480000000004</v>
      </c>
      <c r="F2696">
        <v>248.43508299999999</v>
      </c>
      <c r="G2696">
        <v>7.4069450000000003</v>
      </c>
    </row>
    <row r="2697" spans="1:9" x14ac:dyDescent="0.25">
      <c r="A2697">
        <v>2696</v>
      </c>
      <c r="D2697">
        <v>259.352102</v>
      </c>
      <c r="E2697">
        <v>5.4409349999999996</v>
      </c>
      <c r="F2697">
        <v>248.428113</v>
      </c>
      <c r="G2697">
        <v>7.38124</v>
      </c>
    </row>
    <row r="2698" spans="1:9" x14ac:dyDescent="0.25">
      <c r="A2698">
        <v>2697</v>
      </c>
      <c r="D2698">
        <v>259.351091</v>
      </c>
      <c r="E2698">
        <v>5.4630039999999997</v>
      </c>
      <c r="F2698">
        <v>248.417306</v>
      </c>
      <c r="G2698">
        <v>7.3811390000000001</v>
      </c>
    </row>
    <row r="2699" spans="1:9" x14ac:dyDescent="0.25">
      <c r="A2699">
        <v>2698</v>
      </c>
      <c r="D2699">
        <v>259.33467999999999</v>
      </c>
      <c r="E2699">
        <v>5.4672460000000003</v>
      </c>
      <c r="F2699">
        <v>248.434629</v>
      </c>
      <c r="G2699">
        <v>7.370482</v>
      </c>
    </row>
    <row r="2700" spans="1:9" x14ac:dyDescent="0.25">
      <c r="A2700">
        <v>2699</v>
      </c>
      <c r="D2700">
        <v>259.35381799999999</v>
      </c>
      <c r="E2700">
        <v>5.4694690000000001</v>
      </c>
      <c r="F2700">
        <v>248.43220300000002</v>
      </c>
      <c r="G2700">
        <v>7.3674020000000002</v>
      </c>
    </row>
    <row r="2701" spans="1:9" x14ac:dyDescent="0.25">
      <c r="A2701">
        <v>2700</v>
      </c>
      <c r="D2701">
        <v>259.36715099999998</v>
      </c>
      <c r="E2701">
        <v>5.4370459999999996</v>
      </c>
      <c r="F2701">
        <v>248.451044</v>
      </c>
      <c r="G2701">
        <v>7.3562409999999998</v>
      </c>
    </row>
    <row r="2702" spans="1:9" x14ac:dyDescent="0.25">
      <c r="A2702">
        <v>2701</v>
      </c>
      <c r="D2702">
        <v>259.35462699999999</v>
      </c>
      <c r="E2702">
        <v>5.4632059999999996</v>
      </c>
      <c r="F2702">
        <v>248.48220599999999</v>
      </c>
      <c r="G2702">
        <v>7.3670479999999996</v>
      </c>
    </row>
    <row r="2703" spans="1:9" x14ac:dyDescent="0.25">
      <c r="A2703">
        <v>2702</v>
      </c>
      <c r="D2703">
        <v>259.34644800000001</v>
      </c>
      <c r="E2703">
        <v>5.461843</v>
      </c>
      <c r="F2703">
        <v>248.48114200000001</v>
      </c>
      <c r="G2703">
        <v>7.3673510000000002</v>
      </c>
    </row>
    <row r="2704" spans="1:9" x14ac:dyDescent="0.25">
      <c r="A2704">
        <v>2703</v>
      </c>
      <c r="D2704">
        <v>259.344629</v>
      </c>
      <c r="E2704">
        <v>5.4617420000000001</v>
      </c>
      <c r="F2704">
        <v>248.42104499999999</v>
      </c>
      <c r="G2704">
        <v>7.3850769999999999</v>
      </c>
    </row>
    <row r="2705" spans="1:11" x14ac:dyDescent="0.25">
      <c r="A2705">
        <v>2704</v>
      </c>
      <c r="D2705">
        <v>259.36447700000002</v>
      </c>
      <c r="E2705">
        <v>5.4444189999999999</v>
      </c>
      <c r="F2705">
        <v>248.421449</v>
      </c>
      <c r="G2705">
        <v>7.408258</v>
      </c>
    </row>
    <row r="2706" spans="1:11" x14ac:dyDescent="0.25">
      <c r="A2706">
        <v>2705</v>
      </c>
      <c r="D2706">
        <v>259.36886700000002</v>
      </c>
      <c r="E2706">
        <v>5.4681050000000004</v>
      </c>
      <c r="F2706">
        <v>248.44846899999999</v>
      </c>
      <c r="G2706">
        <v>7.3722500000000002</v>
      </c>
    </row>
    <row r="2707" spans="1:11" x14ac:dyDescent="0.25">
      <c r="A2707">
        <v>2706</v>
      </c>
      <c r="D2707">
        <v>259.44376499999998</v>
      </c>
      <c r="E2707">
        <v>5.4446719999999997</v>
      </c>
      <c r="F2707">
        <v>248.51411999999999</v>
      </c>
      <c r="G2707">
        <v>7.3745229999999999</v>
      </c>
    </row>
    <row r="2708" spans="1:11" x14ac:dyDescent="0.25">
      <c r="A2708">
        <v>2707</v>
      </c>
      <c r="B2708">
        <v>267.93883299999999</v>
      </c>
      <c r="C2708">
        <v>6.755363</v>
      </c>
      <c r="D2708">
        <v>259.44114100000002</v>
      </c>
      <c r="E2708">
        <v>5.440429</v>
      </c>
      <c r="F2708">
        <v>248.530584</v>
      </c>
      <c r="G2708">
        <v>7.4071980000000002</v>
      </c>
    </row>
    <row r="2709" spans="1:11" x14ac:dyDescent="0.25">
      <c r="A2709">
        <v>2708</v>
      </c>
      <c r="B2709">
        <v>267.90070500000002</v>
      </c>
      <c r="C2709">
        <v>6.7879370000000003</v>
      </c>
      <c r="D2709">
        <v>259.30195400000002</v>
      </c>
      <c r="E2709">
        <v>5.4755789999999998</v>
      </c>
      <c r="F2709">
        <v>248.33453500000002</v>
      </c>
      <c r="G2709">
        <v>7.3414440000000001</v>
      </c>
    </row>
    <row r="2710" spans="1:11" x14ac:dyDescent="0.25">
      <c r="A2710">
        <v>2709</v>
      </c>
      <c r="B2710">
        <v>267.87611099999998</v>
      </c>
      <c r="C2710">
        <v>6.8024810000000002</v>
      </c>
      <c r="D2710">
        <v>259.30195400000002</v>
      </c>
      <c r="E2710">
        <v>5.4755789999999998</v>
      </c>
      <c r="H2710">
        <v>258.40447399999999</v>
      </c>
      <c r="I2710">
        <v>4.5116889999999996</v>
      </c>
    </row>
    <row r="2711" spans="1:11" x14ac:dyDescent="0.25">
      <c r="A2711">
        <v>2710</v>
      </c>
      <c r="B2711">
        <v>267.90620899999999</v>
      </c>
      <c r="C2711">
        <v>6.7914709999999996</v>
      </c>
      <c r="H2711">
        <v>258.42765600000001</v>
      </c>
      <c r="I2711">
        <v>4.5243140000000004</v>
      </c>
    </row>
    <row r="2712" spans="1:11" x14ac:dyDescent="0.25">
      <c r="A2712">
        <v>2711</v>
      </c>
      <c r="B2712">
        <v>267.91782499999999</v>
      </c>
      <c r="C2712">
        <v>6.7777859999999999</v>
      </c>
      <c r="H2712">
        <v>258.47482400000001</v>
      </c>
      <c r="I2712">
        <v>4.565474</v>
      </c>
    </row>
    <row r="2713" spans="1:11" x14ac:dyDescent="0.25">
      <c r="A2713">
        <v>2712</v>
      </c>
      <c r="B2713">
        <v>267.92848300000003</v>
      </c>
      <c r="C2713">
        <v>6.7598570000000002</v>
      </c>
      <c r="H2713">
        <v>258.48316</v>
      </c>
      <c r="I2713">
        <v>4.5660800000000004</v>
      </c>
    </row>
    <row r="2714" spans="1:11" x14ac:dyDescent="0.25">
      <c r="A2714">
        <v>2713</v>
      </c>
      <c r="B2714">
        <v>267.898233</v>
      </c>
      <c r="C2714">
        <v>6.7723820000000003</v>
      </c>
      <c r="H2714">
        <v>258.446439</v>
      </c>
      <c r="I2714">
        <v>4.5429000000000004</v>
      </c>
    </row>
    <row r="2715" spans="1:11" x14ac:dyDescent="0.25">
      <c r="A2715">
        <v>2714</v>
      </c>
      <c r="B2715">
        <v>267.92737299999999</v>
      </c>
      <c r="C2715">
        <v>6.759201</v>
      </c>
      <c r="H2715">
        <v>258.44825900000001</v>
      </c>
      <c r="I2715">
        <v>4.5604240000000003</v>
      </c>
      <c r="J2715">
        <v>235.80249499999999</v>
      </c>
      <c r="K2715">
        <v>13.228365</v>
      </c>
    </row>
    <row r="2716" spans="1:11" x14ac:dyDescent="0.25">
      <c r="A2716">
        <v>2715</v>
      </c>
    </row>
    <row r="2717" spans="1:11" x14ac:dyDescent="0.25">
      <c r="A2717">
        <v>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5CC9-A09B-410E-A668-9DB6891E7B84}">
  <dimension ref="A1:DV2503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2" width="10" bestFit="1" customWidth="1"/>
    <col min="123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293</v>
      </c>
      <c r="K1">
        <v>91.222570532915356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308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306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294</v>
      </c>
      <c r="K2">
        <v>97.674418604651152</v>
      </c>
      <c r="M2" t="s">
        <v>292</v>
      </c>
      <c r="N2">
        <v>319</v>
      </c>
      <c r="R2" t="s">
        <v>236</v>
      </c>
      <c r="S2">
        <v>0.1091065830721004</v>
      </c>
      <c r="T2">
        <v>2.7772117152246013E-2</v>
      </c>
      <c r="W2" t="s">
        <v>221</v>
      </c>
      <c r="X2">
        <f>AVERAGE(Coordination!AT:AT)</f>
        <v>0.47078845606585373</v>
      </c>
      <c r="Y2">
        <f>STDEV(Coordination!AT:AT)</f>
        <v>8.3277189850534866E-2</v>
      </c>
      <c r="Z2" t="s">
        <v>224</v>
      </c>
      <c r="AA2">
        <f>AVERAGE(Coordination!AW:AW)</f>
        <v>0.53273310270642971</v>
      </c>
      <c r="AB2">
        <f>STDEV(Coordination!AW:AW)</f>
        <v>8.3098373476088741E-2</v>
      </c>
      <c r="AC2" t="s">
        <v>227</v>
      </c>
      <c r="AD2">
        <f>AVERAGE(Coordination!AZ:AZ)</f>
        <v>0.47177304982242863</v>
      </c>
      <c r="AE2">
        <f>STDEV(Coordination!AZ:AZ)</f>
        <v>6.6609381590380226E-2</v>
      </c>
      <c r="AF2" t="s">
        <v>230</v>
      </c>
      <c r="AG2">
        <f>AVERAGE(Coordination!BC:BC)</f>
        <v>0.36671642687074102</v>
      </c>
      <c r="AH2">
        <f>STDEV(Coordination!BC:BC)</f>
        <v>0.372230884561563</v>
      </c>
      <c r="AK2" t="s">
        <v>309</v>
      </c>
      <c r="AL2">
        <f>AVERAGE(Coordination!BQ:BQ)</f>
        <v>0.43307557571762373</v>
      </c>
      <c r="AM2">
        <f>STDEV(Coordination!BQ:BQ)</f>
        <v>5.7123064428749447E-2</v>
      </c>
      <c r="AN2" t="s">
        <v>312</v>
      </c>
      <c r="AO2">
        <f>AVERAGE(Coordination!BT:BT)</f>
        <v>0.42925331574581371</v>
      </c>
      <c r="AP2">
        <f>STDEV(Coordination!BT:BT)</f>
        <v>5.4036505886370732E-2</v>
      </c>
      <c r="AQ2" t="s">
        <v>315</v>
      </c>
      <c r="AR2">
        <f>AVERAGE(Coordination!BW:BW)</f>
        <v>0.44025222625327065</v>
      </c>
      <c r="AS2">
        <f>STDEV(Coordination!BW:BW)</f>
        <v>4.0339641197855158E-2</v>
      </c>
      <c r="AT2" t="s">
        <v>318</v>
      </c>
      <c r="AU2">
        <f>AVERAGE(Coordination!BZ:BZ)</f>
        <v>0.11897257671729357</v>
      </c>
      <c r="AV2">
        <f>STDEV(Coordination!BZ:BZ)</f>
        <v>9.738415549679609E-2</v>
      </c>
      <c r="AX2" t="s">
        <v>103</v>
      </c>
      <c r="AY2">
        <f>AVERAGE(Cycle!$CL:$CL)</f>
        <v>14.012195121951219</v>
      </c>
      <c r="AZ2">
        <f>STDEV(Cycle!$CL:$CL)</f>
        <v>3.0040873490901627</v>
      </c>
      <c r="BA2" t="s">
        <v>104</v>
      </c>
      <c r="BB2">
        <f>AVERAGE(Cycle!$CP:$CP)</f>
        <v>13.573170731707316</v>
      </c>
      <c r="BC2">
        <f>STDEV(Cycle!$CP:$CP)</f>
        <v>2.9774066427295138</v>
      </c>
      <c r="BD2" t="s">
        <v>105</v>
      </c>
      <c r="BE2">
        <f>AVERAGE(Cycle!$CT:$CT)</f>
        <v>13.175000000000001</v>
      </c>
      <c r="BF2">
        <f>STDEV(Cycle!$CT:$CT)</f>
        <v>2.4171067546327221</v>
      </c>
      <c r="BG2" t="s">
        <v>106</v>
      </c>
      <c r="BH2">
        <f>AVERAGE(Cycle!$CX:$CX)</f>
        <v>14.451219512195122</v>
      </c>
      <c r="BI2">
        <f>STDEV(Cycle!$CX:$CX)</f>
        <v>2.7583876083924634</v>
      </c>
      <c r="BK2" t="s">
        <v>307</v>
      </c>
      <c r="BL2">
        <f>AVERAGE(Cycle!AO:AR)</f>
        <v>154.54587121496451</v>
      </c>
      <c r="BM2">
        <f>STDEV(Cycle!AO:AR)</f>
        <v>36.270359418087438</v>
      </c>
      <c r="BO2" t="s">
        <v>32</v>
      </c>
      <c r="BP2">
        <f>AVERAGE(Cycle!BF:BF)</f>
        <v>1.3277514523809526</v>
      </c>
      <c r="BQ2">
        <f>STDEV(Cycle!BF:BF)</f>
        <v>0.54272089878689689</v>
      </c>
      <c r="BS2" t="s">
        <v>206</v>
      </c>
      <c r="BT2">
        <v>23</v>
      </c>
      <c r="BU2">
        <v>0.93155123531794248</v>
      </c>
      <c r="BV2">
        <v>0.115</v>
      </c>
      <c r="BX2" t="s">
        <v>140</v>
      </c>
      <c r="BY2">
        <f>AVERAGE(Cycle!DC:DC)</f>
        <v>24.341370486097535</v>
      </c>
      <c r="BZ2">
        <f>STDEV(Cycle!DC:DC)</f>
        <v>15.425898984454388</v>
      </c>
      <c r="CA2" t="s">
        <v>143</v>
      </c>
      <c r="CB2">
        <f>AVERAGE(Cycle!DF:DF)</f>
        <v>23.621307620091351</v>
      </c>
      <c r="CC2">
        <f>STDEV(Cycle!DF:DF)</f>
        <v>14.572651640075964</v>
      </c>
      <c r="CD2" t="s">
        <v>146</v>
      </c>
      <c r="CE2">
        <f>AVERAGE(Cycle!DI:DI)</f>
        <v>19.370338124208086</v>
      </c>
      <c r="CF2">
        <f>STDEV(Cycle!DI:DI)</f>
        <v>10.658476404239581</v>
      </c>
      <c r="CG2" t="s">
        <v>149</v>
      </c>
      <c r="CH2">
        <f>AVERAGE(Cycle!DL:DL)</f>
        <v>77.868665138034586</v>
      </c>
      <c r="CI2">
        <f>STDEV(Cycle!DL:DL)</f>
        <v>18.493518823425678</v>
      </c>
      <c r="CK2" t="s">
        <v>152</v>
      </c>
      <c r="CL2">
        <f>AVERAGE(Cycle!DP:DP)</f>
        <v>11.49252630521857</v>
      </c>
      <c r="CM2">
        <f>STDEV(Cycle!DP:DP)</f>
        <v>11.609355503267494</v>
      </c>
      <c r="CN2" t="s">
        <v>155</v>
      </c>
      <c r="CO2">
        <f>AVERAGE(Cycle!DS:DS)</f>
        <v>12.165155811267866</v>
      </c>
      <c r="CP2">
        <f>STDEV(Cycle!DS:DS)</f>
        <v>12.238193269124091</v>
      </c>
      <c r="CQ2" t="s">
        <v>158</v>
      </c>
      <c r="CR2">
        <f>AVERAGE(Cycle!DV:DV)</f>
        <v>4.5640848337249267</v>
      </c>
      <c r="CS2">
        <f>STDEV(Cycle!DV:DV)</f>
        <v>6.9402059294336977</v>
      </c>
      <c r="CT2" t="s">
        <v>161</v>
      </c>
      <c r="CU2">
        <f>AVERAGE(Cycle!DY:DY)</f>
        <v>72.294518640512749</v>
      </c>
      <c r="CV2">
        <f>STDEV(Cycle!DY:DY)</f>
        <v>21.529576694043715</v>
      </c>
      <c r="CX2" t="s">
        <v>176</v>
      </c>
      <c r="CY2">
        <f>AVERAGE(Cycle!BV:BV)/200</f>
        <v>1.8607594936708861E-2</v>
      </c>
      <c r="CZ2">
        <f>STDEV(Cycle!BV:BV)/200</f>
        <v>1.1377460535817145E-2</v>
      </c>
      <c r="DA2" t="s">
        <v>177</v>
      </c>
      <c r="DB2">
        <f>AVERAGE(Cycle!BZ:BZ)/200</f>
        <v>1.8701298701298701E-2</v>
      </c>
      <c r="DC2">
        <f>STDEV(Cycle!BZ:BZ)/200</f>
        <v>1.1567951343742007E-2</v>
      </c>
      <c r="DD2" t="s">
        <v>178</v>
      </c>
      <c r="DE2">
        <f>AVERAGE(Cycle!CD:CD)/200</f>
        <v>1.5649350649350649E-2</v>
      </c>
      <c r="DF2">
        <f>STDEV(Cycle!CD:CD)/200</f>
        <v>8.7114054606080311E-3</v>
      </c>
      <c r="DG2" t="s">
        <v>179</v>
      </c>
      <c r="DH2">
        <f>AVERAGE(Cycle!CH:CH)/200</f>
        <v>5.8037974683544304E-2</v>
      </c>
      <c r="DI2">
        <f>STDEV(Cycle!CH:CH)/200</f>
        <v>1.6571866055560956E-2</v>
      </c>
      <c r="DK2" t="s">
        <v>192</v>
      </c>
      <c r="DL2">
        <f>AVERAGE(Cycle!CM:CM)/200</f>
        <v>8.1707317073170735E-3</v>
      </c>
      <c r="DM2">
        <f>STDEV(Cycle!CM:CM)/200</f>
        <v>8.8719350514281838E-3</v>
      </c>
      <c r="DN2" t="s">
        <v>193</v>
      </c>
      <c r="DO2">
        <f>AVERAGE(Cycle!CQ:CQ)/200</f>
        <v>8.1707317073170735E-3</v>
      </c>
      <c r="DP2">
        <f>STDEV(Cycle!CQ:CQ)/200</f>
        <v>8.5891186947102873E-3</v>
      </c>
      <c r="DQ2" t="s">
        <v>194</v>
      </c>
      <c r="DR2">
        <f>AVERAGE(Cycle!CU:CU)/200</f>
        <v>3.2500000000000003E-3</v>
      </c>
      <c r="DS2">
        <f>STDEV(Cycle!CU:CU)/200</f>
        <v>5.1619346780304338E-3</v>
      </c>
      <c r="DT2" t="s">
        <v>195</v>
      </c>
      <c r="DU2">
        <f>AVERAGE(Cycle!CY:CY)/200</f>
        <v>5.3597560975609755E-2</v>
      </c>
      <c r="DV2">
        <f>STDEV(Cycle!CY:CY)/200</f>
        <v>2.1691928154595599E-2</v>
      </c>
    </row>
    <row r="3" spans="1:126" x14ac:dyDescent="0.25">
      <c r="A3">
        <v>2</v>
      </c>
      <c r="J3" t="s">
        <v>295</v>
      </c>
      <c r="K3">
        <v>100</v>
      </c>
      <c r="M3" t="s">
        <v>286</v>
      </c>
      <c r="N3">
        <v>167</v>
      </c>
      <c r="O3">
        <f xml:space="preserve"> (N3/N$2)*100</f>
        <v>52.351097178683382</v>
      </c>
      <c r="R3" t="s">
        <v>239</v>
      </c>
      <c r="S3">
        <v>25.746569814366431</v>
      </c>
      <c r="W3" t="s">
        <v>222</v>
      </c>
      <c r="X3">
        <f>AVERAGE(Coordination!AU:AU)</f>
        <v>0.53173863324761994</v>
      </c>
      <c r="Y3">
        <f>STDEV(Coordination!AU:AU)</f>
        <v>6.8236267059788344E-2</v>
      </c>
      <c r="Z3" t="s">
        <v>225</v>
      </c>
      <c r="AA3">
        <f>AVERAGE(Coordination!AX:AX)</f>
        <v>0.32272312799933506</v>
      </c>
      <c r="AB3">
        <f>STDEV(Coordination!AX:AX)</f>
        <v>0.35220229289093336</v>
      </c>
      <c r="AC3" t="s">
        <v>228</v>
      </c>
      <c r="AD3">
        <f>AVERAGE(Coordination!BA:BA)</f>
        <v>0.5557998288828756</v>
      </c>
      <c r="AE3">
        <f>STDEV(Coordination!BA:BA)</f>
        <v>0.39072921779895942</v>
      </c>
      <c r="AF3" t="s">
        <v>231</v>
      </c>
      <c r="AG3">
        <f>AVERAGE(Coordination!BD:BD)</f>
        <v>0.52909301381269913</v>
      </c>
      <c r="AH3">
        <f>STDEV(Coordination!BD:BD)</f>
        <v>7.0113788839064994E-2</v>
      </c>
      <c r="AK3" t="s">
        <v>310</v>
      </c>
      <c r="AL3">
        <f>AVERAGE(Coordination!BR:BR)</f>
        <v>0.43922942010344207</v>
      </c>
      <c r="AM3">
        <f>STDEV(Coordination!BR:BR)</f>
        <v>4.4000377969451256E-2</v>
      </c>
      <c r="AN3" t="s">
        <v>313</v>
      </c>
      <c r="AO3">
        <f>AVERAGE(Coordination!BU:BU)</f>
        <v>0.11868957529271104</v>
      </c>
      <c r="AP3">
        <f>STDEV(Coordination!BU:BU)</f>
        <v>9.2500254765034789E-2</v>
      </c>
      <c r="AQ3" t="s">
        <v>316</v>
      </c>
      <c r="AR3">
        <f>AVERAGE(Coordination!BX:BX)</f>
        <v>0.11925051102879437</v>
      </c>
      <c r="AS3">
        <f>STDEV(Coordination!BX:BX)</f>
        <v>9.471259844587325E-2</v>
      </c>
      <c r="AT3" t="s">
        <v>319</v>
      </c>
      <c r="AU3">
        <f>AVERAGE(Coordination!CA:CA)</f>
        <v>0.44022931677418703</v>
      </c>
      <c r="AV3">
        <f>STDEV(Coordination!CA:CA)</f>
        <v>4.6420489719658224E-2</v>
      </c>
      <c r="AX3" t="s">
        <v>107</v>
      </c>
      <c r="AY3">
        <f>AVERAGE(Cycle!$BU:$BU)</f>
        <v>15.481012658227849</v>
      </c>
      <c r="AZ3">
        <f>STDEV(Cycle!$BU:$BU)</f>
        <v>1.7892897852877709</v>
      </c>
      <c r="BA3" t="s">
        <v>108</v>
      </c>
      <c r="BB3">
        <f>AVERAGE(Cycle!$BY:$BY)</f>
        <v>15.805194805194805</v>
      </c>
      <c r="BC3">
        <f>STDEV(Cycle!$BY:$BY)</f>
        <v>1.72473461756448</v>
      </c>
      <c r="BD3" t="s">
        <v>109</v>
      </c>
      <c r="BE3">
        <f>AVERAGE(Cycle!$CC:$CC)</f>
        <v>16.233766233766232</v>
      </c>
      <c r="BF3">
        <f>STDEV(Cycle!$CC:$CC)</f>
        <v>1.7159936809485561</v>
      </c>
      <c r="BG3" t="s">
        <v>110</v>
      </c>
      <c r="BH3">
        <f>AVERAGE(Cycle!$CG:$CG)</f>
        <v>14.822784810126583</v>
      </c>
      <c r="BI3">
        <f>STDEV(Cycle!$CG:$CG)</f>
        <v>1.8794399989118862</v>
      </c>
      <c r="BK3" t="s">
        <v>303</v>
      </c>
      <c r="BL3">
        <v>151.70500567147042</v>
      </c>
      <c r="BO3" t="s">
        <v>33</v>
      </c>
      <c r="BP3">
        <f>AVERAGE(Cycle!BG:BG)</f>
        <v>2.4157750238095232</v>
      </c>
      <c r="BQ3">
        <f>STDEV(Cycle!BG:BG)</f>
        <v>0.76006218854569452</v>
      </c>
      <c r="BS3" t="s">
        <v>207</v>
      </c>
      <c r="BT3">
        <v>413</v>
      </c>
      <c r="BU3">
        <v>16.727420008100445</v>
      </c>
      <c r="BV3">
        <v>2.0649999999999999</v>
      </c>
      <c r="BX3" t="s">
        <v>141</v>
      </c>
      <c r="BY3">
        <f>AVERAGE(Cycle!DD:DD)</f>
        <v>19.954892942704998</v>
      </c>
      <c r="BZ3">
        <f>STDEV(Cycle!DD:DD)</f>
        <v>10.760942221826484</v>
      </c>
      <c r="CA3" t="s">
        <v>144</v>
      </c>
      <c r="CB3">
        <f>AVERAGE(Cycle!DG:DG)</f>
        <v>78.857512763417233</v>
      </c>
      <c r="CC3">
        <f>STDEV(Cycle!DG:DG)</f>
        <v>17.574227684089085</v>
      </c>
      <c r="CD3" t="s">
        <v>147</v>
      </c>
      <c r="CE3">
        <f>AVERAGE(Cycle!DJ:DJ)</f>
        <v>76.577426400010907</v>
      </c>
      <c r="CF3">
        <f>STDEV(Cycle!DJ:DJ)</f>
        <v>16.801262795537408</v>
      </c>
      <c r="CG3" t="s">
        <v>150</v>
      </c>
      <c r="CH3">
        <f>AVERAGE(Cycle!DM:DM)</f>
        <v>15.983355625358993</v>
      </c>
      <c r="CI3">
        <f>STDEV(Cycle!DM:DM)</f>
        <v>12.592461748431845</v>
      </c>
      <c r="CK3" t="s">
        <v>153</v>
      </c>
      <c r="CL3">
        <f>AVERAGE(Cycle!DQ:DQ)</f>
        <v>3.8931435631107143</v>
      </c>
      <c r="CM3">
        <f>STDEV(Cycle!DQ:DQ)</f>
        <v>6.7853946116667343</v>
      </c>
      <c r="CN3" t="s">
        <v>156</v>
      </c>
      <c r="CO3">
        <f>AVERAGE(Cycle!DT:DT)</f>
        <v>69.945988343794468</v>
      </c>
      <c r="CP3">
        <f>STDEV(Cycle!DT:DT)</f>
        <v>23.092020656230869</v>
      </c>
      <c r="CQ3" t="s">
        <v>159</v>
      </c>
      <c r="CR3">
        <f>AVERAGE(Cycle!DW:DW)</f>
        <v>72.567217198651022</v>
      </c>
      <c r="CS3">
        <f>STDEV(Cycle!DW:DW)</f>
        <v>25.202560710804821</v>
      </c>
      <c r="CT3" t="s">
        <v>162</v>
      </c>
      <c r="CU3">
        <f>AVERAGE(Cycle!DZ:DZ)</f>
        <v>6.3865839214608355</v>
      </c>
      <c r="CV3">
        <f>STDEV(Cycle!DZ:DZ)</f>
        <v>8.6212910619631788</v>
      </c>
      <c r="CX3" t="s">
        <v>180</v>
      </c>
      <c r="CY3">
        <f>AVERAGE(Cycle!BW:BW)/200</f>
        <v>1.5506329113924052E-2</v>
      </c>
      <c r="CZ3">
        <f>STDEV(Cycle!BW:BW)/200</f>
        <v>8.6080960962988725E-3</v>
      </c>
      <c r="DA3" t="s">
        <v>181</v>
      </c>
      <c r="DB3">
        <f>AVERAGE(Cycle!CA:CA)/200</f>
        <v>6.2337662337662338E-2</v>
      </c>
      <c r="DC3">
        <f>STDEV(Cycle!CA:CA)/200</f>
        <v>1.5508580298805036E-2</v>
      </c>
      <c r="DD3" t="s">
        <v>182</v>
      </c>
      <c r="DE3">
        <f>AVERAGE(Cycle!CE:CE)/200</f>
        <v>6.2337662337662338E-2</v>
      </c>
      <c r="DF3">
        <f>STDEV(Cycle!CE:CE)/200</f>
        <v>1.5508580298805036E-2</v>
      </c>
      <c r="DG3" t="s">
        <v>183</v>
      </c>
      <c r="DH3">
        <f>AVERAGE(Cycle!CI:CI)/200</f>
        <v>1.1962025316455696E-2</v>
      </c>
      <c r="DI3">
        <f>STDEV(Cycle!CI:CI)/200</f>
        <v>9.7210359239768424E-3</v>
      </c>
      <c r="DK3" t="s">
        <v>196</v>
      </c>
      <c r="DL3">
        <f>AVERAGE(Cycle!CN:CN)/200</f>
        <v>3.0487804878048782E-3</v>
      </c>
      <c r="DM3">
        <f>STDEV(Cycle!CN:CN)/200</f>
        <v>5.7066182912115194E-3</v>
      </c>
      <c r="DN3" t="s">
        <v>197</v>
      </c>
      <c r="DO3">
        <f>AVERAGE(Cycle!CR:CR)/200</f>
        <v>4.9329268292682922E-2</v>
      </c>
      <c r="DP3">
        <f>STDEV(Cycle!CR:CR)/200</f>
        <v>2.2065589588824475E-2</v>
      </c>
      <c r="DQ3" t="s">
        <v>198</v>
      </c>
      <c r="DR3">
        <f>AVERAGE(Cycle!CV:CV)/200</f>
        <v>4.9562499999999995E-2</v>
      </c>
      <c r="DS3">
        <f>STDEV(Cycle!CV:CV)/200</f>
        <v>2.2292556372481221E-2</v>
      </c>
      <c r="DT3" t="s">
        <v>199</v>
      </c>
      <c r="DU3">
        <f>AVERAGE(Cycle!CZ:CZ)/200</f>
        <v>5.2439024390243906E-3</v>
      </c>
      <c r="DV3">
        <f>STDEV(Cycle!CZ:CZ)/200</f>
        <v>7.9311247713368185E-3</v>
      </c>
    </row>
    <row r="4" spans="1:126" x14ac:dyDescent="0.25">
      <c r="A4">
        <v>3</v>
      </c>
      <c r="C4" s="2">
        <v>2</v>
      </c>
      <c r="F4" t="s">
        <v>22</v>
      </c>
      <c r="J4" t="s">
        <v>296</v>
      </c>
      <c r="K4">
        <v>0</v>
      </c>
      <c r="M4" t="s">
        <v>287</v>
      </c>
      <c r="N4">
        <v>9</v>
      </c>
      <c r="O4">
        <f xml:space="preserve"> (N4/N$2)*100</f>
        <v>2.8213166144200628</v>
      </c>
      <c r="W4" t="s">
        <v>223</v>
      </c>
      <c r="X4">
        <f>AVERAGE(Coordination!AV:AV)</f>
        <v>0.54214854644208021</v>
      </c>
      <c r="Y4">
        <f>STDEV(Coordination!AV:AV)</f>
        <v>0.39075944478714414</v>
      </c>
      <c r="Z4" t="s">
        <v>226</v>
      </c>
      <c r="AA4">
        <f>AVERAGE(Coordination!AY:AY)</f>
        <v>0.47140010421239753</v>
      </c>
      <c r="AB4">
        <f>STDEV(Coordination!AY:AY)</f>
        <v>7.144987558128485E-2</v>
      </c>
      <c r="AC4" t="s">
        <v>229</v>
      </c>
      <c r="AD4">
        <f>AVERAGE(Coordination!BB:BB)</f>
        <v>0.41021895385997625</v>
      </c>
      <c r="AE4">
        <f>STDEV(Coordination!BB:BB)</f>
        <v>0.19691549139585843</v>
      </c>
      <c r="AF4" t="s">
        <v>232</v>
      </c>
      <c r="AG4">
        <f>AVERAGE(Coordination!BE:BE)</f>
        <v>0.57869195457720646</v>
      </c>
      <c r="AH4">
        <f>STDEV(Coordination!BE:BE)</f>
        <v>0.20347553996839449</v>
      </c>
      <c r="AK4" t="s">
        <v>311</v>
      </c>
      <c r="AL4">
        <f>AVERAGE(Coordination!BS:BS)</f>
        <v>0.12136624514123333</v>
      </c>
      <c r="AM4">
        <f>STDEV(Coordination!BS:BS)</f>
        <v>9.6507422383715361E-2</v>
      </c>
      <c r="AN4" t="s">
        <v>314</v>
      </c>
      <c r="AO4">
        <f>AVERAGE(Coordination!BV:BV)</f>
        <v>0.44121447706287392</v>
      </c>
      <c r="AP4">
        <f>STDEV(Coordination!BV:BV)</f>
        <v>4.9321327768119073E-2</v>
      </c>
      <c r="AQ4" t="s">
        <v>317</v>
      </c>
      <c r="AR4">
        <f>AVERAGE(Coordination!BY:BY)</f>
        <v>0.33423772554487613</v>
      </c>
      <c r="AS4">
        <f>STDEV(Coordination!BY:BY)</f>
        <v>0.13821626229456235</v>
      </c>
      <c r="AT4" t="s">
        <v>320</v>
      </c>
      <c r="AU4">
        <f>AVERAGE(Coordination!CB:CB)</f>
        <v>0.33139027909174795</v>
      </c>
      <c r="AV4">
        <f>STDEV(Coordination!CB:CB)</f>
        <v>0.13740594504395207</v>
      </c>
      <c r="AX4" t="s">
        <v>112</v>
      </c>
      <c r="AY4">
        <f>AVERAGE(Cycle!$K$2:$K$96)</f>
        <v>7.7405063291139276E-2</v>
      </c>
      <c r="AZ4">
        <f>STDEV(Cycle!$K$2:$K$96)</f>
        <v>8.9464489264384217E-3</v>
      </c>
      <c r="BA4" t="s">
        <v>113</v>
      </c>
      <c r="BB4">
        <f>AVERAGE(Cycle!$L$2:$L$95)</f>
        <v>7.9025974025974055E-2</v>
      </c>
      <c r="BC4">
        <f>STDEV(Cycle!$L$2:$L$95)</f>
        <v>8.6236730878223936E-3</v>
      </c>
      <c r="BD4" t="s">
        <v>114</v>
      </c>
      <c r="BE4">
        <f>AVERAGE(Cycle!$M$2:$M$95)</f>
        <v>8.116883116883121E-2</v>
      </c>
      <c r="BF4">
        <f>STDEV(Cycle!$M$2:$M$95)</f>
        <v>8.5799684047427691E-3</v>
      </c>
      <c r="BG4" t="s">
        <v>115</v>
      </c>
      <c r="BH4">
        <f>AVERAGE(Cycle!$N$2:$N$96)</f>
        <v>7.4113924050632954E-2</v>
      </c>
      <c r="BI4">
        <f>STDEV(Cycle!$N$2:$N$96)</f>
        <v>9.3971999945589944E-3</v>
      </c>
      <c r="BO4" t="s">
        <v>36</v>
      </c>
      <c r="BS4" t="s">
        <v>208</v>
      </c>
      <c r="BT4">
        <v>1889</v>
      </c>
      <c r="BU4">
        <v>76.508707978938844</v>
      </c>
      <c r="BV4">
        <v>9.4450000000000003</v>
      </c>
      <c r="BX4" t="s">
        <v>142</v>
      </c>
      <c r="BY4">
        <f>AVERAGE(Cycle!DE:DE)</f>
        <v>74.446349922062183</v>
      </c>
      <c r="BZ4">
        <f>STDEV(Cycle!DE:DE)</f>
        <v>17.843983228495286</v>
      </c>
      <c r="CA4" t="s">
        <v>145</v>
      </c>
      <c r="CB4">
        <f>AVERAGE(Cycle!DH:DH)</f>
        <v>15.434559359260813</v>
      </c>
      <c r="CC4">
        <f>STDEV(Cycle!DH:DH)</f>
        <v>11.019089266278849</v>
      </c>
      <c r="CD4" t="s">
        <v>148</v>
      </c>
      <c r="CE4">
        <f>AVERAGE(Cycle!DK:DK)</f>
        <v>35.901143674252914</v>
      </c>
      <c r="CF4">
        <f>STDEV(Cycle!DK:DK)</f>
        <v>24.138097218327143</v>
      </c>
      <c r="CG4" t="s">
        <v>151</v>
      </c>
      <c r="CH4">
        <f>AVERAGE(Cycle!DN:DN)</f>
        <v>38.188242089758738</v>
      </c>
      <c r="CI4">
        <f>STDEV(Cycle!DN:DN)</f>
        <v>26.708536153527003</v>
      </c>
      <c r="CK4" t="s">
        <v>154</v>
      </c>
      <c r="CL4">
        <f>AVERAGE(Cycle!DR:DR)</f>
        <v>74.652861868439658</v>
      </c>
      <c r="CM4">
        <f>STDEV(Cycle!DR:DR)</f>
        <v>21.878610072323056</v>
      </c>
      <c r="CN4" t="s">
        <v>157</v>
      </c>
      <c r="CO4">
        <f>AVERAGE(Cycle!DU:DU)</f>
        <v>6.5258675245637177</v>
      </c>
      <c r="CP4">
        <f>STDEV(Cycle!DU:DU)</f>
        <v>8.4126939048001024</v>
      </c>
      <c r="CQ4" t="s">
        <v>160</v>
      </c>
      <c r="CR4">
        <f>AVERAGE(Cycle!DX:DX)</f>
        <v>29.138881543293298</v>
      </c>
      <c r="CS4">
        <f>STDEV(Cycle!DX:DX)</f>
        <v>28.021516246399983</v>
      </c>
      <c r="CT4" t="s">
        <v>163</v>
      </c>
      <c r="CU4">
        <f>AVERAGE(Cycle!EA:EA)</f>
        <v>26.284918091674481</v>
      </c>
      <c r="CV4">
        <f>STDEV(Cycle!EA:EA)</f>
        <v>25.012789656637302</v>
      </c>
      <c r="CX4" t="s">
        <v>184</v>
      </c>
      <c r="CY4">
        <f>AVERAGE(Cycle!BX:BX)/200</f>
        <v>5.8037974683544304E-2</v>
      </c>
      <c r="CZ4">
        <f>STDEV(Cycle!BX:BX)/200</f>
        <v>1.6571866055560956E-2</v>
      </c>
      <c r="DA4" t="s">
        <v>185</v>
      </c>
      <c r="DB4">
        <f>AVERAGE(Cycle!CB:CB)/200</f>
        <v>1.2402597402597401E-2</v>
      </c>
      <c r="DC4">
        <f>STDEV(Cycle!CB:CB)/200</f>
        <v>9.1266811576938348E-3</v>
      </c>
      <c r="DD4" t="s">
        <v>186</v>
      </c>
      <c r="DE4">
        <f>AVERAGE(Cycle!CF:CF)/200</f>
        <v>2.8311688311688309E-2</v>
      </c>
      <c r="DF4">
        <f>STDEV(Cycle!CF:CF)/200</f>
        <v>1.7929143975411815E-2</v>
      </c>
      <c r="DG4" t="s">
        <v>187</v>
      </c>
      <c r="DH4">
        <f>AVERAGE(Cycle!CJ:CJ)/200</f>
        <v>2.7405063291139242E-2</v>
      </c>
      <c r="DI4">
        <f>STDEV(Cycle!CJ:CJ)/200</f>
        <v>1.8254974023495817E-2</v>
      </c>
      <c r="DK4" t="s">
        <v>200</v>
      </c>
      <c r="DL4">
        <f>AVERAGE(Cycle!CO:CO)/200</f>
        <v>5.3597560975609755E-2</v>
      </c>
      <c r="DM4">
        <f>STDEV(Cycle!CO:CO)/200</f>
        <v>2.1691928154595599E-2</v>
      </c>
      <c r="DN4" t="s">
        <v>201</v>
      </c>
      <c r="DO4">
        <f>AVERAGE(Cycle!CS:CS)/200</f>
        <v>4.9390243902439025E-3</v>
      </c>
      <c r="DP4">
        <f>STDEV(Cycle!CS:CS)/200</f>
        <v>7.0925931822416318E-3</v>
      </c>
      <c r="DQ4" t="s">
        <v>202</v>
      </c>
      <c r="DR4">
        <f>AVERAGE(Cycle!CW:CW)/200</f>
        <v>1.7812499999999998E-2</v>
      </c>
      <c r="DS4">
        <f>STDEV(Cycle!CW:CW)/200</f>
        <v>1.5947773742493721E-2</v>
      </c>
      <c r="DT4" t="s">
        <v>203</v>
      </c>
      <c r="DU4">
        <f>AVERAGE(Cycle!DA:DA)/200</f>
        <v>1.7865853658536587E-2</v>
      </c>
      <c r="DV4">
        <f>STDEV(Cycle!DA:DA)/200</f>
        <v>1.5556160460557612E-2</v>
      </c>
    </row>
    <row r="5" spans="1:126" x14ac:dyDescent="0.25">
      <c r="A5">
        <v>4</v>
      </c>
      <c r="C5" s="2">
        <v>2</v>
      </c>
      <c r="J5" t="s">
        <v>297</v>
      </c>
      <c r="K5">
        <v>0</v>
      </c>
      <c r="M5" t="s">
        <v>288</v>
      </c>
      <c r="N5">
        <v>0</v>
      </c>
      <c r="O5">
        <f xml:space="preserve"> (N5/N$2)*100</f>
        <v>0</v>
      </c>
      <c r="AX5" t="s">
        <v>116</v>
      </c>
      <c r="AY5">
        <f>AVERAGE(Cycle!$P$2:$P$96)</f>
        <v>7.0060975609756104E-2</v>
      </c>
      <c r="AZ5">
        <f>STDEV(Cycle!$P$2:$P$96)</f>
        <v>1.5020436745450663E-2</v>
      </c>
      <c r="BA5" t="s">
        <v>117</v>
      </c>
      <c r="BB5">
        <f>AVERAGE(Cycle!$Q$2:$Q$96)</f>
        <v>6.7865853658536604E-2</v>
      </c>
      <c r="BC5">
        <f>STDEV(Cycle!$Q$2:$Q$96)</f>
        <v>1.4887033213647489E-2</v>
      </c>
      <c r="BD5" t="s">
        <v>118</v>
      </c>
      <c r="BE5">
        <f>AVERAGE(Cycle!$R$2:$R$96)</f>
        <v>6.5874999999999989E-2</v>
      </c>
      <c r="BF5">
        <f>STDEV(Cycle!$R$2:$R$96)</f>
        <v>1.2085533773163525E-2</v>
      </c>
      <c r="BG5" t="s">
        <v>119</v>
      </c>
      <c r="BH5">
        <f>AVERAGE(Cycle!$S$2:$S$96)</f>
        <v>7.2256097560975632E-2</v>
      </c>
      <c r="BI5">
        <f>STDEV(Cycle!$S$2:$S$96)</f>
        <v>1.3791938041962149E-2</v>
      </c>
      <c r="BO5" t="s">
        <v>32</v>
      </c>
      <c r="BP5">
        <f>AVERAGE(Cycle!BI:BI)</f>
        <v>2.2407135625000003</v>
      </c>
      <c r="BQ5">
        <f>STDEV(Cycle!BI:BI)</f>
        <v>0.30492220848456403</v>
      </c>
      <c r="BS5" t="s">
        <v>209</v>
      </c>
      <c r="BT5">
        <v>138</v>
      </c>
      <c r="BU5">
        <v>5.5893074119076545</v>
      </c>
      <c r="BV5">
        <v>0.69</v>
      </c>
    </row>
    <row r="6" spans="1:126" x14ac:dyDescent="0.25">
      <c r="A6">
        <v>5</v>
      </c>
      <c r="C6" s="2">
        <v>2</v>
      </c>
      <c r="D6" s="3">
        <v>3</v>
      </c>
      <c r="J6" t="s">
        <v>298</v>
      </c>
      <c r="K6">
        <v>0</v>
      </c>
      <c r="M6" t="s">
        <v>289</v>
      </c>
      <c r="N6">
        <v>65</v>
      </c>
      <c r="O6">
        <f xml:space="preserve"> (N6/N$2)*100</f>
        <v>20.376175548589341</v>
      </c>
      <c r="AX6" t="s">
        <v>120</v>
      </c>
      <c r="AY6">
        <f>AVERAGE(Cycle!$U$2:$U$96)</f>
        <v>0.1461392405063292</v>
      </c>
      <c r="AZ6">
        <f>STDEV(Cycle!$U$2:$U$96)</f>
        <v>1.694541324916481E-2</v>
      </c>
      <c r="BA6" t="s">
        <v>121</v>
      </c>
      <c r="BB6">
        <f>AVERAGE(Cycle!$V$2:$V$95)</f>
        <v>0.14590909090909093</v>
      </c>
      <c r="BC6">
        <f>STDEV(Cycle!$V$2:$V$95)</f>
        <v>1.7353281062564282E-2</v>
      </c>
      <c r="BD6" t="s">
        <v>122</v>
      </c>
      <c r="BE6">
        <f>AVERAGE(Cycle!$W$2:$W$95)</f>
        <v>0.14655844155844158</v>
      </c>
      <c r="BF6">
        <f>STDEV(Cycle!$W$2:$W$95)</f>
        <v>1.7344416291321794E-2</v>
      </c>
      <c r="BG6" t="s">
        <v>123</v>
      </c>
      <c r="BH6">
        <f>AVERAGE(Cycle!$X$2:$X$96)</f>
        <v>0.14525316455696205</v>
      </c>
      <c r="BI6">
        <f>STDEV(Cycle!$X$2:$X$96)</f>
        <v>1.7001107320218721E-2</v>
      </c>
      <c r="BO6" t="s">
        <v>33</v>
      </c>
      <c r="BP6">
        <f>AVERAGE(Cycle!BJ:BJ)</f>
        <v>2.3824905000000007</v>
      </c>
      <c r="BQ6">
        <f>STDEV(Cycle!BJ:BJ)</f>
        <v>0.48899328476589565</v>
      </c>
      <c r="BS6" t="s">
        <v>210</v>
      </c>
      <c r="BT6">
        <v>6</v>
      </c>
      <c r="BU6">
        <v>0.24301336573511542</v>
      </c>
      <c r="BV6">
        <v>0.03</v>
      </c>
    </row>
    <row r="7" spans="1:126" x14ac:dyDescent="0.25">
      <c r="A7">
        <v>6</v>
      </c>
      <c r="C7" s="2">
        <v>2</v>
      </c>
      <c r="D7" s="3">
        <v>3</v>
      </c>
      <c r="M7" t="s">
        <v>290</v>
      </c>
      <c r="N7">
        <v>50</v>
      </c>
      <c r="O7">
        <f xml:space="preserve"> (N7/N$2)*100</f>
        <v>15.673981191222571</v>
      </c>
      <c r="AX7" t="s">
        <v>23</v>
      </c>
      <c r="AY7">
        <f>AVERAGE(Cycle!Z:Z)</f>
        <v>22.036299390783597</v>
      </c>
      <c r="AZ7">
        <f>STDEV(Cycle!Z:Z)</f>
        <v>3.8339224499692572</v>
      </c>
      <c r="BA7" t="s">
        <v>24</v>
      </c>
      <c r="BB7">
        <f>AVERAGE(Cycle!AA:AA)</f>
        <v>22.1375628271946</v>
      </c>
      <c r="BC7">
        <f>STDEV(Cycle!AA:AA)</f>
        <v>3.924515925529183</v>
      </c>
      <c r="BD7" t="s">
        <v>25</v>
      </c>
      <c r="BE7">
        <f>AVERAGE(Cycle!AB:AB)</f>
        <v>22.290181849486</v>
      </c>
      <c r="BF7">
        <f>STDEV(Cycle!AB:AB)</f>
        <v>3.9238490980149647</v>
      </c>
      <c r="BG7" t="s">
        <v>26</v>
      </c>
      <c r="BH7">
        <f>AVERAGE(Cycle!AC:AC)</f>
        <v>22.11192362408174</v>
      </c>
      <c r="BI7">
        <f>STDEV(Cycle!AC:AC)</f>
        <v>4.0395657839900272</v>
      </c>
      <c r="BO7" t="s">
        <v>39</v>
      </c>
      <c r="BS7" t="s">
        <v>211</v>
      </c>
      <c r="BT7">
        <v>2469</v>
      </c>
    </row>
    <row r="8" spans="1:126" x14ac:dyDescent="0.25">
      <c r="A8">
        <v>7</v>
      </c>
      <c r="C8" s="2">
        <v>2</v>
      </c>
      <c r="D8" s="3">
        <v>3</v>
      </c>
      <c r="M8" t="s">
        <v>291</v>
      </c>
      <c r="N8">
        <v>0</v>
      </c>
      <c r="O8">
        <f xml:space="preserve"> (N8/N$2)*100</f>
        <v>0</v>
      </c>
      <c r="AX8" t="s">
        <v>136</v>
      </c>
      <c r="AY8">
        <f>AVERAGE(Cycle!$AJ$2:$AJ$96)</f>
        <v>6.9289967550865175</v>
      </c>
      <c r="AZ8">
        <f>STDEV(Cycle!$AJ$2:$AJ$96)</f>
        <v>0.76031659575661781</v>
      </c>
      <c r="BA8" t="s">
        <v>137</v>
      </c>
      <c r="BB8">
        <f>AVERAGE(Cycle!$AK$2:$AK$95)</f>
        <v>6.9438174910802042</v>
      </c>
      <c r="BC8">
        <f>STDEV(Cycle!$AK$2:$AK$95)</f>
        <v>0.7785961873284083</v>
      </c>
      <c r="BD8" t="s">
        <v>138</v>
      </c>
      <c r="BE8">
        <f>AVERAGE(Cycle!$AL$2:$AL$95)</f>
        <v>6.9137833891721767</v>
      </c>
      <c r="BF8">
        <f>STDEV(Cycle!$AL$2:$AL$95)</f>
        <v>0.78526707859244327</v>
      </c>
      <c r="BG8" t="s">
        <v>139</v>
      </c>
      <c r="BH8">
        <f>AVERAGE(Cycle!$AM$2:$AM$96)</f>
        <v>6.9729732413358123</v>
      </c>
      <c r="BI8">
        <f>STDEV(Cycle!$AM$2:$AM$96)</f>
        <v>0.77453700135722114</v>
      </c>
      <c r="BO8" t="s">
        <v>40</v>
      </c>
      <c r="BP8">
        <f>AVERAGE(Cycle!BL:BL)</f>
        <v>1.5213330518777555</v>
      </c>
      <c r="BQ8">
        <f>STDEV(Cycle!BL:BL)</f>
        <v>1.9083138978970997</v>
      </c>
    </row>
    <row r="9" spans="1:126" x14ac:dyDescent="0.25">
      <c r="A9">
        <v>8</v>
      </c>
      <c r="C9" s="2">
        <v>2</v>
      </c>
      <c r="D9" s="3">
        <v>3</v>
      </c>
      <c r="M9" t="s">
        <v>282</v>
      </c>
      <c r="N9">
        <v>28</v>
      </c>
      <c r="O9">
        <f xml:space="preserve"> (N9/N$2)*100</f>
        <v>8.7774294670846391</v>
      </c>
      <c r="AX9" t="s">
        <v>128</v>
      </c>
      <c r="AY9">
        <v>6.6420664206642064</v>
      </c>
      <c r="BA9" t="s">
        <v>129</v>
      </c>
      <c r="BB9">
        <v>6.6006600660066024</v>
      </c>
      <c r="BD9" t="s">
        <v>130</v>
      </c>
      <c r="BE9">
        <v>6.4935064935064934</v>
      </c>
      <c r="BG9" t="s">
        <v>131</v>
      </c>
      <c r="BH9">
        <v>6.6176470588235299</v>
      </c>
      <c r="BO9" t="s">
        <v>41</v>
      </c>
      <c r="BP9">
        <f>AVERAGE(Cycle!BM:BM)</f>
        <v>1.2667888295892527</v>
      </c>
      <c r="BQ9">
        <f>STDEV(Cycle!BM:BM)</f>
        <v>0.75829280354505568</v>
      </c>
    </row>
    <row r="10" spans="1:126" x14ac:dyDescent="0.25">
      <c r="A10">
        <v>9</v>
      </c>
      <c r="C10" s="2">
        <v>2</v>
      </c>
      <c r="D10" s="3">
        <v>3</v>
      </c>
      <c r="AX10" t="s">
        <v>91</v>
      </c>
      <c r="AY10">
        <f>AVERAGE(Cycle!$AV$2:$AV$95)</f>
        <v>53.184051441891846</v>
      </c>
      <c r="AZ10">
        <f>STDEV(Cycle!$AV$2:$AV$95)</f>
        <v>4.9818604991066859</v>
      </c>
      <c r="BA10" t="s">
        <v>92</v>
      </c>
      <c r="BB10">
        <f>AVERAGE(Cycle!$AW$2:$AW$95)</f>
        <v>54.498934656306709</v>
      </c>
      <c r="BC10">
        <f>STDEV(Cycle!$AW$2:$AW$95)</f>
        <v>5.6668656314800492</v>
      </c>
      <c r="BD10" t="s">
        <v>93</v>
      </c>
      <c r="BE10">
        <f>AVERAGE(Cycle!$AX$2:$AX$95)</f>
        <v>55.594358562617685</v>
      </c>
      <c r="BF10">
        <f>STDEV(Cycle!$AX$2:$AX$95)</f>
        <v>3.8972984455149486</v>
      </c>
      <c r="BG10" t="s">
        <v>94</v>
      </c>
      <c r="BH10">
        <f>AVERAGE(Cycle!$AY$2:$AY$95)</f>
        <v>51.161697484067417</v>
      </c>
      <c r="BI10">
        <f>STDEV(Cycle!$AY$2:$AY$95)</f>
        <v>4.6181613343712833</v>
      </c>
      <c r="BO10" t="s">
        <v>323</v>
      </c>
    </row>
    <row r="11" spans="1:126" x14ac:dyDescent="0.25">
      <c r="A11">
        <v>10</v>
      </c>
      <c r="C11" s="2">
        <v>2</v>
      </c>
      <c r="D11" s="3">
        <v>3</v>
      </c>
      <c r="AX11" t="s">
        <v>95</v>
      </c>
      <c r="AY11">
        <f>AVERAGE(Cycle!$BA$2:$BA$95)</f>
        <v>46.81594855810814</v>
      </c>
      <c r="AZ11">
        <f>STDEV(Cycle!$BA$2:$BA$95)</f>
        <v>4.9818604991065776</v>
      </c>
      <c r="BA11" t="s">
        <v>96</v>
      </c>
      <c r="BB11">
        <f>AVERAGE(Cycle!$BB$2:$BB$95)</f>
        <v>45.501065343693284</v>
      </c>
      <c r="BC11">
        <f>STDEV(Cycle!$BB$2:$BB$95)</f>
        <v>5.6668656314802517</v>
      </c>
      <c r="BD11" t="s">
        <v>97</v>
      </c>
      <c r="BE11">
        <f>AVERAGE(Cycle!$BC$2:$BC$95)</f>
        <v>44.4056414373823</v>
      </c>
      <c r="BF11">
        <f>STDEV(Cycle!$BC$2:$BC$95)</f>
        <v>3.8972984455149495</v>
      </c>
      <c r="BG11" t="s">
        <v>98</v>
      </c>
      <c r="BH11">
        <f>AVERAGE(Cycle!$BD$2:$BD$95)</f>
        <v>48.838302515932575</v>
      </c>
      <c r="BI11">
        <f>STDEV(Cycle!$BD$2:$BD$95)</f>
        <v>4.618161334371286</v>
      </c>
      <c r="BO11" t="s">
        <v>324</v>
      </c>
      <c r="BP11">
        <f>AVERAGE(Cycle!$BR:$BR)</f>
        <v>16.847563749822307</v>
      </c>
      <c r="BQ11">
        <f>STDEV(Cycle!$BR:$BR)</f>
        <v>12.844524166882298</v>
      </c>
    </row>
    <row r="12" spans="1:126" x14ac:dyDescent="0.25">
      <c r="A12">
        <v>11</v>
      </c>
      <c r="C12" s="2">
        <v>2</v>
      </c>
      <c r="D12" s="3">
        <v>3</v>
      </c>
      <c r="BO12" t="s">
        <v>325</v>
      </c>
      <c r="BP12">
        <f>AVERAGE(Cycle!$BS:$BS)</f>
        <v>13.014890928858602</v>
      </c>
      <c r="BQ12">
        <f>STDEV(Cycle!$BS:$BS)</f>
        <v>8.5256083210880611</v>
      </c>
    </row>
    <row r="13" spans="1:126" x14ac:dyDescent="0.25">
      <c r="A13">
        <v>12</v>
      </c>
      <c r="C13" s="2">
        <v>2</v>
      </c>
      <c r="D13" s="3">
        <v>3</v>
      </c>
      <c r="BO13" t="s">
        <v>44</v>
      </c>
    </row>
    <row r="14" spans="1:126" x14ac:dyDescent="0.25">
      <c r="A14">
        <v>13</v>
      </c>
      <c r="C14" s="2">
        <v>2</v>
      </c>
      <c r="D14" s="3">
        <v>3</v>
      </c>
      <c r="BO14" t="s">
        <v>45</v>
      </c>
      <c r="BP14">
        <f>AVERAGE(Cycle!BO:BO)</f>
        <v>9.1080639888428827</v>
      </c>
      <c r="BQ14">
        <f>STDEV(Cycle!BO:BO)</f>
        <v>2.4521825339590926</v>
      </c>
    </row>
    <row r="15" spans="1:126" x14ac:dyDescent="0.25">
      <c r="A15">
        <v>14</v>
      </c>
      <c r="C15" s="2">
        <v>2</v>
      </c>
      <c r="D15" s="3">
        <v>3</v>
      </c>
      <c r="BO15" t="s">
        <v>46</v>
      </c>
      <c r="BP15">
        <f>AVERAGE(Cycle!BP:BP)</f>
        <v>8.5526569282810829</v>
      </c>
      <c r="BQ15">
        <f>STDEV(Cycle!BP:BP)</f>
        <v>3.086368368249127</v>
      </c>
    </row>
    <row r="16" spans="1:12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D20" s="3">
        <v>3</v>
      </c>
    </row>
    <row r="21" spans="1:5" x14ac:dyDescent="0.25">
      <c r="A21">
        <v>20</v>
      </c>
    </row>
    <row r="22" spans="1:5" x14ac:dyDescent="0.25">
      <c r="A22">
        <v>21</v>
      </c>
      <c r="B22" s="4">
        <v>1</v>
      </c>
      <c r="E22" s="5">
        <v>4</v>
      </c>
    </row>
    <row r="23" spans="1:5" x14ac:dyDescent="0.25">
      <c r="A23">
        <v>22</v>
      </c>
      <c r="B23" s="4">
        <v>1</v>
      </c>
      <c r="E23" s="5">
        <v>4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B35" s="4">
        <v>1</v>
      </c>
      <c r="E35" s="5">
        <v>4</v>
      </c>
    </row>
    <row r="36" spans="1:5" x14ac:dyDescent="0.25">
      <c r="A36">
        <v>35</v>
      </c>
      <c r="B36" s="4">
        <v>1</v>
      </c>
      <c r="E36" s="5">
        <v>4</v>
      </c>
    </row>
    <row r="37" spans="1:5" x14ac:dyDescent="0.25">
      <c r="A37">
        <v>36</v>
      </c>
      <c r="B37" s="4">
        <v>1</v>
      </c>
      <c r="C37" s="2">
        <v>2</v>
      </c>
    </row>
    <row r="38" spans="1:5" x14ac:dyDescent="0.25">
      <c r="A38">
        <v>37</v>
      </c>
      <c r="B38" s="4">
        <v>1</v>
      </c>
      <c r="C38" s="2">
        <v>2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  <c r="D46" s="3">
        <v>3</v>
      </c>
    </row>
    <row r="47" spans="1:5" x14ac:dyDescent="0.25">
      <c r="A47">
        <v>46</v>
      </c>
      <c r="C47" s="2">
        <v>2</v>
      </c>
      <c r="D47" s="3">
        <v>3</v>
      </c>
    </row>
    <row r="48" spans="1:5" x14ac:dyDescent="0.25">
      <c r="A48">
        <v>47</v>
      </c>
      <c r="C48" s="2">
        <v>2</v>
      </c>
      <c r="D48" s="3">
        <v>3</v>
      </c>
    </row>
    <row r="49" spans="1:5" x14ac:dyDescent="0.25">
      <c r="A49">
        <v>48</v>
      </c>
      <c r="C49" s="2">
        <v>2</v>
      </c>
      <c r="D49" s="3">
        <v>3</v>
      </c>
    </row>
    <row r="50" spans="1:5" x14ac:dyDescent="0.25">
      <c r="A50">
        <v>49</v>
      </c>
      <c r="C50" s="2">
        <v>2</v>
      </c>
      <c r="D50" s="3">
        <v>3</v>
      </c>
    </row>
    <row r="51" spans="1:5" x14ac:dyDescent="0.25">
      <c r="A51">
        <v>50</v>
      </c>
      <c r="C51" s="2">
        <v>2</v>
      </c>
      <c r="D51" s="3">
        <v>3</v>
      </c>
    </row>
    <row r="52" spans="1:5" x14ac:dyDescent="0.25">
      <c r="A52">
        <v>51</v>
      </c>
      <c r="D52" s="3">
        <v>3</v>
      </c>
      <c r="E52" s="5">
        <v>4</v>
      </c>
    </row>
    <row r="53" spans="1:5" x14ac:dyDescent="0.25">
      <c r="A53">
        <v>52</v>
      </c>
      <c r="D53" s="3">
        <v>3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E59" s="5">
        <v>4</v>
      </c>
    </row>
    <row r="60" spans="1:5" x14ac:dyDescent="0.25">
      <c r="A60">
        <v>59</v>
      </c>
      <c r="B60" s="4">
        <v>1</v>
      </c>
      <c r="E60" s="5">
        <v>4</v>
      </c>
    </row>
    <row r="61" spans="1:5" x14ac:dyDescent="0.25">
      <c r="A61">
        <v>60</v>
      </c>
      <c r="B61" s="4">
        <v>1</v>
      </c>
      <c r="E61" s="5">
        <v>4</v>
      </c>
    </row>
    <row r="62" spans="1:5" x14ac:dyDescent="0.25">
      <c r="A62">
        <v>61</v>
      </c>
      <c r="B62" s="4">
        <v>1</v>
      </c>
      <c r="E62" s="5">
        <v>4</v>
      </c>
    </row>
    <row r="63" spans="1:5" x14ac:dyDescent="0.25">
      <c r="A63">
        <v>62</v>
      </c>
      <c r="B63" s="4">
        <v>1</v>
      </c>
      <c r="E63" s="5">
        <v>4</v>
      </c>
    </row>
    <row r="64" spans="1:5" x14ac:dyDescent="0.25">
      <c r="A64">
        <v>63</v>
      </c>
      <c r="B64" s="4">
        <v>1</v>
      </c>
      <c r="E64" s="5">
        <v>4</v>
      </c>
    </row>
    <row r="65" spans="1:5" x14ac:dyDescent="0.25">
      <c r="A65">
        <v>64</v>
      </c>
      <c r="B65" s="4">
        <v>1</v>
      </c>
      <c r="E65" s="5">
        <v>4</v>
      </c>
    </row>
    <row r="66" spans="1:5" x14ac:dyDescent="0.25">
      <c r="A66">
        <v>65</v>
      </c>
      <c r="B66" s="4">
        <v>1</v>
      </c>
      <c r="E66" s="5">
        <v>4</v>
      </c>
    </row>
    <row r="67" spans="1:5" x14ac:dyDescent="0.25">
      <c r="A67">
        <v>66</v>
      </c>
      <c r="B67" s="4">
        <v>1</v>
      </c>
      <c r="E67" s="5">
        <v>4</v>
      </c>
    </row>
    <row r="68" spans="1:5" x14ac:dyDescent="0.25">
      <c r="A68">
        <v>67</v>
      </c>
      <c r="B68" s="4">
        <v>1</v>
      </c>
      <c r="E68" s="5">
        <v>4</v>
      </c>
    </row>
    <row r="69" spans="1:5" x14ac:dyDescent="0.25">
      <c r="A69">
        <v>68</v>
      </c>
      <c r="B69" s="4">
        <v>1</v>
      </c>
    </row>
    <row r="70" spans="1:5" x14ac:dyDescent="0.25">
      <c r="A70">
        <v>69</v>
      </c>
      <c r="B70" s="4">
        <v>1</v>
      </c>
      <c r="C70" s="2">
        <v>2</v>
      </c>
    </row>
    <row r="71" spans="1:5" x14ac:dyDescent="0.25">
      <c r="A71">
        <v>70</v>
      </c>
      <c r="C71" s="2">
        <v>2</v>
      </c>
      <c r="D71" s="3">
        <v>3</v>
      </c>
    </row>
    <row r="72" spans="1:5" x14ac:dyDescent="0.25">
      <c r="A72">
        <v>71</v>
      </c>
      <c r="C72" s="2">
        <v>2</v>
      </c>
      <c r="D72" s="3">
        <v>3</v>
      </c>
    </row>
    <row r="73" spans="1:5" x14ac:dyDescent="0.25">
      <c r="A73">
        <v>72</v>
      </c>
      <c r="C73" s="2">
        <v>2</v>
      </c>
      <c r="D73" s="3">
        <v>3</v>
      </c>
    </row>
    <row r="74" spans="1:5" x14ac:dyDescent="0.25">
      <c r="A74">
        <v>73</v>
      </c>
      <c r="C74" s="2">
        <v>2</v>
      </c>
      <c r="D74" s="3">
        <v>3</v>
      </c>
    </row>
    <row r="75" spans="1:5" x14ac:dyDescent="0.25">
      <c r="A75">
        <v>74</v>
      </c>
      <c r="C75" s="2">
        <v>2</v>
      </c>
      <c r="D75" s="3">
        <v>3</v>
      </c>
    </row>
    <row r="76" spans="1:5" x14ac:dyDescent="0.25">
      <c r="A76">
        <v>75</v>
      </c>
      <c r="C76" s="2">
        <v>2</v>
      </c>
      <c r="D76" s="3">
        <v>3</v>
      </c>
    </row>
    <row r="77" spans="1:5" x14ac:dyDescent="0.25">
      <c r="A77">
        <v>76</v>
      </c>
      <c r="C77" s="2">
        <v>2</v>
      </c>
      <c r="D77" s="3">
        <v>3</v>
      </c>
    </row>
    <row r="78" spans="1:5" x14ac:dyDescent="0.25">
      <c r="A78">
        <v>77</v>
      </c>
      <c r="C78" s="2">
        <v>2</v>
      </c>
      <c r="D78" s="3">
        <v>3</v>
      </c>
    </row>
    <row r="79" spans="1:5" x14ac:dyDescent="0.25">
      <c r="A79">
        <v>78</v>
      </c>
      <c r="C79" s="2">
        <v>2</v>
      </c>
      <c r="D79" s="3">
        <v>3</v>
      </c>
    </row>
    <row r="80" spans="1:5" x14ac:dyDescent="0.25">
      <c r="A80">
        <v>79</v>
      </c>
      <c r="C80" s="2">
        <v>2</v>
      </c>
      <c r="D80" s="3">
        <v>3</v>
      </c>
    </row>
    <row r="81" spans="1:5" x14ac:dyDescent="0.25">
      <c r="A81">
        <v>80</v>
      </c>
      <c r="C81" s="2">
        <v>2</v>
      </c>
      <c r="D81" s="3">
        <v>3</v>
      </c>
    </row>
    <row r="82" spans="1:5" x14ac:dyDescent="0.25">
      <c r="A82">
        <v>81</v>
      </c>
      <c r="C82" s="2">
        <v>2</v>
      </c>
      <c r="D82" s="3">
        <v>3</v>
      </c>
    </row>
    <row r="83" spans="1:5" x14ac:dyDescent="0.25">
      <c r="A83">
        <v>82</v>
      </c>
      <c r="C83" s="2">
        <v>2</v>
      </c>
      <c r="D83" s="3">
        <v>3</v>
      </c>
    </row>
    <row r="84" spans="1:5" x14ac:dyDescent="0.25">
      <c r="A84">
        <v>83</v>
      </c>
      <c r="C84" s="2">
        <v>2</v>
      </c>
      <c r="D84" s="3">
        <v>3</v>
      </c>
    </row>
    <row r="85" spans="1:5" x14ac:dyDescent="0.25">
      <c r="A85">
        <v>84</v>
      </c>
      <c r="C85" s="2">
        <v>2</v>
      </c>
      <c r="D85" s="3">
        <v>3</v>
      </c>
    </row>
    <row r="86" spans="1:5" x14ac:dyDescent="0.25">
      <c r="A86">
        <v>85</v>
      </c>
      <c r="D86" s="3">
        <v>3</v>
      </c>
    </row>
    <row r="87" spans="1:5" x14ac:dyDescent="0.25">
      <c r="A87">
        <v>86</v>
      </c>
      <c r="E87" s="5">
        <v>4</v>
      </c>
    </row>
    <row r="88" spans="1:5" x14ac:dyDescent="0.25">
      <c r="A88">
        <v>87</v>
      </c>
      <c r="E88" s="5">
        <v>4</v>
      </c>
    </row>
    <row r="89" spans="1:5" x14ac:dyDescent="0.25">
      <c r="A89">
        <v>88</v>
      </c>
      <c r="B89" s="4">
        <v>1</v>
      </c>
      <c r="E89" s="5">
        <v>4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B91" s="4">
        <v>1</v>
      </c>
      <c r="E91" s="5">
        <v>4</v>
      </c>
    </row>
    <row r="92" spans="1:5" x14ac:dyDescent="0.25">
      <c r="A92">
        <v>91</v>
      </c>
      <c r="B92" s="4">
        <v>1</v>
      </c>
      <c r="E92" s="5">
        <v>4</v>
      </c>
    </row>
    <row r="93" spans="1:5" x14ac:dyDescent="0.25">
      <c r="A93">
        <v>92</v>
      </c>
      <c r="B93" s="4">
        <v>1</v>
      </c>
      <c r="E93" s="5">
        <v>4</v>
      </c>
    </row>
    <row r="94" spans="1:5" x14ac:dyDescent="0.25">
      <c r="A94">
        <v>93</v>
      </c>
      <c r="B94" s="4">
        <v>1</v>
      </c>
      <c r="E94" s="5">
        <v>4</v>
      </c>
    </row>
    <row r="95" spans="1:5" x14ac:dyDescent="0.25">
      <c r="A95">
        <v>94</v>
      </c>
      <c r="B95" s="4">
        <v>1</v>
      </c>
      <c r="E95" s="5">
        <v>4</v>
      </c>
    </row>
    <row r="96" spans="1:5" x14ac:dyDescent="0.25">
      <c r="A96">
        <v>95</v>
      </c>
      <c r="B96" s="4">
        <v>1</v>
      </c>
      <c r="E96" s="5">
        <v>4</v>
      </c>
    </row>
    <row r="97" spans="1:5" x14ac:dyDescent="0.25">
      <c r="A97">
        <v>96</v>
      </c>
      <c r="B97" s="4">
        <v>1</v>
      </c>
      <c r="E97" s="5">
        <v>4</v>
      </c>
    </row>
    <row r="98" spans="1:5" x14ac:dyDescent="0.25">
      <c r="A98">
        <v>97</v>
      </c>
      <c r="B98" s="4">
        <v>1</v>
      </c>
      <c r="E98" s="5">
        <v>4</v>
      </c>
    </row>
    <row r="99" spans="1:5" x14ac:dyDescent="0.25">
      <c r="A99">
        <v>98</v>
      </c>
      <c r="B99" s="4">
        <v>1</v>
      </c>
      <c r="E99" s="5">
        <v>4</v>
      </c>
    </row>
    <row r="100" spans="1:5" x14ac:dyDescent="0.25">
      <c r="A100">
        <v>99</v>
      </c>
      <c r="B100" s="4">
        <v>1</v>
      </c>
      <c r="E100" s="5">
        <v>4</v>
      </c>
    </row>
    <row r="101" spans="1:5" x14ac:dyDescent="0.25">
      <c r="A101">
        <v>100</v>
      </c>
      <c r="B101" s="4">
        <v>1</v>
      </c>
      <c r="E101" s="5">
        <v>4</v>
      </c>
    </row>
    <row r="102" spans="1:5" x14ac:dyDescent="0.25">
      <c r="A102">
        <v>101</v>
      </c>
      <c r="B102" s="4">
        <v>1</v>
      </c>
    </row>
    <row r="103" spans="1:5" x14ac:dyDescent="0.25">
      <c r="A103">
        <v>102</v>
      </c>
      <c r="B103" s="4">
        <v>1</v>
      </c>
    </row>
    <row r="104" spans="1:5" x14ac:dyDescent="0.25">
      <c r="A104">
        <v>103</v>
      </c>
      <c r="D104" s="3">
        <v>3</v>
      </c>
    </row>
    <row r="105" spans="1:5" x14ac:dyDescent="0.25">
      <c r="A105">
        <v>104</v>
      </c>
      <c r="C105" s="2">
        <v>2</v>
      </c>
      <c r="D105" s="3">
        <v>3</v>
      </c>
    </row>
    <row r="106" spans="1:5" x14ac:dyDescent="0.25">
      <c r="A106">
        <v>105</v>
      </c>
      <c r="C106" s="2">
        <v>2</v>
      </c>
      <c r="D106" s="3">
        <v>3</v>
      </c>
    </row>
    <row r="107" spans="1:5" x14ac:dyDescent="0.25">
      <c r="A107">
        <v>106</v>
      </c>
      <c r="C107" s="2">
        <v>2</v>
      </c>
      <c r="D107" s="3">
        <v>3</v>
      </c>
    </row>
    <row r="108" spans="1:5" x14ac:dyDescent="0.25">
      <c r="A108">
        <v>107</v>
      </c>
      <c r="C108" s="2">
        <v>2</v>
      </c>
      <c r="D108" s="3">
        <v>3</v>
      </c>
    </row>
    <row r="109" spans="1:5" x14ac:dyDescent="0.25">
      <c r="A109">
        <v>108</v>
      </c>
      <c r="C109" s="2">
        <v>2</v>
      </c>
      <c r="D109" s="3">
        <v>3</v>
      </c>
    </row>
    <row r="110" spans="1:5" x14ac:dyDescent="0.25">
      <c r="A110">
        <v>109</v>
      </c>
      <c r="C110" s="2">
        <v>2</v>
      </c>
      <c r="D110" s="3">
        <v>3</v>
      </c>
    </row>
    <row r="111" spans="1:5" x14ac:dyDescent="0.25">
      <c r="A111">
        <v>110</v>
      </c>
      <c r="C111" s="2">
        <v>2</v>
      </c>
      <c r="D111" s="3">
        <v>3</v>
      </c>
    </row>
    <row r="112" spans="1:5" x14ac:dyDescent="0.25">
      <c r="A112">
        <v>111</v>
      </c>
      <c r="C112" s="2">
        <v>2</v>
      </c>
      <c r="D112" s="3">
        <v>3</v>
      </c>
    </row>
    <row r="113" spans="1:5" x14ac:dyDescent="0.25">
      <c r="A113">
        <v>112</v>
      </c>
      <c r="C113" s="2">
        <v>2</v>
      </c>
      <c r="D113" s="3">
        <v>3</v>
      </c>
    </row>
    <row r="114" spans="1:5" x14ac:dyDescent="0.25">
      <c r="A114">
        <v>113</v>
      </c>
      <c r="C114" s="2">
        <v>2</v>
      </c>
      <c r="D114" s="3">
        <v>3</v>
      </c>
    </row>
    <row r="115" spans="1:5" x14ac:dyDescent="0.25">
      <c r="A115">
        <v>114</v>
      </c>
      <c r="C115" s="2">
        <v>2</v>
      </c>
      <c r="D115" s="3">
        <v>3</v>
      </c>
    </row>
    <row r="116" spans="1:5" x14ac:dyDescent="0.25">
      <c r="A116">
        <v>115</v>
      </c>
      <c r="C116" s="2">
        <v>2</v>
      </c>
      <c r="D116" s="3">
        <v>3</v>
      </c>
    </row>
    <row r="117" spans="1:5" x14ac:dyDescent="0.25">
      <c r="A117">
        <v>116</v>
      </c>
    </row>
    <row r="118" spans="1:5" x14ac:dyDescent="0.25">
      <c r="A118">
        <v>117</v>
      </c>
    </row>
    <row r="119" spans="1:5" x14ac:dyDescent="0.25">
      <c r="A119">
        <v>118</v>
      </c>
      <c r="E119" s="5">
        <v>4</v>
      </c>
    </row>
    <row r="120" spans="1:5" x14ac:dyDescent="0.25">
      <c r="A120">
        <v>119</v>
      </c>
      <c r="B120" s="4">
        <v>1</v>
      </c>
      <c r="E120" s="5">
        <v>4</v>
      </c>
    </row>
    <row r="121" spans="1:5" x14ac:dyDescent="0.25">
      <c r="A121">
        <v>120</v>
      </c>
      <c r="B121" s="4">
        <v>1</v>
      </c>
      <c r="E121" s="5">
        <v>4</v>
      </c>
    </row>
    <row r="122" spans="1:5" x14ac:dyDescent="0.25">
      <c r="A122">
        <v>121</v>
      </c>
      <c r="B122" s="4">
        <v>1</v>
      </c>
      <c r="E122" s="5">
        <v>4</v>
      </c>
    </row>
    <row r="123" spans="1:5" x14ac:dyDescent="0.25">
      <c r="A123">
        <v>122</v>
      </c>
      <c r="B123" s="4">
        <v>1</v>
      </c>
      <c r="E123" s="5">
        <v>4</v>
      </c>
    </row>
    <row r="124" spans="1:5" x14ac:dyDescent="0.25">
      <c r="A124">
        <v>123</v>
      </c>
      <c r="B124" s="4">
        <v>1</v>
      </c>
      <c r="E124" s="5">
        <v>4</v>
      </c>
    </row>
    <row r="125" spans="1:5" x14ac:dyDescent="0.25">
      <c r="A125">
        <v>124</v>
      </c>
      <c r="B125" s="4">
        <v>1</v>
      </c>
      <c r="E125" s="5">
        <v>4</v>
      </c>
    </row>
    <row r="126" spans="1:5" x14ac:dyDescent="0.25">
      <c r="A126">
        <v>125</v>
      </c>
      <c r="B126" s="4">
        <v>1</v>
      </c>
      <c r="E126" s="5">
        <v>4</v>
      </c>
    </row>
    <row r="127" spans="1:5" x14ac:dyDescent="0.25">
      <c r="A127">
        <v>126</v>
      </c>
      <c r="B127" s="4">
        <v>1</v>
      </c>
      <c r="E127" s="5">
        <v>4</v>
      </c>
    </row>
    <row r="128" spans="1:5" x14ac:dyDescent="0.25">
      <c r="A128">
        <v>127</v>
      </c>
      <c r="B128" s="4">
        <v>1</v>
      </c>
      <c r="E128" s="5">
        <v>4</v>
      </c>
    </row>
    <row r="129" spans="1:5" x14ac:dyDescent="0.25">
      <c r="A129">
        <v>128</v>
      </c>
      <c r="B129" s="4">
        <v>1</v>
      </c>
      <c r="E129" s="5">
        <v>4</v>
      </c>
    </row>
    <row r="130" spans="1:5" x14ac:dyDescent="0.25">
      <c r="A130">
        <v>129</v>
      </c>
      <c r="B130" s="4">
        <v>1</v>
      </c>
      <c r="E130" s="5">
        <v>4</v>
      </c>
    </row>
    <row r="131" spans="1:5" x14ac:dyDescent="0.25">
      <c r="A131">
        <v>130</v>
      </c>
      <c r="B131" s="4">
        <v>1</v>
      </c>
      <c r="C131" s="2">
        <v>2</v>
      </c>
      <c r="E131" s="5">
        <v>4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C134" s="2">
        <v>2</v>
      </c>
    </row>
    <row r="135" spans="1:5" x14ac:dyDescent="0.25">
      <c r="A135">
        <v>134</v>
      </c>
      <c r="C135" s="2">
        <v>2</v>
      </c>
    </row>
    <row r="136" spans="1:5" x14ac:dyDescent="0.25">
      <c r="A136">
        <v>135</v>
      </c>
      <c r="C136" s="2">
        <v>2</v>
      </c>
      <c r="D136" s="3">
        <v>3</v>
      </c>
    </row>
    <row r="137" spans="1:5" x14ac:dyDescent="0.25">
      <c r="A137">
        <v>136</v>
      </c>
      <c r="C137" s="2">
        <v>2</v>
      </c>
      <c r="D137" s="3">
        <v>3</v>
      </c>
    </row>
    <row r="138" spans="1:5" x14ac:dyDescent="0.25">
      <c r="A138">
        <v>137</v>
      </c>
      <c r="C138" s="2">
        <v>2</v>
      </c>
      <c r="D138" s="3">
        <v>3</v>
      </c>
    </row>
    <row r="139" spans="1:5" x14ac:dyDescent="0.25">
      <c r="A139">
        <v>138</v>
      </c>
      <c r="C139" s="2">
        <v>2</v>
      </c>
      <c r="D139" s="3">
        <v>3</v>
      </c>
    </row>
    <row r="140" spans="1:5" x14ac:dyDescent="0.25">
      <c r="A140">
        <v>139</v>
      </c>
      <c r="C140" s="2">
        <v>2</v>
      </c>
      <c r="D140" s="3">
        <v>3</v>
      </c>
    </row>
    <row r="141" spans="1:5" x14ac:dyDescent="0.25">
      <c r="A141">
        <v>140</v>
      </c>
      <c r="C141" s="2">
        <v>2</v>
      </c>
      <c r="D141" s="3">
        <v>3</v>
      </c>
    </row>
    <row r="142" spans="1:5" x14ac:dyDescent="0.25">
      <c r="A142">
        <v>141</v>
      </c>
      <c r="C142" s="2">
        <v>2</v>
      </c>
      <c r="D142" s="3">
        <v>3</v>
      </c>
    </row>
    <row r="143" spans="1:5" x14ac:dyDescent="0.25">
      <c r="A143">
        <v>142</v>
      </c>
      <c r="D143" s="3">
        <v>3</v>
      </c>
    </row>
    <row r="144" spans="1:5" x14ac:dyDescent="0.25">
      <c r="A144">
        <v>143</v>
      </c>
      <c r="D144" s="3">
        <v>3</v>
      </c>
      <c r="E144" s="5">
        <v>4</v>
      </c>
    </row>
    <row r="145" spans="1:5" x14ac:dyDescent="0.25">
      <c r="A145">
        <v>144</v>
      </c>
      <c r="D145" s="3">
        <v>3</v>
      </c>
      <c r="E145" s="5">
        <v>4</v>
      </c>
    </row>
    <row r="146" spans="1:5" x14ac:dyDescent="0.25">
      <c r="A146">
        <v>145</v>
      </c>
      <c r="D146" s="3">
        <v>3</v>
      </c>
      <c r="E146" s="5">
        <v>4</v>
      </c>
    </row>
    <row r="147" spans="1:5" x14ac:dyDescent="0.25">
      <c r="A147">
        <v>146</v>
      </c>
      <c r="B147" s="4">
        <v>1</v>
      </c>
      <c r="D147" s="3">
        <v>3</v>
      </c>
      <c r="E147" s="5">
        <v>4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E149" s="5">
        <v>4</v>
      </c>
    </row>
    <row r="150" spans="1:5" x14ac:dyDescent="0.25">
      <c r="A150">
        <v>149</v>
      </c>
      <c r="B150" s="4">
        <v>1</v>
      </c>
      <c r="E150" s="5">
        <v>4</v>
      </c>
    </row>
    <row r="151" spans="1:5" x14ac:dyDescent="0.25">
      <c r="A151">
        <v>150</v>
      </c>
      <c r="B151" s="4">
        <v>1</v>
      </c>
      <c r="E151" s="5">
        <v>4</v>
      </c>
    </row>
    <row r="152" spans="1:5" x14ac:dyDescent="0.25">
      <c r="A152">
        <v>151</v>
      </c>
      <c r="B152" s="4">
        <v>1</v>
      </c>
      <c r="E152" s="5">
        <v>4</v>
      </c>
    </row>
    <row r="153" spans="1:5" x14ac:dyDescent="0.25">
      <c r="A153">
        <v>152</v>
      </c>
      <c r="B153" s="4">
        <v>1</v>
      </c>
      <c r="E153" s="5">
        <v>4</v>
      </c>
    </row>
    <row r="154" spans="1:5" x14ac:dyDescent="0.25">
      <c r="A154">
        <v>153</v>
      </c>
      <c r="B154" s="4">
        <v>1</v>
      </c>
      <c r="E154" s="5">
        <v>4</v>
      </c>
    </row>
    <row r="155" spans="1:5" x14ac:dyDescent="0.25">
      <c r="A155">
        <v>154</v>
      </c>
      <c r="B155" s="4">
        <v>1</v>
      </c>
      <c r="E155" s="5">
        <v>4</v>
      </c>
    </row>
    <row r="156" spans="1:5" x14ac:dyDescent="0.25">
      <c r="A156">
        <v>155</v>
      </c>
      <c r="B156" s="4">
        <v>1</v>
      </c>
      <c r="E156" s="5">
        <v>4</v>
      </c>
    </row>
    <row r="157" spans="1:5" x14ac:dyDescent="0.25">
      <c r="A157">
        <v>156</v>
      </c>
      <c r="B157" s="4">
        <v>1</v>
      </c>
      <c r="E157" s="5">
        <v>4</v>
      </c>
    </row>
    <row r="158" spans="1:5" x14ac:dyDescent="0.25">
      <c r="A158">
        <v>157</v>
      </c>
      <c r="B158" s="4">
        <v>1</v>
      </c>
      <c r="E158" s="5">
        <v>4</v>
      </c>
    </row>
    <row r="159" spans="1:5" x14ac:dyDescent="0.25">
      <c r="A159">
        <v>158</v>
      </c>
      <c r="B159" s="4">
        <v>1</v>
      </c>
    </row>
    <row r="160" spans="1:5" x14ac:dyDescent="0.25">
      <c r="A160">
        <v>159</v>
      </c>
      <c r="B160" s="4">
        <v>1</v>
      </c>
    </row>
    <row r="161" spans="1:5" x14ac:dyDescent="0.25">
      <c r="A161">
        <v>160</v>
      </c>
      <c r="C161" s="2">
        <v>2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  <c r="D164" s="3">
        <v>3</v>
      </c>
    </row>
    <row r="165" spans="1:5" x14ac:dyDescent="0.25">
      <c r="A165">
        <v>164</v>
      </c>
      <c r="C165" s="2">
        <v>2</v>
      </c>
      <c r="D165" s="3">
        <v>3</v>
      </c>
    </row>
    <row r="166" spans="1:5" x14ac:dyDescent="0.25">
      <c r="A166">
        <v>165</v>
      </c>
      <c r="C166" s="2">
        <v>2</v>
      </c>
      <c r="D166" s="3">
        <v>3</v>
      </c>
    </row>
    <row r="167" spans="1:5" x14ac:dyDescent="0.25">
      <c r="A167">
        <v>166</v>
      </c>
      <c r="C167" s="2">
        <v>2</v>
      </c>
      <c r="D167" s="3">
        <v>3</v>
      </c>
    </row>
    <row r="168" spans="1:5" x14ac:dyDescent="0.25">
      <c r="A168">
        <v>167</v>
      </c>
      <c r="C168" s="2">
        <v>2</v>
      </c>
      <c r="D168" s="3">
        <v>3</v>
      </c>
    </row>
    <row r="169" spans="1:5" x14ac:dyDescent="0.25">
      <c r="A169">
        <v>168</v>
      </c>
      <c r="C169" s="2">
        <v>2</v>
      </c>
      <c r="D169" s="3">
        <v>3</v>
      </c>
    </row>
    <row r="170" spans="1:5" x14ac:dyDescent="0.25">
      <c r="A170">
        <v>169</v>
      </c>
      <c r="C170" s="2">
        <v>2</v>
      </c>
      <c r="D170" s="3">
        <v>3</v>
      </c>
    </row>
    <row r="171" spans="1:5" x14ac:dyDescent="0.25">
      <c r="A171">
        <v>170</v>
      </c>
      <c r="D171" s="3">
        <v>3</v>
      </c>
    </row>
    <row r="172" spans="1:5" x14ac:dyDescent="0.25">
      <c r="A172">
        <v>171</v>
      </c>
      <c r="D172" s="3">
        <v>3</v>
      </c>
    </row>
    <row r="173" spans="1:5" x14ac:dyDescent="0.25">
      <c r="A173">
        <v>172</v>
      </c>
      <c r="D173" s="3">
        <v>3</v>
      </c>
    </row>
    <row r="174" spans="1:5" x14ac:dyDescent="0.25">
      <c r="A174">
        <v>173</v>
      </c>
      <c r="E174" s="5">
        <v>4</v>
      </c>
    </row>
    <row r="175" spans="1:5" x14ac:dyDescent="0.25">
      <c r="A175">
        <v>174</v>
      </c>
      <c r="B175" s="4">
        <v>1</v>
      </c>
      <c r="E175" s="5">
        <v>4</v>
      </c>
    </row>
    <row r="176" spans="1:5" x14ac:dyDescent="0.25">
      <c r="A176">
        <v>175</v>
      </c>
      <c r="B176" s="4">
        <v>1</v>
      </c>
      <c r="E176" s="5">
        <v>4</v>
      </c>
    </row>
    <row r="177" spans="1:5" x14ac:dyDescent="0.25">
      <c r="A177">
        <v>176</v>
      </c>
      <c r="B177" s="4">
        <v>1</v>
      </c>
      <c r="E177" s="5">
        <v>4</v>
      </c>
    </row>
    <row r="178" spans="1:5" x14ac:dyDescent="0.25">
      <c r="A178">
        <v>177</v>
      </c>
      <c r="B178" s="4">
        <v>1</v>
      </c>
      <c r="E178" s="5">
        <v>4</v>
      </c>
    </row>
    <row r="179" spans="1:5" x14ac:dyDescent="0.25">
      <c r="A179">
        <v>178</v>
      </c>
      <c r="B179" s="4">
        <v>1</v>
      </c>
      <c r="E179" s="5">
        <v>4</v>
      </c>
    </row>
    <row r="180" spans="1:5" x14ac:dyDescent="0.25">
      <c r="A180">
        <v>179</v>
      </c>
      <c r="B180" s="4">
        <v>1</v>
      </c>
      <c r="E180" s="5">
        <v>4</v>
      </c>
    </row>
    <row r="181" spans="1:5" x14ac:dyDescent="0.25">
      <c r="A181">
        <v>180</v>
      </c>
      <c r="B181" s="4">
        <v>1</v>
      </c>
      <c r="E181" s="5">
        <v>4</v>
      </c>
    </row>
    <row r="182" spans="1:5" x14ac:dyDescent="0.25">
      <c r="A182">
        <v>181</v>
      </c>
      <c r="B182" s="4">
        <v>1</v>
      </c>
      <c r="E182" s="5">
        <v>4</v>
      </c>
    </row>
    <row r="183" spans="1:5" x14ac:dyDescent="0.25">
      <c r="A183">
        <v>182</v>
      </c>
      <c r="B183" s="4">
        <v>1</v>
      </c>
      <c r="E183" s="5">
        <v>4</v>
      </c>
    </row>
    <row r="184" spans="1:5" x14ac:dyDescent="0.25">
      <c r="A184">
        <v>183</v>
      </c>
      <c r="B184" s="4">
        <v>1</v>
      </c>
    </row>
    <row r="185" spans="1:5" x14ac:dyDescent="0.25">
      <c r="A185">
        <v>184</v>
      </c>
      <c r="B185" s="4">
        <v>1</v>
      </c>
    </row>
    <row r="186" spans="1:5" x14ac:dyDescent="0.25">
      <c r="A186">
        <v>185</v>
      </c>
      <c r="B186" s="4">
        <v>1</v>
      </c>
    </row>
    <row r="187" spans="1:5" x14ac:dyDescent="0.25">
      <c r="A187">
        <v>186</v>
      </c>
      <c r="C187" s="2">
        <v>2</v>
      </c>
    </row>
    <row r="188" spans="1:5" x14ac:dyDescent="0.25">
      <c r="A188">
        <v>187</v>
      </c>
      <c r="C188" s="2">
        <v>2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</row>
    <row r="192" spans="1:5" x14ac:dyDescent="0.25">
      <c r="A192">
        <v>191</v>
      </c>
      <c r="C192" s="2">
        <v>2</v>
      </c>
      <c r="D192" s="3">
        <v>3</v>
      </c>
    </row>
    <row r="193" spans="1:5" x14ac:dyDescent="0.25">
      <c r="A193">
        <v>192</v>
      </c>
      <c r="C193" s="2">
        <v>2</v>
      </c>
      <c r="D193" s="3">
        <v>3</v>
      </c>
    </row>
    <row r="194" spans="1:5" x14ac:dyDescent="0.25">
      <c r="A194">
        <v>193</v>
      </c>
      <c r="C194" s="2">
        <v>2</v>
      </c>
      <c r="D194" s="3">
        <v>3</v>
      </c>
    </row>
    <row r="195" spans="1:5" x14ac:dyDescent="0.25">
      <c r="A195">
        <v>194</v>
      </c>
      <c r="C195" s="2">
        <v>2</v>
      </c>
      <c r="D195" s="3">
        <v>3</v>
      </c>
    </row>
    <row r="196" spans="1:5" x14ac:dyDescent="0.25">
      <c r="A196">
        <v>195</v>
      </c>
      <c r="C196" s="2">
        <v>2</v>
      </c>
      <c r="D196" s="3">
        <v>3</v>
      </c>
    </row>
    <row r="197" spans="1:5" x14ac:dyDescent="0.25">
      <c r="A197">
        <v>196</v>
      </c>
      <c r="C197" s="2">
        <v>2</v>
      </c>
      <c r="D197" s="3">
        <v>3</v>
      </c>
    </row>
    <row r="198" spans="1:5" x14ac:dyDescent="0.25">
      <c r="A198">
        <v>197</v>
      </c>
      <c r="C198" s="2">
        <v>2</v>
      </c>
      <c r="D198" s="3">
        <v>3</v>
      </c>
    </row>
    <row r="199" spans="1:5" x14ac:dyDescent="0.25">
      <c r="A199">
        <v>198</v>
      </c>
      <c r="D199" s="3">
        <v>3</v>
      </c>
    </row>
    <row r="200" spans="1:5" x14ac:dyDescent="0.25">
      <c r="A200">
        <v>199</v>
      </c>
    </row>
    <row r="201" spans="1:5" x14ac:dyDescent="0.25">
      <c r="A201">
        <v>200</v>
      </c>
      <c r="E201" s="5">
        <v>4</v>
      </c>
    </row>
    <row r="202" spans="1:5" x14ac:dyDescent="0.25">
      <c r="A202">
        <v>201</v>
      </c>
      <c r="B202" s="4">
        <v>1</v>
      </c>
      <c r="E202" s="5">
        <v>4</v>
      </c>
    </row>
    <row r="203" spans="1:5" x14ac:dyDescent="0.25">
      <c r="A203">
        <v>202</v>
      </c>
      <c r="B203" s="4">
        <v>1</v>
      </c>
      <c r="E203" s="5">
        <v>4</v>
      </c>
    </row>
    <row r="204" spans="1:5" x14ac:dyDescent="0.25">
      <c r="A204">
        <v>203</v>
      </c>
      <c r="B204" s="4">
        <v>1</v>
      </c>
      <c r="E204" s="5">
        <v>4</v>
      </c>
    </row>
    <row r="205" spans="1:5" x14ac:dyDescent="0.25">
      <c r="A205">
        <v>204</v>
      </c>
      <c r="B205" s="4">
        <v>1</v>
      </c>
      <c r="E205" s="5">
        <v>4</v>
      </c>
    </row>
    <row r="206" spans="1:5" x14ac:dyDescent="0.25">
      <c r="A206">
        <v>205</v>
      </c>
      <c r="B206" s="4">
        <v>1</v>
      </c>
      <c r="E206" s="5">
        <v>4</v>
      </c>
    </row>
    <row r="207" spans="1:5" x14ac:dyDescent="0.25">
      <c r="A207">
        <v>206</v>
      </c>
      <c r="B207" s="4">
        <v>1</v>
      </c>
      <c r="E207" s="5">
        <v>4</v>
      </c>
    </row>
    <row r="208" spans="1:5" x14ac:dyDescent="0.25">
      <c r="A208">
        <v>207</v>
      </c>
      <c r="B208" s="4">
        <v>1</v>
      </c>
      <c r="E208" s="5">
        <v>4</v>
      </c>
    </row>
    <row r="209" spans="1:5" x14ac:dyDescent="0.25">
      <c r="A209">
        <v>208</v>
      </c>
      <c r="B209" s="4">
        <v>1</v>
      </c>
      <c r="E209" s="5">
        <v>4</v>
      </c>
    </row>
    <row r="210" spans="1:5" x14ac:dyDescent="0.25">
      <c r="A210">
        <v>209</v>
      </c>
      <c r="B210" s="4">
        <v>1</v>
      </c>
      <c r="E210" s="5">
        <v>4</v>
      </c>
    </row>
    <row r="211" spans="1:5" x14ac:dyDescent="0.25">
      <c r="A211">
        <v>210</v>
      </c>
      <c r="B211" s="4">
        <v>1</v>
      </c>
      <c r="E211" s="5">
        <v>4</v>
      </c>
    </row>
    <row r="212" spans="1:5" x14ac:dyDescent="0.25">
      <c r="A212">
        <v>211</v>
      </c>
      <c r="B212" s="4">
        <v>1</v>
      </c>
      <c r="E212" s="5">
        <v>4</v>
      </c>
    </row>
    <row r="213" spans="1:5" x14ac:dyDescent="0.25">
      <c r="A213">
        <v>212</v>
      </c>
      <c r="B213" s="4">
        <v>1</v>
      </c>
      <c r="C213" s="2">
        <v>2</v>
      </c>
    </row>
    <row r="214" spans="1:5" x14ac:dyDescent="0.25">
      <c r="A214">
        <v>213</v>
      </c>
      <c r="B214" s="4">
        <v>1</v>
      </c>
      <c r="C214" s="2">
        <v>2</v>
      </c>
    </row>
    <row r="215" spans="1:5" x14ac:dyDescent="0.25">
      <c r="A215">
        <v>214</v>
      </c>
      <c r="C215" s="2">
        <v>2</v>
      </c>
    </row>
    <row r="216" spans="1:5" x14ac:dyDescent="0.25">
      <c r="A216">
        <v>215</v>
      </c>
      <c r="C216" s="2">
        <v>2</v>
      </c>
    </row>
    <row r="217" spans="1:5" x14ac:dyDescent="0.25">
      <c r="A217">
        <v>216</v>
      </c>
      <c r="C217" s="2">
        <v>2</v>
      </c>
    </row>
    <row r="218" spans="1:5" x14ac:dyDescent="0.25">
      <c r="A218">
        <v>217</v>
      </c>
      <c r="C218" s="2">
        <v>2</v>
      </c>
      <c r="D218" s="3">
        <v>3</v>
      </c>
    </row>
    <row r="219" spans="1:5" x14ac:dyDescent="0.25">
      <c r="A219">
        <v>218</v>
      </c>
      <c r="C219" s="2">
        <v>2</v>
      </c>
      <c r="D219" s="3">
        <v>3</v>
      </c>
    </row>
    <row r="220" spans="1:5" x14ac:dyDescent="0.25">
      <c r="A220">
        <v>219</v>
      </c>
      <c r="C220" s="2">
        <v>2</v>
      </c>
      <c r="D220" s="3">
        <v>3</v>
      </c>
    </row>
    <row r="221" spans="1:5" x14ac:dyDescent="0.25">
      <c r="A221">
        <v>220</v>
      </c>
      <c r="C221" s="2">
        <v>2</v>
      </c>
      <c r="D221" s="3">
        <v>3</v>
      </c>
    </row>
    <row r="222" spans="1:5" x14ac:dyDescent="0.25">
      <c r="A222">
        <v>221</v>
      </c>
      <c r="C222" s="2">
        <v>2</v>
      </c>
      <c r="D222" s="3">
        <v>3</v>
      </c>
    </row>
    <row r="223" spans="1:5" x14ac:dyDescent="0.25">
      <c r="A223">
        <v>222</v>
      </c>
      <c r="C223" s="2">
        <v>2</v>
      </c>
      <c r="D223" s="3">
        <v>3</v>
      </c>
    </row>
    <row r="224" spans="1:5" x14ac:dyDescent="0.25">
      <c r="A224">
        <v>223</v>
      </c>
      <c r="C224" s="2">
        <v>2</v>
      </c>
      <c r="D224" s="3">
        <v>3</v>
      </c>
    </row>
    <row r="225" spans="1:5" x14ac:dyDescent="0.25">
      <c r="A225">
        <v>224</v>
      </c>
      <c r="C225" s="2">
        <v>2</v>
      </c>
      <c r="D225" s="3">
        <v>3</v>
      </c>
    </row>
    <row r="226" spans="1:5" x14ac:dyDescent="0.25">
      <c r="A226">
        <v>225</v>
      </c>
      <c r="D226" s="3">
        <v>3</v>
      </c>
    </row>
    <row r="227" spans="1:5" x14ac:dyDescent="0.25">
      <c r="A227">
        <v>226</v>
      </c>
      <c r="D227" s="3">
        <v>3</v>
      </c>
      <c r="E227" s="5">
        <v>4</v>
      </c>
    </row>
    <row r="228" spans="1:5" x14ac:dyDescent="0.25">
      <c r="A228">
        <v>227</v>
      </c>
      <c r="D228" s="3">
        <v>3</v>
      </c>
      <c r="E228" s="5">
        <v>4</v>
      </c>
    </row>
    <row r="229" spans="1:5" x14ac:dyDescent="0.25">
      <c r="A229">
        <v>228</v>
      </c>
      <c r="D229" s="3">
        <v>3</v>
      </c>
      <c r="E229" s="5">
        <v>4</v>
      </c>
    </row>
    <row r="230" spans="1:5" x14ac:dyDescent="0.25">
      <c r="A230">
        <v>229</v>
      </c>
      <c r="B230" s="4">
        <v>1</v>
      </c>
      <c r="D230" s="3">
        <v>3</v>
      </c>
      <c r="E230" s="5">
        <v>4</v>
      </c>
    </row>
    <row r="231" spans="1:5" x14ac:dyDescent="0.25">
      <c r="A231">
        <v>230</v>
      </c>
      <c r="B231" s="4">
        <v>1</v>
      </c>
      <c r="E231" s="5">
        <v>4</v>
      </c>
    </row>
    <row r="232" spans="1:5" x14ac:dyDescent="0.25">
      <c r="A232">
        <v>231</v>
      </c>
      <c r="B232" s="4">
        <v>1</v>
      </c>
      <c r="E232" s="5">
        <v>4</v>
      </c>
    </row>
    <row r="233" spans="1:5" x14ac:dyDescent="0.25">
      <c r="A233">
        <v>232</v>
      </c>
      <c r="B233" s="4">
        <v>1</v>
      </c>
      <c r="E233" s="5">
        <v>4</v>
      </c>
    </row>
    <row r="234" spans="1:5" x14ac:dyDescent="0.25">
      <c r="A234">
        <v>233</v>
      </c>
      <c r="B234" s="4">
        <v>1</v>
      </c>
      <c r="E234" s="5">
        <v>4</v>
      </c>
    </row>
    <row r="235" spans="1:5" x14ac:dyDescent="0.25">
      <c r="A235">
        <v>234</v>
      </c>
      <c r="B235" s="4">
        <v>1</v>
      </c>
      <c r="E235" s="5">
        <v>4</v>
      </c>
    </row>
    <row r="236" spans="1:5" x14ac:dyDescent="0.25">
      <c r="A236">
        <v>235</v>
      </c>
      <c r="B236" s="4">
        <v>1</v>
      </c>
      <c r="E236" s="5">
        <v>4</v>
      </c>
    </row>
    <row r="237" spans="1:5" x14ac:dyDescent="0.25">
      <c r="A237">
        <v>236</v>
      </c>
      <c r="B237" s="4">
        <v>1</v>
      </c>
      <c r="E237" s="5">
        <v>4</v>
      </c>
    </row>
    <row r="238" spans="1:5" x14ac:dyDescent="0.25">
      <c r="A238">
        <v>237</v>
      </c>
      <c r="B238" s="4">
        <v>1</v>
      </c>
      <c r="E238" s="5">
        <v>4</v>
      </c>
    </row>
    <row r="239" spans="1:5" x14ac:dyDescent="0.25">
      <c r="A239">
        <v>238</v>
      </c>
      <c r="B239" s="4">
        <v>1</v>
      </c>
      <c r="E239" s="5">
        <v>4</v>
      </c>
    </row>
    <row r="240" spans="1:5" x14ac:dyDescent="0.25">
      <c r="A240">
        <v>239</v>
      </c>
      <c r="B240" s="4">
        <v>1</v>
      </c>
      <c r="E240" s="5">
        <v>4</v>
      </c>
    </row>
    <row r="241" spans="1:5" x14ac:dyDescent="0.25">
      <c r="A241">
        <v>240</v>
      </c>
      <c r="B241" s="4">
        <v>1</v>
      </c>
      <c r="E241" s="5">
        <v>4</v>
      </c>
    </row>
    <row r="242" spans="1:5" x14ac:dyDescent="0.25">
      <c r="A242">
        <v>241</v>
      </c>
      <c r="B242" s="4">
        <v>1</v>
      </c>
    </row>
    <row r="243" spans="1:5" x14ac:dyDescent="0.25">
      <c r="A243">
        <v>242</v>
      </c>
      <c r="B243" s="4">
        <v>1</v>
      </c>
      <c r="C243" s="2">
        <v>2</v>
      </c>
    </row>
    <row r="244" spans="1:5" x14ac:dyDescent="0.25">
      <c r="A244">
        <v>243</v>
      </c>
      <c r="B244" s="4">
        <v>1</v>
      </c>
      <c r="C244" s="2">
        <v>2</v>
      </c>
    </row>
    <row r="245" spans="1:5" x14ac:dyDescent="0.25">
      <c r="A245">
        <v>244</v>
      </c>
      <c r="C245" s="2">
        <v>2</v>
      </c>
    </row>
    <row r="246" spans="1:5" x14ac:dyDescent="0.25">
      <c r="A246">
        <v>245</v>
      </c>
      <c r="C246" s="2">
        <v>2</v>
      </c>
    </row>
    <row r="247" spans="1:5" x14ac:dyDescent="0.25">
      <c r="A247">
        <v>246</v>
      </c>
      <c r="C247" s="2">
        <v>2</v>
      </c>
      <c r="D247" s="3">
        <v>3</v>
      </c>
    </row>
    <row r="248" spans="1:5" x14ac:dyDescent="0.25">
      <c r="A248">
        <v>247</v>
      </c>
      <c r="C248" s="2">
        <v>2</v>
      </c>
      <c r="D248" s="3">
        <v>3</v>
      </c>
    </row>
    <row r="249" spans="1:5" x14ac:dyDescent="0.25">
      <c r="A249">
        <v>248</v>
      </c>
      <c r="C249" s="2">
        <v>2</v>
      </c>
      <c r="D249" s="3">
        <v>3</v>
      </c>
    </row>
    <row r="250" spans="1:5" x14ac:dyDescent="0.25">
      <c r="A250">
        <v>249</v>
      </c>
      <c r="C250" s="2">
        <v>2</v>
      </c>
      <c r="D250" s="3">
        <v>3</v>
      </c>
    </row>
    <row r="251" spans="1:5" x14ac:dyDescent="0.25">
      <c r="A251">
        <v>250</v>
      </c>
      <c r="C251" s="2">
        <v>2</v>
      </c>
      <c r="D251" s="3">
        <v>3</v>
      </c>
    </row>
    <row r="252" spans="1:5" x14ac:dyDescent="0.25">
      <c r="A252">
        <v>251</v>
      </c>
      <c r="C252" s="2">
        <v>2</v>
      </c>
      <c r="D252" s="3">
        <v>3</v>
      </c>
    </row>
    <row r="253" spans="1:5" x14ac:dyDescent="0.25">
      <c r="A253">
        <v>252</v>
      </c>
      <c r="C253" s="2">
        <v>2</v>
      </c>
      <c r="D253" s="3">
        <v>3</v>
      </c>
    </row>
    <row r="254" spans="1:5" x14ac:dyDescent="0.25">
      <c r="A254">
        <v>253</v>
      </c>
      <c r="C254" s="2">
        <v>2</v>
      </c>
      <c r="D254" s="3">
        <v>3</v>
      </c>
    </row>
    <row r="255" spans="1:5" x14ac:dyDescent="0.25">
      <c r="A255">
        <v>254</v>
      </c>
      <c r="C255" s="2">
        <v>2</v>
      </c>
      <c r="D255" s="3">
        <v>3</v>
      </c>
    </row>
    <row r="256" spans="1:5" x14ac:dyDescent="0.25">
      <c r="A256">
        <v>255</v>
      </c>
      <c r="C256" s="2">
        <v>2</v>
      </c>
      <c r="D256" s="3">
        <v>3</v>
      </c>
      <c r="E256" s="5">
        <v>4</v>
      </c>
    </row>
    <row r="257" spans="1:5" x14ac:dyDescent="0.25">
      <c r="A257">
        <v>256</v>
      </c>
      <c r="C257" s="2">
        <v>2</v>
      </c>
      <c r="D257" s="3">
        <v>3</v>
      </c>
      <c r="E257" s="5">
        <v>4</v>
      </c>
    </row>
    <row r="258" spans="1:5" x14ac:dyDescent="0.25">
      <c r="A258">
        <v>257</v>
      </c>
      <c r="D258" s="3">
        <v>3</v>
      </c>
      <c r="E258" s="5">
        <v>4</v>
      </c>
    </row>
    <row r="259" spans="1:5" x14ac:dyDescent="0.25">
      <c r="A259">
        <v>258</v>
      </c>
      <c r="D259" s="3">
        <v>3</v>
      </c>
      <c r="E259" s="5">
        <v>4</v>
      </c>
    </row>
    <row r="260" spans="1:5" x14ac:dyDescent="0.25">
      <c r="A260">
        <v>259</v>
      </c>
      <c r="B260" s="4">
        <v>1</v>
      </c>
      <c r="D260" s="3">
        <v>3</v>
      </c>
      <c r="E260" s="5">
        <v>4</v>
      </c>
    </row>
    <row r="261" spans="1:5" x14ac:dyDescent="0.25">
      <c r="A261">
        <v>260</v>
      </c>
      <c r="B261" s="4">
        <v>1</v>
      </c>
      <c r="E261" s="5">
        <v>4</v>
      </c>
    </row>
    <row r="262" spans="1:5" x14ac:dyDescent="0.25">
      <c r="A262">
        <v>261</v>
      </c>
      <c r="B262" s="4">
        <v>1</v>
      </c>
      <c r="E262" s="5">
        <v>4</v>
      </c>
    </row>
    <row r="263" spans="1:5" x14ac:dyDescent="0.25">
      <c r="A263">
        <v>262</v>
      </c>
      <c r="B263" s="4">
        <v>1</v>
      </c>
      <c r="E263" s="5">
        <v>4</v>
      </c>
    </row>
    <row r="264" spans="1:5" x14ac:dyDescent="0.25">
      <c r="A264">
        <v>263</v>
      </c>
      <c r="B264" s="4">
        <v>1</v>
      </c>
      <c r="E264" s="5">
        <v>4</v>
      </c>
    </row>
    <row r="265" spans="1:5" x14ac:dyDescent="0.25">
      <c r="A265">
        <v>264</v>
      </c>
      <c r="B265" s="4">
        <v>1</v>
      </c>
      <c r="E265" s="5">
        <v>4</v>
      </c>
    </row>
    <row r="266" spans="1:5" x14ac:dyDescent="0.25">
      <c r="A266">
        <v>265</v>
      </c>
      <c r="B266" s="4">
        <v>1</v>
      </c>
      <c r="E266" s="5">
        <v>4</v>
      </c>
    </row>
    <row r="267" spans="1:5" x14ac:dyDescent="0.25">
      <c r="A267">
        <v>266</v>
      </c>
      <c r="B267" s="4">
        <v>1</v>
      </c>
      <c r="E267" s="5">
        <v>4</v>
      </c>
    </row>
    <row r="268" spans="1:5" x14ac:dyDescent="0.25">
      <c r="A268">
        <v>267</v>
      </c>
      <c r="B268" s="4">
        <v>1</v>
      </c>
      <c r="E268" s="5">
        <v>4</v>
      </c>
    </row>
    <row r="269" spans="1:5" x14ac:dyDescent="0.25">
      <c r="A269">
        <v>268</v>
      </c>
      <c r="B269" s="4">
        <v>1</v>
      </c>
      <c r="E269" s="5">
        <v>4</v>
      </c>
    </row>
    <row r="270" spans="1:5" x14ac:dyDescent="0.25">
      <c r="A270">
        <v>269</v>
      </c>
      <c r="B270" s="4">
        <v>1</v>
      </c>
      <c r="E270" s="5">
        <v>4</v>
      </c>
    </row>
    <row r="271" spans="1:5" x14ac:dyDescent="0.25">
      <c r="A271">
        <v>270</v>
      </c>
      <c r="B271" s="4">
        <v>1</v>
      </c>
      <c r="E271" s="5">
        <v>4</v>
      </c>
    </row>
    <row r="272" spans="1:5" x14ac:dyDescent="0.25">
      <c r="A272">
        <v>271</v>
      </c>
      <c r="B272" s="4">
        <v>1</v>
      </c>
      <c r="E272" s="5">
        <v>4</v>
      </c>
    </row>
    <row r="273" spans="1:5" x14ac:dyDescent="0.25">
      <c r="A273">
        <v>272</v>
      </c>
      <c r="B273" s="4">
        <v>1</v>
      </c>
      <c r="E273" s="5">
        <v>4</v>
      </c>
    </row>
    <row r="274" spans="1:5" x14ac:dyDescent="0.25">
      <c r="A274">
        <v>273</v>
      </c>
      <c r="B274" s="4">
        <v>1</v>
      </c>
      <c r="E274" s="5">
        <v>4</v>
      </c>
    </row>
    <row r="275" spans="1:5" x14ac:dyDescent="0.25">
      <c r="A275">
        <v>274</v>
      </c>
      <c r="B275" s="4">
        <v>1</v>
      </c>
      <c r="E275" s="5">
        <v>4</v>
      </c>
    </row>
    <row r="276" spans="1:5" x14ac:dyDescent="0.25">
      <c r="A276">
        <v>275</v>
      </c>
      <c r="B276" s="4">
        <v>1</v>
      </c>
    </row>
    <row r="277" spans="1:5" x14ac:dyDescent="0.25">
      <c r="A277">
        <v>276</v>
      </c>
      <c r="B277" s="4">
        <v>1</v>
      </c>
      <c r="C277" s="2">
        <v>2</v>
      </c>
      <c r="D277" s="3">
        <v>3</v>
      </c>
    </row>
    <row r="278" spans="1:5" x14ac:dyDescent="0.25">
      <c r="A278">
        <v>277</v>
      </c>
      <c r="C278" s="2">
        <v>2</v>
      </c>
      <c r="D278" s="3">
        <v>3</v>
      </c>
    </row>
    <row r="279" spans="1:5" x14ac:dyDescent="0.25">
      <c r="A279">
        <v>278</v>
      </c>
      <c r="C279" s="2">
        <v>2</v>
      </c>
      <c r="D279" s="3">
        <v>3</v>
      </c>
    </row>
    <row r="280" spans="1:5" x14ac:dyDescent="0.25">
      <c r="A280">
        <v>279</v>
      </c>
      <c r="C280" s="2">
        <v>2</v>
      </c>
      <c r="D280" s="3">
        <v>3</v>
      </c>
    </row>
    <row r="281" spans="1:5" x14ac:dyDescent="0.25">
      <c r="A281">
        <v>280</v>
      </c>
      <c r="C281" s="2">
        <v>2</v>
      </c>
      <c r="D281" s="3">
        <v>3</v>
      </c>
    </row>
    <row r="282" spans="1:5" x14ac:dyDescent="0.25">
      <c r="A282">
        <v>281</v>
      </c>
      <c r="C282" s="2">
        <v>2</v>
      </c>
      <c r="D282" s="3">
        <v>3</v>
      </c>
    </row>
    <row r="283" spans="1:5" x14ac:dyDescent="0.25">
      <c r="A283">
        <v>282</v>
      </c>
      <c r="C283" s="2">
        <v>2</v>
      </c>
      <c r="D283" s="3">
        <v>3</v>
      </c>
    </row>
    <row r="284" spans="1:5" x14ac:dyDescent="0.25">
      <c r="A284">
        <v>283</v>
      </c>
      <c r="C284" s="2">
        <v>2</v>
      </c>
      <c r="D284" s="3">
        <v>3</v>
      </c>
    </row>
    <row r="285" spans="1:5" x14ac:dyDescent="0.25">
      <c r="A285">
        <v>284</v>
      </c>
      <c r="C285" s="2">
        <v>2</v>
      </c>
      <c r="D285" s="3">
        <v>3</v>
      </c>
    </row>
    <row r="286" spans="1:5" x14ac:dyDescent="0.25">
      <c r="A286">
        <v>285</v>
      </c>
      <c r="C286" s="2">
        <v>2</v>
      </c>
      <c r="D286" s="3">
        <v>3</v>
      </c>
    </row>
    <row r="287" spans="1:5" x14ac:dyDescent="0.25">
      <c r="A287">
        <v>286</v>
      </c>
      <c r="C287" s="2">
        <v>2</v>
      </c>
      <c r="D287" s="3">
        <v>3</v>
      </c>
    </row>
    <row r="288" spans="1:5" x14ac:dyDescent="0.25">
      <c r="A288">
        <v>287</v>
      </c>
      <c r="C288" s="2">
        <v>2</v>
      </c>
      <c r="D288" s="3">
        <v>3</v>
      </c>
    </row>
    <row r="289" spans="1:5" x14ac:dyDescent="0.25">
      <c r="A289">
        <v>288</v>
      </c>
      <c r="C289" s="2">
        <v>2</v>
      </c>
      <c r="D289" s="3">
        <v>3</v>
      </c>
    </row>
    <row r="290" spans="1:5" x14ac:dyDescent="0.25">
      <c r="A290">
        <v>289</v>
      </c>
      <c r="C290" s="2">
        <v>2</v>
      </c>
      <c r="D290" s="3">
        <v>3</v>
      </c>
    </row>
    <row r="291" spans="1:5" x14ac:dyDescent="0.25">
      <c r="A291">
        <v>290</v>
      </c>
      <c r="C291" s="2">
        <v>2</v>
      </c>
      <c r="D291" s="3">
        <v>3</v>
      </c>
    </row>
    <row r="292" spans="1:5" x14ac:dyDescent="0.25">
      <c r="A292">
        <v>291</v>
      </c>
      <c r="C292" s="2">
        <v>2</v>
      </c>
      <c r="D292" s="3">
        <v>3</v>
      </c>
    </row>
    <row r="293" spans="1:5" x14ac:dyDescent="0.25">
      <c r="A293">
        <v>292</v>
      </c>
      <c r="B293" s="4">
        <v>1</v>
      </c>
      <c r="C293" s="2">
        <v>2</v>
      </c>
    </row>
    <row r="294" spans="1:5" x14ac:dyDescent="0.25">
      <c r="A294">
        <v>293</v>
      </c>
      <c r="B294" s="4">
        <v>1</v>
      </c>
      <c r="E294" s="5">
        <v>4</v>
      </c>
    </row>
    <row r="295" spans="1:5" x14ac:dyDescent="0.25">
      <c r="A295">
        <v>294</v>
      </c>
      <c r="B295" s="4">
        <v>1</v>
      </c>
      <c r="E295" s="5">
        <v>4</v>
      </c>
    </row>
    <row r="296" spans="1:5" x14ac:dyDescent="0.25">
      <c r="A296">
        <v>295</v>
      </c>
      <c r="B296" s="4">
        <v>1</v>
      </c>
      <c r="E296" s="5">
        <v>4</v>
      </c>
    </row>
    <row r="297" spans="1:5" x14ac:dyDescent="0.25">
      <c r="A297">
        <v>296</v>
      </c>
      <c r="B297" s="4">
        <v>1</v>
      </c>
      <c r="E297" s="5">
        <v>4</v>
      </c>
    </row>
    <row r="298" spans="1:5" x14ac:dyDescent="0.25">
      <c r="A298">
        <v>297</v>
      </c>
      <c r="B298" s="4">
        <v>1</v>
      </c>
      <c r="E298" s="5">
        <v>4</v>
      </c>
    </row>
    <row r="299" spans="1:5" x14ac:dyDescent="0.25">
      <c r="A299">
        <v>298</v>
      </c>
      <c r="B299" s="4">
        <v>1</v>
      </c>
      <c r="E299" s="5">
        <v>4</v>
      </c>
    </row>
    <row r="300" spans="1:5" x14ac:dyDescent="0.25">
      <c r="A300">
        <v>299</v>
      </c>
      <c r="B300" s="4">
        <v>1</v>
      </c>
      <c r="E300" s="5">
        <v>4</v>
      </c>
    </row>
    <row r="301" spans="1:5" x14ac:dyDescent="0.25">
      <c r="A301">
        <v>300</v>
      </c>
      <c r="B301" s="4">
        <v>1</v>
      </c>
      <c r="E301" s="5">
        <v>4</v>
      </c>
    </row>
    <row r="302" spans="1:5" x14ac:dyDescent="0.25">
      <c r="A302">
        <v>301</v>
      </c>
      <c r="B302" s="4">
        <v>1</v>
      </c>
      <c r="E302" s="5">
        <v>4</v>
      </c>
    </row>
    <row r="303" spans="1:5" x14ac:dyDescent="0.25">
      <c r="A303">
        <v>302</v>
      </c>
      <c r="B303" s="4">
        <v>1</v>
      </c>
      <c r="E303" s="5">
        <v>4</v>
      </c>
    </row>
    <row r="304" spans="1:5" x14ac:dyDescent="0.25">
      <c r="A304">
        <v>303</v>
      </c>
      <c r="B304" s="4">
        <v>1</v>
      </c>
      <c r="E304" s="5">
        <v>4</v>
      </c>
    </row>
    <row r="305" spans="1:6" x14ac:dyDescent="0.25">
      <c r="A305">
        <v>304</v>
      </c>
      <c r="B305" s="4">
        <v>1</v>
      </c>
      <c r="E305" s="5">
        <v>4</v>
      </c>
    </row>
    <row r="306" spans="1:6" x14ac:dyDescent="0.25">
      <c r="A306">
        <v>305</v>
      </c>
      <c r="B306" s="4">
        <v>1</v>
      </c>
      <c r="E306" s="5">
        <v>4</v>
      </c>
    </row>
    <row r="307" spans="1:6" x14ac:dyDescent="0.25">
      <c r="A307">
        <v>306</v>
      </c>
      <c r="B307" s="4">
        <v>1</v>
      </c>
      <c r="C307" s="2">
        <v>2</v>
      </c>
      <c r="E307" s="5">
        <v>4</v>
      </c>
    </row>
    <row r="308" spans="1:6" x14ac:dyDescent="0.25">
      <c r="A308">
        <v>307</v>
      </c>
      <c r="B308" s="4">
        <v>1</v>
      </c>
      <c r="C308" s="2">
        <v>2</v>
      </c>
      <c r="E308" s="5">
        <v>4</v>
      </c>
    </row>
    <row r="309" spans="1:6" x14ac:dyDescent="0.25">
      <c r="A309">
        <v>308</v>
      </c>
      <c r="B309" s="4">
        <v>1</v>
      </c>
      <c r="C309" s="2">
        <v>2</v>
      </c>
      <c r="E309" s="5">
        <v>4</v>
      </c>
    </row>
    <row r="310" spans="1:6" x14ac:dyDescent="0.25">
      <c r="A310">
        <v>309</v>
      </c>
      <c r="B310" s="4">
        <v>1</v>
      </c>
      <c r="C310" s="2">
        <v>2</v>
      </c>
    </row>
    <row r="311" spans="1:6" x14ac:dyDescent="0.25">
      <c r="A311">
        <v>310</v>
      </c>
      <c r="C311" s="2">
        <v>2</v>
      </c>
    </row>
    <row r="312" spans="1:6" x14ac:dyDescent="0.25">
      <c r="A312">
        <v>311</v>
      </c>
      <c r="C312" s="2">
        <v>2</v>
      </c>
    </row>
    <row r="313" spans="1:6" x14ac:dyDescent="0.25">
      <c r="A313">
        <v>312</v>
      </c>
      <c r="C313" s="2">
        <v>2</v>
      </c>
    </row>
    <row r="314" spans="1:6" x14ac:dyDescent="0.25">
      <c r="A314">
        <v>313</v>
      </c>
      <c r="C314" s="2">
        <v>2</v>
      </c>
      <c r="D314" s="3">
        <v>3</v>
      </c>
    </row>
    <row r="315" spans="1:6" x14ac:dyDescent="0.25">
      <c r="A315">
        <v>314</v>
      </c>
      <c r="C315" s="2">
        <v>2</v>
      </c>
      <c r="D315" s="3">
        <v>3</v>
      </c>
    </row>
    <row r="316" spans="1:6" x14ac:dyDescent="0.25">
      <c r="A316">
        <v>315</v>
      </c>
      <c r="C316" s="2">
        <v>2</v>
      </c>
      <c r="D316" s="3">
        <v>3</v>
      </c>
    </row>
    <row r="317" spans="1:6" x14ac:dyDescent="0.25">
      <c r="A317">
        <v>316</v>
      </c>
      <c r="C317" s="2">
        <v>2</v>
      </c>
      <c r="D317" s="3">
        <v>3</v>
      </c>
    </row>
    <row r="318" spans="1:6" x14ac:dyDescent="0.25">
      <c r="A318">
        <v>317</v>
      </c>
      <c r="C318" s="2">
        <v>2</v>
      </c>
      <c r="D318" s="3">
        <v>3</v>
      </c>
      <c r="F318" t="s">
        <v>22</v>
      </c>
    </row>
    <row r="319" spans="1:6" x14ac:dyDescent="0.25">
      <c r="A319">
        <v>348</v>
      </c>
    </row>
    <row r="320" spans="1:6" x14ac:dyDescent="0.25">
      <c r="A320">
        <v>349</v>
      </c>
    </row>
    <row r="321" spans="1:6" x14ac:dyDescent="0.25">
      <c r="A321">
        <v>350</v>
      </c>
      <c r="F321" t="s">
        <v>22</v>
      </c>
    </row>
    <row r="322" spans="1:6" x14ac:dyDescent="0.25">
      <c r="A322">
        <v>351</v>
      </c>
      <c r="B322" s="4">
        <v>1</v>
      </c>
    </row>
    <row r="323" spans="1:6" x14ac:dyDescent="0.25">
      <c r="A323">
        <v>352</v>
      </c>
      <c r="B323" s="4">
        <v>1</v>
      </c>
    </row>
    <row r="324" spans="1:6" x14ac:dyDescent="0.25">
      <c r="A324">
        <v>353</v>
      </c>
      <c r="B324" s="4">
        <v>1</v>
      </c>
    </row>
    <row r="325" spans="1:6" x14ac:dyDescent="0.25">
      <c r="A325">
        <v>354</v>
      </c>
      <c r="B325" s="4">
        <v>1</v>
      </c>
    </row>
    <row r="326" spans="1:6" x14ac:dyDescent="0.25">
      <c r="A326">
        <v>355</v>
      </c>
      <c r="B326" s="4">
        <v>1</v>
      </c>
      <c r="E326" s="5">
        <v>4</v>
      </c>
    </row>
    <row r="327" spans="1:6" x14ac:dyDescent="0.25">
      <c r="A327">
        <v>356</v>
      </c>
      <c r="B327" s="4">
        <v>1</v>
      </c>
      <c r="E327" s="5">
        <v>4</v>
      </c>
    </row>
    <row r="328" spans="1:6" x14ac:dyDescent="0.25">
      <c r="A328">
        <v>357</v>
      </c>
      <c r="B328" s="4">
        <v>1</v>
      </c>
      <c r="E328" s="5">
        <v>4</v>
      </c>
    </row>
    <row r="329" spans="1:6" x14ac:dyDescent="0.25">
      <c r="A329">
        <v>358</v>
      </c>
      <c r="B329" s="4">
        <v>1</v>
      </c>
      <c r="E329" s="5">
        <v>4</v>
      </c>
    </row>
    <row r="330" spans="1:6" x14ac:dyDescent="0.25">
      <c r="A330">
        <v>359</v>
      </c>
      <c r="B330" s="4">
        <v>1</v>
      </c>
      <c r="E330" s="5">
        <v>4</v>
      </c>
    </row>
    <row r="331" spans="1:6" x14ac:dyDescent="0.25">
      <c r="A331">
        <v>360</v>
      </c>
      <c r="B331" s="4">
        <v>1</v>
      </c>
      <c r="E331" s="5">
        <v>4</v>
      </c>
    </row>
    <row r="332" spans="1:6" x14ac:dyDescent="0.25">
      <c r="A332">
        <v>361</v>
      </c>
      <c r="B332" s="4">
        <v>1</v>
      </c>
      <c r="E332" s="5">
        <v>4</v>
      </c>
    </row>
    <row r="333" spans="1:6" x14ac:dyDescent="0.25">
      <c r="A333">
        <v>362</v>
      </c>
      <c r="B333" s="4">
        <v>1</v>
      </c>
      <c r="E333" s="5">
        <v>4</v>
      </c>
    </row>
    <row r="334" spans="1:6" x14ac:dyDescent="0.25">
      <c r="A334">
        <v>363</v>
      </c>
      <c r="B334" s="4">
        <v>1</v>
      </c>
      <c r="E334" s="5">
        <v>4</v>
      </c>
    </row>
    <row r="335" spans="1:6" x14ac:dyDescent="0.25">
      <c r="A335">
        <v>364</v>
      </c>
      <c r="B335" s="4">
        <v>1</v>
      </c>
      <c r="E335" s="5">
        <v>4</v>
      </c>
    </row>
    <row r="336" spans="1:6" x14ac:dyDescent="0.25">
      <c r="A336">
        <v>365</v>
      </c>
      <c r="B336" s="4">
        <v>1</v>
      </c>
      <c r="E336" s="5">
        <v>4</v>
      </c>
    </row>
    <row r="337" spans="1:5" x14ac:dyDescent="0.25">
      <c r="A337">
        <v>366</v>
      </c>
      <c r="B337" s="4">
        <v>1</v>
      </c>
      <c r="E337" s="5">
        <v>4</v>
      </c>
    </row>
    <row r="338" spans="1:5" x14ac:dyDescent="0.25">
      <c r="A338">
        <v>367</v>
      </c>
      <c r="B338" s="4">
        <v>1</v>
      </c>
      <c r="E338" s="5">
        <v>4</v>
      </c>
    </row>
    <row r="339" spans="1:5" x14ac:dyDescent="0.25">
      <c r="A339">
        <v>368</v>
      </c>
      <c r="B339" s="4">
        <v>1</v>
      </c>
      <c r="E339" s="5">
        <v>4</v>
      </c>
    </row>
    <row r="340" spans="1:5" x14ac:dyDescent="0.25">
      <c r="A340">
        <v>369</v>
      </c>
      <c r="B340" s="4">
        <v>1</v>
      </c>
      <c r="E340" s="5">
        <v>4</v>
      </c>
    </row>
    <row r="341" spans="1:5" x14ac:dyDescent="0.25">
      <c r="A341">
        <v>370</v>
      </c>
      <c r="B341" s="4">
        <v>1</v>
      </c>
      <c r="E341" s="5">
        <v>4</v>
      </c>
    </row>
    <row r="342" spans="1:5" x14ac:dyDescent="0.25">
      <c r="A342">
        <v>371</v>
      </c>
      <c r="B342" s="4">
        <v>1</v>
      </c>
      <c r="C342" s="2">
        <v>2</v>
      </c>
      <c r="E342" s="5">
        <v>4</v>
      </c>
    </row>
    <row r="343" spans="1:5" x14ac:dyDescent="0.25">
      <c r="A343">
        <v>372</v>
      </c>
      <c r="B343" s="4">
        <v>1</v>
      </c>
      <c r="C343" s="2">
        <v>2</v>
      </c>
      <c r="E343" s="5">
        <v>4</v>
      </c>
    </row>
    <row r="344" spans="1:5" x14ac:dyDescent="0.25">
      <c r="A344">
        <v>373</v>
      </c>
      <c r="B344" s="4">
        <v>1</v>
      </c>
      <c r="C344" s="2">
        <v>2</v>
      </c>
      <c r="E344" s="5">
        <v>4</v>
      </c>
    </row>
    <row r="345" spans="1:5" x14ac:dyDescent="0.25">
      <c r="A345">
        <v>374</v>
      </c>
      <c r="C345" s="2">
        <v>2</v>
      </c>
      <c r="D345" s="3">
        <v>3</v>
      </c>
      <c r="E345" s="5">
        <v>4</v>
      </c>
    </row>
    <row r="346" spans="1:5" x14ac:dyDescent="0.25">
      <c r="A346">
        <v>375</v>
      </c>
      <c r="C346" s="2">
        <v>2</v>
      </c>
      <c r="D346" s="3">
        <v>3</v>
      </c>
      <c r="E346" s="5">
        <v>4</v>
      </c>
    </row>
    <row r="347" spans="1:5" x14ac:dyDescent="0.25">
      <c r="A347">
        <v>376</v>
      </c>
      <c r="C347" s="2">
        <v>2</v>
      </c>
      <c r="D347" s="3">
        <v>3</v>
      </c>
    </row>
    <row r="348" spans="1:5" x14ac:dyDescent="0.25">
      <c r="A348">
        <v>377</v>
      </c>
      <c r="C348" s="2">
        <v>2</v>
      </c>
      <c r="D348" s="3">
        <v>3</v>
      </c>
    </row>
    <row r="349" spans="1:5" x14ac:dyDescent="0.25">
      <c r="A349">
        <v>378</v>
      </c>
      <c r="C349" s="2">
        <v>2</v>
      </c>
      <c r="D349" s="3">
        <v>3</v>
      </c>
    </row>
    <row r="350" spans="1:5" x14ac:dyDescent="0.25">
      <c r="A350">
        <v>379</v>
      </c>
      <c r="C350" s="2">
        <v>2</v>
      </c>
      <c r="D350" s="3">
        <v>3</v>
      </c>
    </row>
    <row r="351" spans="1:5" x14ac:dyDescent="0.25">
      <c r="A351">
        <v>380</v>
      </c>
      <c r="C351" s="2">
        <v>2</v>
      </c>
      <c r="D351" s="3">
        <v>3</v>
      </c>
    </row>
    <row r="352" spans="1:5" x14ac:dyDescent="0.25">
      <c r="A352">
        <v>381</v>
      </c>
      <c r="C352" s="2">
        <v>2</v>
      </c>
      <c r="D352" s="3">
        <v>3</v>
      </c>
    </row>
    <row r="353" spans="1:5" x14ac:dyDescent="0.25">
      <c r="A353">
        <v>382</v>
      </c>
      <c r="C353" s="2">
        <v>2</v>
      </c>
      <c r="D353" s="3">
        <v>3</v>
      </c>
    </row>
    <row r="354" spans="1:5" x14ac:dyDescent="0.25">
      <c r="A354">
        <v>383</v>
      </c>
      <c r="C354" s="2">
        <v>2</v>
      </c>
      <c r="D354" s="3">
        <v>3</v>
      </c>
    </row>
    <row r="355" spans="1:5" x14ac:dyDescent="0.25">
      <c r="A355">
        <v>384</v>
      </c>
      <c r="C355" s="2">
        <v>2</v>
      </c>
      <c r="D355" s="3">
        <v>3</v>
      </c>
    </row>
    <row r="356" spans="1:5" x14ac:dyDescent="0.25">
      <c r="A356">
        <v>385</v>
      </c>
      <c r="C356" s="2">
        <v>2</v>
      </c>
      <c r="D356" s="3">
        <v>3</v>
      </c>
    </row>
    <row r="357" spans="1:5" x14ac:dyDescent="0.25">
      <c r="A357">
        <v>386</v>
      </c>
      <c r="C357" s="2">
        <v>2</v>
      </c>
      <c r="D357" s="3">
        <v>3</v>
      </c>
    </row>
    <row r="358" spans="1:5" x14ac:dyDescent="0.25">
      <c r="A358">
        <v>387</v>
      </c>
      <c r="C358" s="2">
        <v>2</v>
      </c>
      <c r="D358" s="3">
        <v>3</v>
      </c>
    </row>
    <row r="359" spans="1:5" x14ac:dyDescent="0.25">
      <c r="A359">
        <v>388</v>
      </c>
      <c r="C359" s="2">
        <v>2</v>
      </c>
      <c r="D359" s="3">
        <v>3</v>
      </c>
    </row>
    <row r="360" spans="1:5" x14ac:dyDescent="0.25">
      <c r="A360">
        <v>389</v>
      </c>
      <c r="C360" s="2">
        <v>2</v>
      </c>
      <c r="D360" s="3">
        <v>3</v>
      </c>
    </row>
    <row r="361" spans="1:5" x14ac:dyDescent="0.25">
      <c r="A361">
        <v>390</v>
      </c>
      <c r="C361" s="2">
        <v>2</v>
      </c>
      <c r="D361" s="3">
        <v>3</v>
      </c>
    </row>
    <row r="362" spans="1:5" x14ac:dyDescent="0.25">
      <c r="A362">
        <v>391</v>
      </c>
      <c r="B362" s="4">
        <v>1</v>
      </c>
      <c r="C362" s="2">
        <v>2</v>
      </c>
      <c r="D362" s="3">
        <v>3</v>
      </c>
      <c r="E362" s="5">
        <v>4</v>
      </c>
    </row>
    <row r="363" spans="1:5" x14ac:dyDescent="0.25">
      <c r="A363">
        <v>392</v>
      </c>
      <c r="B363" s="4">
        <v>1</v>
      </c>
      <c r="C363" s="2">
        <v>2</v>
      </c>
      <c r="D363" s="3">
        <v>3</v>
      </c>
      <c r="E363" s="5">
        <v>4</v>
      </c>
    </row>
    <row r="364" spans="1:5" x14ac:dyDescent="0.25">
      <c r="A364">
        <v>393</v>
      </c>
      <c r="B364" s="4">
        <v>1</v>
      </c>
      <c r="D364" s="3">
        <v>3</v>
      </c>
      <c r="E364" s="5">
        <v>4</v>
      </c>
    </row>
    <row r="365" spans="1:5" x14ac:dyDescent="0.25">
      <c r="A365">
        <v>394</v>
      </c>
      <c r="B365" s="4">
        <v>1</v>
      </c>
      <c r="D365" s="3">
        <v>3</v>
      </c>
      <c r="E365" s="5">
        <v>4</v>
      </c>
    </row>
    <row r="366" spans="1:5" x14ac:dyDescent="0.25">
      <c r="A366">
        <v>395</v>
      </c>
      <c r="B366" s="4">
        <v>1</v>
      </c>
      <c r="D366" s="3">
        <v>3</v>
      </c>
      <c r="E366" s="5">
        <v>4</v>
      </c>
    </row>
    <row r="367" spans="1:5" x14ac:dyDescent="0.25">
      <c r="A367">
        <v>396</v>
      </c>
      <c r="B367" s="4">
        <v>1</v>
      </c>
      <c r="E367" s="5">
        <v>4</v>
      </c>
    </row>
    <row r="368" spans="1:5" x14ac:dyDescent="0.25">
      <c r="A368">
        <v>397</v>
      </c>
      <c r="B368" s="4">
        <v>1</v>
      </c>
      <c r="E368" s="5">
        <v>4</v>
      </c>
    </row>
    <row r="369" spans="1:5" x14ac:dyDescent="0.25">
      <c r="A369">
        <v>398</v>
      </c>
      <c r="B369" s="4">
        <v>1</v>
      </c>
      <c r="E369" s="5">
        <v>4</v>
      </c>
    </row>
    <row r="370" spans="1:5" x14ac:dyDescent="0.25">
      <c r="A370">
        <v>399</v>
      </c>
      <c r="B370" s="4">
        <v>1</v>
      </c>
      <c r="E370" s="5">
        <v>4</v>
      </c>
    </row>
    <row r="371" spans="1:5" x14ac:dyDescent="0.25">
      <c r="A371">
        <v>400</v>
      </c>
      <c r="B371" s="4">
        <v>1</v>
      </c>
      <c r="E371" s="5">
        <v>4</v>
      </c>
    </row>
    <row r="372" spans="1:5" x14ac:dyDescent="0.25">
      <c r="A372">
        <v>401</v>
      </c>
      <c r="B372" s="4">
        <v>1</v>
      </c>
      <c r="E372" s="5">
        <v>4</v>
      </c>
    </row>
    <row r="373" spans="1:5" x14ac:dyDescent="0.25">
      <c r="A373">
        <v>402</v>
      </c>
      <c r="B373" s="4">
        <v>1</v>
      </c>
      <c r="E373" s="5">
        <v>4</v>
      </c>
    </row>
    <row r="374" spans="1:5" x14ac:dyDescent="0.25">
      <c r="A374">
        <v>403</v>
      </c>
      <c r="B374" s="4">
        <v>1</v>
      </c>
      <c r="E374" s="5">
        <v>4</v>
      </c>
    </row>
    <row r="375" spans="1:5" x14ac:dyDescent="0.25">
      <c r="A375">
        <v>404</v>
      </c>
      <c r="B375" s="4">
        <v>1</v>
      </c>
      <c r="E375" s="5">
        <v>4</v>
      </c>
    </row>
    <row r="376" spans="1:5" x14ac:dyDescent="0.25">
      <c r="A376">
        <v>405</v>
      </c>
      <c r="B376" s="4">
        <v>1</v>
      </c>
      <c r="E376" s="5">
        <v>4</v>
      </c>
    </row>
    <row r="377" spans="1:5" x14ac:dyDescent="0.25">
      <c r="A377">
        <v>406</v>
      </c>
      <c r="B377" s="4">
        <v>1</v>
      </c>
      <c r="E377" s="5">
        <v>4</v>
      </c>
    </row>
    <row r="378" spans="1:5" x14ac:dyDescent="0.25">
      <c r="A378">
        <v>407</v>
      </c>
      <c r="B378" s="4">
        <v>1</v>
      </c>
      <c r="E378" s="5">
        <v>4</v>
      </c>
    </row>
    <row r="379" spans="1:5" x14ac:dyDescent="0.25">
      <c r="A379">
        <v>408</v>
      </c>
      <c r="B379" s="4">
        <v>1</v>
      </c>
      <c r="E379" s="5">
        <v>4</v>
      </c>
    </row>
    <row r="380" spans="1:5" x14ac:dyDescent="0.25">
      <c r="A380">
        <v>409</v>
      </c>
      <c r="B380" s="4">
        <v>1</v>
      </c>
      <c r="C380" s="2">
        <v>2</v>
      </c>
      <c r="E380" s="5">
        <v>4</v>
      </c>
    </row>
    <row r="381" spans="1:5" x14ac:dyDescent="0.25">
      <c r="A381">
        <v>410</v>
      </c>
      <c r="C381" s="2">
        <v>2</v>
      </c>
    </row>
    <row r="382" spans="1:5" x14ac:dyDescent="0.25">
      <c r="A382">
        <v>411</v>
      </c>
      <c r="C382" s="2">
        <v>2</v>
      </c>
      <c r="D382" s="3">
        <v>3</v>
      </c>
    </row>
    <row r="383" spans="1:5" x14ac:dyDescent="0.25">
      <c r="A383">
        <v>412</v>
      </c>
      <c r="C383" s="2">
        <v>2</v>
      </c>
      <c r="D383" s="3">
        <v>3</v>
      </c>
    </row>
    <row r="384" spans="1:5" x14ac:dyDescent="0.25">
      <c r="A384">
        <v>413</v>
      </c>
      <c r="C384" s="2">
        <v>2</v>
      </c>
      <c r="D384" s="3">
        <v>3</v>
      </c>
    </row>
    <row r="385" spans="1:5" x14ac:dyDescent="0.25">
      <c r="A385">
        <v>414</v>
      </c>
      <c r="C385" s="2">
        <v>2</v>
      </c>
      <c r="D385" s="3">
        <v>3</v>
      </c>
    </row>
    <row r="386" spans="1:5" x14ac:dyDescent="0.25">
      <c r="A386">
        <v>415</v>
      </c>
      <c r="C386" s="2">
        <v>2</v>
      </c>
      <c r="D386" s="3">
        <v>3</v>
      </c>
    </row>
    <row r="387" spans="1:5" x14ac:dyDescent="0.25">
      <c r="A387">
        <v>416</v>
      </c>
      <c r="C387" s="2">
        <v>2</v>
      </c>
      <c r="D387" s="3">
        <v>3</v>
      </c>
    </row>
    <row r="388" spans="1:5" x14ac:dyDescent="0.25">
      <c r="A388">
        <v>417</v>
      </c>
      <c r="C388" s="2">
        <v>2</v>
      </c>
      <c r="D388" s="3">
        <v>3</v>
      </c>
    </row>
    <row r="389" spans="1:5" x14ac:dyDescent="0.25">
      <c r="A389">
        <v>418</v>
      </c>
      <c r="C389" s="2">
        <v>2</v>
      </c>
      <c r="D389" s="3">
        <v>3</v>
      </c>
    </row>
    <row r="390" spans="1:5" x14ac:dyDescent="0.25">
      <c r="A390">
        <v>419</v>
      </c>
      <c r="C390" s="2">
        <v>2</v>
      </c>
      <c r="D390" s="3">
        <v>3</v>
      </c>
    </row>
    <row r="391" spans="1:5" x14ac:dyDescent="0.25">
      <c r="A391">
        <v>420</v>
      </c>
      <c r="C391" s="2">
        <v>2</v>
      </c>
      <c r="D391" s="3">
        <v>3</v>
      </c>
    </row>
    <row r="392" spans="1:5" x14ac:dyDescent="0.25">
      <c r="A392">
        <v>421</v>
      </c>
      <c r="C392" s="2">
        <v>2</v>
      </c>
      <c r="D392" s="3">
        <v>3</v>
      </c>
    </row>
    <row r="393" spans="1:5" x14ac:dyDescent="0.25">
      <c r="A393">
        <v>422</v>
      </c>
      <c r="C393" s="2">
        <v>2</v>
      </c>
      <c r="D393" s="3">
        <v>3</v>
      </c>
    </row>
    <row r="394" spans="1:5" x14ac:dyDescent="0.25">
      <c r="A394">
        <v>423</v>
      </c>
      <c r="C394" s="2">
        <v>2</v>
      </c>
      <c r="D394" s="3">
        <v>3</v>
      </c>
    </row>
    <row r="395" spans="1:5" x14ac:dyDescent="0.25">
      <c r="A395">
        <v>424</v>
      </c>
      <c r="C395" s="2">
        <v>2</v>
      </c>
      <c r="D395" s="3">
        <v>3</v>
      </c>
    </row>
    <row r="396" spans="1:5" x14ac:dyDescent="0.25">
      <c r="A396">
        <v>425</v>
      </c>
      <c r="C396" s="2">
        <v>2</v>
      </c>
      <c r="D396" s="3">
        <v>3</v>
      </c>
    </row>
    <row r="397" spans="1:5" x14ac:dyDescent="0.25">
      <c r="A397">
        <v>426</v>
      </c>
      <c r="C397" s="2">
        <v>2</v>
      </c>
      <c r="D397" s="3">
        <v>3</v>
      </c>
      <c r="E397" s="5">
        <v>4</v>
      </c>
    </row>
    <row r="398" spans="1:5" x14ac:dyDescent="0.25">
      <c r="A398">
        <v>427</v>
      </c>
      <c r="B398" s="4">
        <v>1</v>
      </c>
      <c r="E398" s="5">
        <v>4</v>
      </c>
    </row>
    <row r="399" spans="1:5" x14ac:dyDescent="0.25">
      <c r="A399">
        <v>428</v>
      </c>
      <c r="B399" s="4">
        <v>1</v>
      </c>
      <c r="E399" s="5">
        <v>4</v>
      </c>
    </row>
    <row r="400" spans="1:5" x14ac:dyDescent="0.25">
      <c r="A400">
        <v>429</v>
      </c>
      <c r="B400" s="4">
        <v>1</v>
      </c>
      <c r="E400" s="5">
        <v>4</v>
      </c>
    </row>
    <row r="401" spans="1:5" x14ac:dyDescent="0.25">
      <c r="A401">
        <v>430</v>
      </c>
      <c r="B401" s="4">
        <v>1</v>
      </c>
      <c r="E401" s="5">
        <v>4</v>
      </c>
    </row>
    <row r="402" spans="1:5" x14ac:dyDescent="0.25">
      <c r="A402">
        <v>431</v>
      </c>
      <c r="B402" s="4">
        <v>1</v>
      </c>
      <c r="E402" s="5">
        <v>4</v>
      </c>
    </row>
    <row r="403" spans="1:5" x14ac:dyDescent="0.25">
      <c r="A403">
        <v>432</v>
      </c>
      <c r="B403" s="4">
        <v>1</v>
      </c>
      <c r="E403" s="5">
        <v>4</v>
      </c>
    </row>
    <row r="404" spans="1:5" x14ac:dyDescent="0.25">
      <c r="A404">
        <v>433</v>
      </c>
      <c r="B404" s="4">
        <v>1</v>
      </c>
      <c r="E404" s="5">
        <v>4</v>
      </c>
    </row>
    <row r="405" spans="1:5" x14ac:dyDescent="0.25">
      <c r="A405">
        <v>434</v>
      </c>
      <c r="B405" s="4">
        <v>1</v>
      </c>
      <c r="E405" s="5">
        <v>4</v>
      </c>
    </row>
    <row r="406" spans="1:5" x14ac:dyDescent="0.25">
      <c r="A406">
        <v>435</v>
      </c>
      <c r="B406" s="4">
        <v>1</v>
      </c>
      <c r="E406" s="5">
        <v>4</v>
      </c>
    </row>
    <row r="407" spans="1:5" x14ac:dyDescent="0.25">
      <c r="A407">
        <v>436</v>
      </c>
      <c r="B407" s="4">
        <v>1</v>
      </c>
      <c r="E407" s="5">
        <v>4</v>
      </c>
    </row>
    <row r="408" spans="1:5" x14ac:dyDescent="0.25">
      <c r="A408">
        <v>437</v>
      </c>
      <c r="B408" s="4">
        <v>1</v>
      </c>
      <c r="E408" s="5">
        <v>4</v>
      </c>
    </row>
    <row r="409" spans="1:5" x14ac:dyDescent="0.25">
      <c r="A409">
        <v>438</v>
      </c>
      <c r="B409" s="4">
        <v>1</v>
      </c>
      <c r="E409" s="5">
        <v>4</v>
      </c>
    </row>
    <row r="410" spans="1:5" x14ac:dyDescent="0.25">
      <c r="A410">
        <v>439</v>
      </c>
      <c r="B410" s="4">
        <v>1</v>
      </c>
      <c r="E410" s="5">
        <v>4</v>
      </c>
    </row>
    <row r="411" spans="1:5" x14ac:dyDescent="0.25">
      <c r="A411">
        <v>440</v>
      </c>
      <c r="B411" s="4">
        <v>1</v>
      </c>
      <c r="E411" s="5">
        <v>4</v>
      </c>
    </row>
    <row r="412" spans="1:5" x14ac:dyDescent="0.25">
      <c r="A412">
        <v>441</v>
      </c>
      <c r="B412" s="4">
        <v>1</v>
      </c>
      <c r="E412" s="5">
        <v>4</v>
      </c>
    </row>
    <row r="413" spans="1:5" x14ac:dyDescent="0.25">
      <c r="A413">
        <v>442</v>
      </c>
      <c r="B413" s="4">
        <v>1</v>
      </c>
      <c r="E413" s="5">
        <v>4</v>
      </c>
    </row>
    <row r="414" spans="1:5" x14ac:dyDescent="0.25">
      <c r="A414">
        <v>443</v>
      </c>
      <c r="B414" s="4">
        <v>1</v>
      </c>
      <c r="E414" s="5">
        <v>4</v>
      </c>
    </row>
    <row r="415" spans="1:5" x14ac:dyDescent="0.25">
      <c r="A415">
        <v>444</v>
      </c>
      <c r="B415" s="4">
        <v>1</v>
      </c>
      <c r="D415" s="3">
        <v>3</v>
      </c>
    </row>
    <row r="416" spans="1:5" x14ac:dyDescent="0.25">
      <c r="A416">
        <v>445</v>
      </c>
      <c r="D416" s="3">
        <v>3</v>
      </c>
    </row>
    <row r="417" spans="1:4" x14ac:dyDescent="0.25">
      <c r="A417">
        <v>446</v>
      </c>
      <c r="D417" s="3">
        <v>3</v>
      </c>
    </row>
    <row r="418" spans="1:4" x14ac:dyDescent="0.25">
      <c r="A418">
        <v>447</v>
      </c>
      <c r="C418" s="2">
        <v>2</v>
      </c>
      <c r="D418" s="3">
        <v>3</v>
      </c>
    </row>
    <row r="419" spans="1:4" x14ac:dyDescent="0.25">
      <c r="A419">
        <v>448</v>
      </c>
      <c r="C419" s="2">
        <v>2</v>
      </c>
      <c r="D419" s="3">
        <v>3</v>
      </c>
    </row>
    <row r="420" spans="1:4" x14ac:dyDescent="0.25">
      <c r="A420">
        <v>449</v>
      </c>
      <c r="C420" s="2">
        <v>2</v>
      </c>
      <c r="D420" s="3">
        <v>3</v>
      </c>
    </row>
    <row r="421" spans="1:4" x14ac:dyDescent="0.25">
      <c r="A421">
        <v>450</v>
      </c>
      <c r="C421" s="2">
        <v>2</v>
      </c>
      <c r="D421" s="3">
        <v>3</v>
      </c>
    </row>
    <row r="422" spans="1:4" x14ac:dyDescent="0.25">
      <c r="A422">
        <v>451</v>
      </c>
      <c r="C422" s="2">
        <v>2</v>
      </c>
      <c r="D422" s="3">
        <v>3</v>
      </c>
    </row>
    <row r="423" spans="1:4" x14ac:dyDescent="0.25">
      <c r="A423">
        <v>452</v>
      </c>
      <c r="C423" s="2">
        <v>2</v>
      </c>
      <c r="D423" s="3">
        <v>3</v>
      </c>
    </row>
    <row r="424" spans="1:4" x14ac:dyDescent="0.25">
      <c r="A424">
        <v>453</v>
      </c>
      <c r="C424" s="2">
        <v>2</v>
      </c>
      <c r="D424" s="3">
        <v>3</v>
      </c>
    </row>
    <row r="425" spans="1:4" x14ac:dyDescent="0.25">
      <c r="A425">
        <v>454</v>
      </c>
      <c r="C425" s="2">
        <v>2</v>
      </c>
      <c r="D425" s="3">
        <v>3</v>
      </c>
    </row>
    <row r="426" spans="1:4" x14ac:dyDescent="0.25">
      <c r="A426">
        <v>455</v>
      </c>
      <c r="C426" s="2">
        <v>2</v>
      </c>
      <c r="D426" s="3">
        <v>3</v>
      </c>
    </row>
    <row r="427" spans="1:4" x14ac:dyDescent="0.25">
      <c r="A427">
        <v>456</v>
      </c>
      <c r="C427" s="2">
        <v>2</v>
      </c>
      <c r="D427" s="3">
        <v>3</v>
      </c>
    </row>
    <row r="428" spans="1:4" x14ac:dyDescent="0.25">
      <c r="A428">
        <v>457</v>
      </c>
      <c r="C428" s="2">
        <v>2</v>
      </c>
      <c r="D428" s="3">
        <v>3</v>
      </c>
    </row>
    <row r="429" spans="1:4" x14ac:dyDescent="0.25">
      <c r="A429">
        <v>458</v>
      </c>
      <c r="C429" s="2">
        <v>2</v>
      </c>
      <c r="D429" s="3">
        <v>3</v>
      </c>
    </row>
    <row r="430" spans="1:4" x14ac:dyDescent="0.25">
      <c r="A430">
        <v>459</v>
      </c>
      <c r="C430" s="2">
        <v>2</v>
      </c>
      <c r="D430" s="3">
        <v>3</v>
      </c>
    </row>
    <row r="431" spans="1:4" x14ac:dyDescent="0.25">
      <c r="A431">
        <v>460</v>
      </c>
      <c r="C431" s="2">
        <v>2</v>
      </c>
      <c r="D431" s="3">
        <v>3</v>
      </c>
    </row>
    <row r="432" spans="1:4" x14ac:dyDescent="0.25">
      <c r="A432">
        <v>461</v>
      </c>
      <c r="C432" s="2">
        <v>2</v>
      </c>
      <c r="D432" s="3">
        <v>3</v>
      </c>
    </row>
    <row r="433" spans="1:5" x14ac:dyDescent="0.25">
      <c r="A433">
        <v>462</v>
      </c>
      <c r="C433" s="2">
        <v>2</v>
      </c>
    </row>
    <row r="434" spans="1:5" x14ac:dyDescent="0.25">
      <c r="A434">
        <v>463</v>
      </c>
      <c r="C434" s="2">
        <v>2</v>
      </c>
      <c r="E434" s="5">
        <v>4</v>
      </c>
    </row>
    <row r="435" spans="1:5" x14ac:dyDescent="0.25">
      <c r="A435">
        <v>464</v>
      </c>
      <c r="B435" s="4">
        <v>1</v>
      </c>
      <c r="E435" s="5">
        <v>4</v>
      </c>
    </row>
    <row r="436" spans="1:5" x14ac:dyDescent="0.25">
      <c r="A436">
        <v>465</v>
      </c>
      <c r="B436" s="4">
        <v>1</v>
      </c>
      <c r="E436" s="5">
        <v>4</v>
      </c>
    </row>
    <row r="437" spans="1:5" x14ac:dyDescent="0.25">
      <c r="A437">
        <v>466</v>
      </c>
      <c r="B437" s="4">
        <v>1</v>
      </c>
      <c r="E437" s="5">
        <v>4</v>
      </c>
    </row>
    <row r="438" spans="1:5" x14ac:dyDescent="0.25">
      <c r="A438">
        <v>467</v>
      </c>
      <c r="B438" s="4">
        <v>1</v>
      </c>
      <c r="E438" s="5">
        <v>4</v>
      </c>
    </row>
    <row r="439" spans="1:5" x14ac:dyDescent="0.25">
      <c r="A439">
        <v>468</v>
      </c>
      <c r="B439" s="4">
        <v>1</v>
      </c>
      <c r="E439" s="5">
        <v>4</v>
      </c>
    </row>
    <row r="440" spans="1:5" x14ac:dyDescent="0.25">
      <c r="A440">
        <v>469</v>
      </c>
      <c r="B440" s="4">
        <v>1</v>
      </c>
      <c r="E440" s="5">
        <v>4</v>
      </c>
    </row>
    <row r="441" spans="1:5" x14ac:dyDescent="0.25">
      <c r="A441">
        <v>470</v>
      </c>
      <c r="B441" s="4">
        <v>1</v>
      </c>
      <c r="E441" s="5">
        <v>4</v>
      </c>
    </row>
    <row r="442" spans="1:5" x14ac:dyDescent="0.25">
      <c r="A442">
        <v>471</v>
      </c>
      <c r="B442" s="4">
        <v>1</v>
      </c>
      <c r="E442" s="5">
        <v>4</v>
      </c>
    </row>
    <row r="443" spans="1:5" x14ac:dyDescent="0.25">
      <c r="A443">
        <v>472</v>
      </c>
      <c r="B443" s="4">
        <v>1</v>
      </c>
      <c r="E443" s="5">
        <v>4</v>
      </c>
    </row>
    <row r="444" spans="1:5" x14ac:dyDescent="0.25">
      <c r="A444">
        <v>473</v>
      </c>
      <c r="B444" s="4">
        <v>1</v>
      </c>
      <c r="E444" s="5">
        <v>4</v>
      </c>
    </row>
    <row r="445" spans="1:5" x14ac:dyDescent="0.25">
      <c r="A445">
        <v>474</v>
      </c>
      <c r="B445" s="4">
        <v>1</v>
      </c>
      <c r="E445" s="5">
        <v>4</v>
      </c>
    </row>
    <row r="446" spans="1:5" x14ac:dyDescent="0.25">
      <c r="A446">
        <v>475</v>
      </c>
      <c r="B446" s="4">
        <v>1</v>
      </c>
      <c r="E446" s="5">
        <v>4</v>
      </c>
    </row>
    <row r="447" spans="1:5" x14ac:dyDescent="0.25">
      <c r="A447">
        <v>476</v>
      </c>
      <c r="B447" s="4">
        <v>1</v>
      </c>
      <c r="E447" s="5">
        <v>4</v>
      </c>
    </row>
    <row r="448" spans="1:5" x14ac:dyDescent="0.25">
      <c r="A448">
        <v>477</v>
      </c>
      <c r="B448" s="4">
        <v>1</v>
      </c>
      <c r="E448" s="5">
        <v>4</v>
      </c>
    </row>
    <row r="449" spans="1:5" x14ac:dyDescent="0.25">
      <c r="A449">
        <v>478</v>
      </c>
      <c r="B449" s="4">
        <v>1</v>
      </c>
      <c r="E449" s="5">
        <v>4</v>
      </c>
    </row>
    <row r="450" spans="1:5" x14ac:dyDescent="0.25">
      <c r="A450">
        <v>479</v>
      </c>
    </row>
    <row r="451" spans="1:5" x14ac:dyDescent="0.25">
      <c r="A451">
        <v>480</v>
      </c>
      <c r="C451" s="2">
        <v>2</v>
      </c>
      <c r="D451" s="3">
        <v>3</v>
      </c>
    </row>
    <row r="452" spans="1:5" x14ac:dyDescent="0.25">
      <c r="A452">
        <v>481</v>
      </c>
      <c r="C452" s="2">
        <v>2</v>
      </c>
      <c r="D452" s="3">
        <v>3</v>
      </c>
    </row>
    <row r="453" spans="1:5" x14ac:dyDescent="0.25">
      <c r="A453">
        <v>482</v>
      </c>
      <c r="C453" s="2">
        <v>2</v>
      </c>
      <c r="D453" s="3">
        <v>3</v>
      </c>
    </row>
    <row r="454" spans="1:5" x14ac:dyDescent="0.25">
      <c r="A454">
        <v>483</v>
      </c>
      <c r="C454" s="2">
        <v>2</v>
      </c>
      <c r="D454" s="3">
        <v>3</v>
      </c>
    </row>
    <row r="455" spans="1:5" x14ac:dyDescent="0.25">
      <c r="A455">
        <v>484</v>
      </c>
      <c r="C455" s="2">
        <v>2</v>
      </c>
      <c r="D455" s="3">
        <v>3</v>
      </c>
    </row>
    <row r="456" spans="1:5" x14ac:dyDescent="0.25">
      <c r="A456">
        <v>485</v>
      </c>
      <c r="C456" s="2">
        <v>2</v>
      </c>
      <c r="D456" s="3">
        <v>3</v>
      </c>
    </row>
    <row r="457" spans="1:5" x14ac:dyDescent="0.25">
      <c r="A457">
        <v>486</v>
      </c>
      <c r="C457" s="2">
        <v>2</v>
      </c>
      <c r="D457" s="3">
        <v>3</v>
      </c>
    </row>
    <row r="458" spans="1:5" x14ac:dyDescent="0.25">
      <c r="A458">
        <v>487</v>
      </c>
      <c r="C458" s="2">
        <v>2</v>
      </c>
      <c r="D458" s="3">
        <v>3</v>
      </c>
    </row>
    <row r="459" spans="1:5" x14ac:dyDescent="0.25">
      <c r="A459">
        <v>488</v>
      </c>
      <c r="C459" s="2">
        <v>2</v>
      </c>
      <c r="D459" s="3">
        <v>3</v>
      </c>
    </row>
    <row r="460" spans="1:5" x14ac:dyDescent="0.25">
      <c r="A460">
        <v>489</v>
      </c>
      <c r="C460" s="2">
        <v>2</v>
      </c>
      <c r="D460" s="3">
        <v>3</v>
      </c>
    </row>
    <row r="461" spans="1:5" x14ac:dyDescent="0.25">
      <c r="A461">
        <v>490</v>
      </c>
      <c r="C461" s="2">
        <v>2</v>
      </c>
      <c r="D461" s="3">
        <v>3</v>
      </c>
    </row>
    <row r="462" spans="1:5" x14ac:dyDescent="0.25">
      <c r="A462">
        <v>491</v>
      </c>
      <c r="C462" s="2">
        <v>2</v>
      </c>
      <c r="D462" s="3">
        <v>3</v>
      </c>
    </row>
    <row r="463" spans="1:5" x14ac:dyDescent="0.25">
      <c r="A463">
        <v>492</v>
      </c>
      <c r="C463" s="2">
        <v>2</v>
      </c>
      <c r="D463" s="3">
        <v>3</v>
      </c>
    </row>
    <row r="464" spans="1:5" x14ac:dyDescent="0.25">
      <c r="A464">
        <v>493</v>
      </c>
      <c r="C464" s="2">
        <v>2</v>
      </c>
      <c r="D464" s="3">
        <v>3</v>
      </c>
    </row>
    <row r="465" spans="1:5" x14ac:dyDescent="0.25">
      <c r="A465">
        <v>494</v>
      </c>
      <c r="C465" s="2">
        <v>2</v>
      </c>
      <c r="D465" s="3">
        <v>3</v>
      </c>
    </row>
    <row r="466" spans="1:5" x14ac:dyDescent="0.25">
      <c r="A466">
        <v>495</v>
      </c>
    </row>
    <row r="467" spans="1:5" x14ac:dyDescent="0.25">
      <c r="A467">
        <v>496</v>
      </c>
      <c r="E467" s="5">
        <v>4</v>
      </c>
    </row>
    <row r="468" spans="1:5" x14ac:dyDescent="0.25">
      <c r="A468">
        <v>497</v>
      </c>
      <c r="B468" s="4">
        <v>1</v>
      </c>
      <c r="E468" s="5">
        <v>4</v>
      </c>
    </row>
    <row r="469" spans="1:5" x14ac:dyDescent="0.25">
      <c r="A469">
        <v>498</v>
      </c>
      <c r="B469" s="4">
        <v>1</v>
      </c>
      <c r="E469" s="5">
        <v>4</v>
      </c>
    </row>
    <row r="470" spans="1:5" x14ac:dyDescent="0.25">
      <c r="A470">
        <v>499</v>
      </c>
      <c r="B470" s="4">
        <v>1</v>
      </c>
      <c r="E470" s="5">
        <v>4</v>
      </c>
    </row>
    <row r="471" spans="1:5" x14ac:dyDescent="0.25">
      <c r="A471">
        <v>500</v>
      </c>
      <c r="B471" s="4">
        <v>1</v>
      </c>
      <c r="E471" s="5">
        <v>4</v>
      </c>
    </row>
    <row r="472" spans="1:5" x14ac:dyDescent="0.25">
      <c r="A472">
        <v>501</v>
      </c>
      <c r="B472" s="4">
        <v>1</v>
      </c>
      <c r="E472" s="5">
        <v>4</v>
      </c>
    </row>
    <row r="473" spans="1:5" x14ac:dyDescent="0.25">
      <c r="A473">
        <v>502</v>
      </c>
      <c r="B473" s="4">
        <v>1</v>
      </c>
      <c r="E473" s="5">
        <v>4</v>
      </c>
    </row>
    <row r="474" spans="1:5" x14ac:dyDescent="0.25">
      <c r="A474">
        <v>503</v>
      </c>
      <c r="B474" s="4">
        <v>1</v>
      </c>
      <c r="E474" s="5">
        <v>4</v>
      </c>
    </row>
    <row r="475" spans="1:5" x14ac:dyDescent="0.25">
      <c r="A475">
        <v>504</v>
      </c>
      <c r="B475" s="4">
        <v>1</v>
      </c>
      <c r="E475" s="5">
        <v>4</v>
      </c>
    </row>
    <row r="476" spans="1:5" x14ac:dyDescent="0.25">
      <c r="A476">
        <v>505</v>
      </c>
      <c r="B476" s="4">
        <v>1</v>
      </c>
      <c r="E476" s="5">
        <v>4</v>
      </c>
    </row>
    <row r="477" spans="1:5" x14ac:dyDescent="0.25">
      <c r="A477">
        <v>506</v>
      </c>
      <c r="B477" s="4">
        <v>1</v>
      </c>
      <c r="E477" s="5">
        <v>4</v>
      </c>
    </row>
    <row r="478" spans="1:5" x14ac:dyDescent="0.25">
      <c r="A478">
        <v>507</v>
      </c>
      <c r="B478" s="4">
        <v>1</v>
      </c>
      <c r="E478" s="5">
        <v>4</v>
      </c>
    </row>
    <row r="479" spans="1:5" x14ac:dyDescent="0.25">
      <c r="A479">
        <v>508</v>
      </c>
      <c r="B479" s="4">
        <v>1</v>
      </c>
      <c r="E479" s="5">
        <v>4</v>
      </c>
    </row>
    <row r="480" spans="1:5" x14ac:dyDescent="0.25">
      <c r="A480">
        <v>509</v>
      </c>
      <c r="B480" s="4">
        <v>1</v>
      </c>
      <c r="E480" s="5">
        <v>4</v>
      </c>
    </row>
    <row r="481" spans="1:5" x14ac:dyDescent="0.25">
      <c r="A481">
        <v>510</v>
      </c>
      <c r="B481" s="4">
        <v>1</v>
      </c>
      <c r="E481" s="5">
        <v>4</v>
      </c>
    </row>
    <row r="482" spans="1:5" x14ac:dyDescent="0.25">
      <c r="A482">
        <v>511</v>
      </c>
    </row>
    <row r="483" spans="1:5" x14ac:dyDescent="0.25">
      <c r="A483">
        <v>512</v>
      </c>
      <c r="C483" s="2">
        <v>2</v>
      </c>
      <c r="D483" s="3">
        <v>3</v>
      </c>
    </row>
    <row r="484" spans="1:5" x14ac:dyDescent="0.25">
      <c r="A484">
        <v>513</v>
      </c>
      <c r="C484" s="2">
        <v>2</v>
      </c>
      <c r="D484" s="3">
        <v>3</v>
      </c>
    </row>
    <row r="485" spans="1:5" x14ac:dyDescent="0.25">
      <c r="A485">
        <v>514</v>
      </c>
      <c r="C485" s="2">
        <v>2</v>
      </c>
      <c r="D485" s="3">
        <v>3</v>
      </c>
    </row>
    <row r="486" spans="1:5" x14ac:dyDescent="0.25">
      <c r="A486">
        <v>515</v>
      </c>
      <c r="C486" s="2">
        <v>2</v>
      </c>
      <c r="D486" s="3">
        <v>3</v>
      </c>
    </row>
    <row r="487" spans="1:5" x14ac:dyDescent="0.25">
      <c r="A487">
        <v>516</v>
      </c>
      <c r="C487" s="2">
        <v>2</v>
      </c>
      <c r="D487" s="3">
        <v>3</v>
      </c>
    </row>
    <row r="488" spans="1:5" x14ac:dyDescent="0.25">
      <c r="A488">
        <v>517</v>
      </c>
      <c r="C488" s="2">
        <v>2</v>
      </c>
      <c r="D488" s="3">
        <v>3</v>
      </c>
    </row>
    <row r="489" spans="1:5" x14ac:dyDescent="0.25">
      <c r="A489">
        <v>518</v>
      </c>
      <c r="C489" s="2">
        <v>2</v>
      </c>
      <c r="D489" s="3">
        <v>3</v>
      </c>
    </row>
    <row r="490" spans="1:5" x14ac:dyDescent="0.25">
      <c r="A490">
        <v>519</v>
      </c>
      <c r="C490" s="2">
        <v>2</v>
      </c>
      <c r="D490" s="3">
        <v>3</v>
      </c>
    </row>
    <row r="491" spans="1:5" x14ac:dyDescent="0.25">
      <c r="A491">
        <v>520</v>
      </c>
      <c r="C491" s="2">
        <v>2</v>
      </c>
      <c r="D491" s="3">
        <v>3</v>
      </c>
    </row>
    <row r="492" spans="1:5" x14ac:dyDescent="0.25">
      <c r="A492">
        <v>521</v>
      </c>
      <c r="C492" s="2">
        <v>2</v>
      </c>
      <c r="D492" s="3">
        <v>3</v>
      </c>
    </row>
    <row r="493" spans="1:5" x14ac:dyDescent="0.25">
      <c r="A493">
        <v>522</v>
      </c>
      <c r="C493" s="2">
        <v>2</v>
      </c>
      <c r="D493" s="3">
        <v>3</v>
      </c>
    </row>
    <row r="494" spans="1:5" x14ac:dyDescent="0.25">
      <c r="A494">
        <v>523</v>
      </c>
      <c r="C494" s="2">
        <v>2</v>
      </c>
      <c r="D494" s="3">
        <v>3</v>
      </c>
    </row>
    <row r="495" spans="1:5" x14ac:dyDescent="0.25">
      <c r="A495">
        <v>524</v>
      </c>
      <c r="C495" s="2">
        <v>2</v>
      </c>
      <c r="D495" s="3">
        <v>3</v>
      </c>
    </row>
    <row r="496" spans="1:5" x14ac:dyDescent="0.25">
      <c r="A496">
        <v>525</v>
      </c>
      <c r="C496" s="2">
        <v>2</v>
      </c>
      <c r="D496" s="3">
        <v>3</v>
      </c>
    </row>
    <row r="497" spans="1:5" x14ac:dyDescent="0.25">
      <c r="A497">
        <v>526</v>
      </c>
      <c r="C497" s="2">
        <v>2</v>
      </c>
    </row>
    <row r="498" spans="1:5" x14ac:dyDescent="0.25">
      <c r="A498">
        <v>527</v>
      </c>
      <c r="B498" s="4">
        <v>1</v>
      </c>
    </row>
    <row r="499" spans="1:5" x14ac:dyDescent="0.25">
      <c r="A499">
        <v>528</v>
      </c>
      <c r="B499" s="4">
        <v>1</v>
      </c>
      <c r="E499" s="5">
        <v>4</v>
      </c>
    </row>
    <row r="500" spans="1:5" x14ac:dyDescent="0.25">
      <c r="A500">
        <v>529</v>
      </c>
      <c r="B500" s="4">
        <v>1</v>
      </c>
      <c r="E500" s="5">
        <v>4</v>
      </c>
    </row>
    <row r="501" spans="1:5" x14ac:dyDescent="0.25">
      <c r="A501">
        <v>530</v>
      </c>
      <c r="B501" s="4">
        <v>1</v>
      </c>
      <c r="E501" s="5">
        <v>4</v>
      </c>
    </row>
    <row r="502" spans="1:5" x14ac:dyDescent="0.25">
      <c r="A502">
        <v>531</v>
      </c>
      <c r="B502" s="4">
        <v>1</v>
      </c>
      <c r="E502" s="5">
        <v>4</v>
      </c>
    </row>
    <row r="503" spans="1:5" x14ac:dyDescent="0.25">
      <c r="A503">
        <v>532</v>
      </c>
      <c r="B503" s="4">
        <v>1</v>
      </c>
      <c r="E503" s="5">
        <v>4</v>
      </c>
    </row>
    <row r="504" spans="1:5" x14ac:dyDescent="0.25">
      <c r="A504">
        <v>533</v>
      </c>
      <c r="B504" s="4">
        <v>1</v>
      </c>
      <c r="E504" s="5">
        <v>4</v>
      </c>
    </row>
    <row r="505" spans="1:5" x14ac:dyDescent="0.25">
      <c r="A505">
        <v>534</v>
      </c>
      <c r="B505" s="4">
        <v>1</v>
      </c>
      <c r="E505" s="5">
        <v>4</v>
      </c>
    </row>
    <row r="506" spans="1:5" x14ac:dyDescent="0.25">
      <c r="A506">
        <v>535</v>
      </c>
      <c r="B506" s="4">
        <v>1</v>
      </c>
      <c r="E506" s="5">
        <v>4</v>
      </c>
    </row>
    <row r="507" spans="1:5" x14ac:dyDescent="0.25">
      <c r="A507">
        <v>536</v>
      </c>
      <c r="B507" s="4">
        <v>1</v>
      </c>
      <c r="E507" s="5">
        <v>4</v>
      </c>
    </row>
    <row r="508" spans="1:5" x14ac:dyDescent="0.25">
      <c r="A508">
        <v>537</v>
      </c>
      <c r="B508" s="4">
        <v>1</v>
      </c>
      <c r="E508" s="5">
        <v>4</v>
      </c>
    </row>
    <row r="509" spans="1:5" x14ac:dyDescent="0.25">
      <c r="A509">
        <v>538</v>
      </c>
      <c r="B509" s="4">
        <v>1</v>
      </c>
      <c r="E509" s="5">
        <v>4</v>
      </c>
    </row>
    <row r="510" spans="1:5" x14ac:dyDescent="0.25">
      <c r="A510">
        <v>539</v>
      </c>
      <c r="B510" s="4">
        <v>1</v>
      </c>
      <c r="E510" s="5">
        <v>4</v>
      </c>
    </row>
    <row r="511" spans="1:5" x14ac:dyDescent="0.25">
      <c r="A511">
        <v>540</v>
      </c>
      <c r="B511" s="4">
        <v>1</v>
      </c>
      <c r="E511" s="5">
        <v>4</v>
      </c>
    </row>
    <row r="512" spans="1:5" x14ac:dyDescent="0.25">
      <c r="A512">
        <v>541</v>
      </c>
      <c r="E512" s="5">
        <v>4</v>
      </c>
    </row>
    <row r="513" spans="1:5" x14ac:dyDescent="0.25">
      <c r="A513">
        <v>542</v>
      </c>
      <c r="E513" s="5">
        <v>4</v>
      </c>
    </row>
    <row r="514" spans="1:5" x14ac:dyDescent="0.25">
      <c r="A514">
        <v>543</v>
      </c>
      <c r="D514" s="3">
        <v>3</v>
      </c>
    </row>
    <row r="515" spans="1:5" x14ac:dyDescent="0.25">
      <c r="A515">
        <v>544</v>
      </c>
      <c r="C515" s="2">
        <v>2</v>
      </c>
      <c r="D515" s="3">
        <v>3</v>
      </c>
    </row>
    <row r="516" spans="1:5" x14ac:dyDescent="0.25">
      <c r="A516">
        <v>545</v>
      </c>
      <c r="C516" s="2">
        <v>2</v>
      </c>
      <c r="D516" s="3">
        <v>3</v>
      </c>
    </row>
    <row r="517" spans="1:5" x14ac:dyDescent="0.25">
      <c r="A517">
        <v>546</v>
      </c>
      <c r="C517" s="2">
        <v>2</v>
      </c>
      <c r="D517" s="3">
        <v>3</v>
      </c>
    </row>
    <row r="518" spans="1:5" x14ac:dyDescent="0.25">
      <c r="A518">
        <v>547</v>
      </c>
      <c r="C518" s="2">
        <v>2</v>
      </c>
      <c r="D518" s="3">
        <v>3</v>
      </c>
    </row>
    <row r="519" spans="1:5" x14ac:dyDescent="0.25">
      <c r="A519">
        <v>548</v>
      </c>
      <c r="C519" s="2">
        <v>2</v>
      </c>
      <c r="D519" s="3">
        <v>3</v>
      </c>
    </row>
    <row r="520" spans="1:5" x14ac:dyDescent="0.25">
      <c r="A520">
        <v>549</v>
      </c>
      <c r="C520" s="2">
        <v>2</v>
      </c>
      <c r="D520" s="3">
        <v>3</v>
      </c>
    </row>
    <row r="521" spans="1:5" x14ac:dyDescent="0.25">
      <c r="A521">
        <v>550</v>
      </c>
      <c r="C521" s="2">
        <v>2</v>
      </c>
      <c r="D521" s="3">
        <v>3</v>
      </c>
    </row>
    <row r="522" spans="1:5" x14ac:dyDescent="0.25">
      <c r="A522">
        <v>551</v>
      </c>
      <c r="C522" s="2">
        <v>2</v>
      </c>
      <c r="D522" s="3">
        <v>3</v>
      </c>
    </row>
    <row r="523" spans="1:5" x14ac:dyDescent="0.25">
      <c r="A523">
        <v>552</v>
      </c>
      <c r="C523" s="2">
        <v>2</v>
      </c>
      <c r="D523" s="3">
        <v>3</v>
      </c>
    </row>
    <row r="524" spans="1:5" x14ac:dyDescent="0.25">
      <c r="A524">
        <v>553</v>
      </c>
      <c r="C524" s="2">
        <v>2</v>
      </c>
      <c r="D524" s="3">
        <v>3</v>
      </c>
    </row>
    <row r="525" spans="1:5" x14ac:dyDescent="0.25">
      <c r="A525">
        <v>554</v>
      </c>
      <c r="C525" s="2">
        <v>2</v>
      </c>
      <c r="D525" s="3">
        <v>3</v>
      </c>
    </row>
    <row r="526" spans="1:5" x14ac:dyDescent="0.25">
      <c r="A526">
        <v>555</v>
      </c>
      <c r="C526" s="2">
        <v>2</v>
      </c>
      <c r="D526" s="3">
        <v>3</v>
      </c>
    </row>
    <row r="527" spans="1:5" x14ac:dyDescent="0.25">
      <c r="A527">
        <v>556</v>
      </c>
      <c r="C527" s="2">
        <v>2</v>
      </c>
    </row>
    <row r="528" spans="1:5" x14ac:dyDescent="0.25">
      <c r="A528">
        <v>557</v>
      </c>
    </row>
    <row r="529" spans="1:5" x14ac:dyDescent="0.25">
      <c r="A529">
        <v>558</v>
      </c>
    </row>
    <row r="530" spans="1:5" x14ac:dyDescent="0.25">
      <c r="A530">
        <v>559</v>
      </c>
      <c r="B530" s="4">
        <v>1</v>
      </c>
      <c r="E530" s="5">
        <v>4</v>
      </c>
    </row>
    <row r="531" spans="1:5" x14ac:dyDescent="0.25">
      <c r="A531">
        <v>560</v>
      </c>
      <c r="B531" s="4">
        <v>1</v>
      </c>
      <c r="E531" s="5">
        <v>4</v>
      </c>
    </row>
    <row r="532" spans="1:5" x14ac:dyDescent="0.25">
      <c r="A532">
        <v>561</v>
      </c>
      <c r="B532" s="4">
        <v>1</v>
      </c>
      <c r="E532" s="5">
        <v>4</v>
      </c>
    </row>
    <row r="533" spans="1:5" x14ac:dyDescent="0.25">
      <c r="A533">
        <v>562</v>
      </c>
      <c r="B533" s="4">
        <v>1</v>
      </c>
      <c r="E533" s="5">
        <v>4</v>
      </c>
    </row>
    <row r="534" spans="1:5" x14ac:dyDescent="0.25">
      <c r="A534">
        <v>563</v>
      </c>
      <c r="B534" s="4">
        <v>1</v>
      </c>
      <c r="E534" s="5">
        <v>4</v>
      </c>
    </row>
    <row r="535" spans="1:5" x14ac:dyDescent="0.25">
      <c r="A535">
        <v>564</v>
      </c>
      <c r="B535" s="4">
        <v>1</v>
      </c>
      <c r="E535" s="5">
        <v>4</v>
      </c>
    </row>
    <row r="536" spans="1:5" x14ac:dyDescent="0.25">
      <c r="A536">
        <v>565</v>
      </c>
      <c r="B536" s="4">
        <v>1</v>
      </c>
      <c r="E536" s="5">
        <v>4</v>
      </c>
    </row>
    <row r="537" spans="1:5" x14ac:dyDescent="0.25">
      <c r="A537">
        <v>566</v>
      </c>
      <c r="B537" s="4">
        <v>1</v>
      </c>
      <c r="E537" s="5">
        <v>4</v>
      </c>
    </row>
    <row r="538" spans="1:5" x14ac:dyDescent="0.25">
      <c r="A538">
        <v>567</v>
      </c>
      <c r="B538" s="4">
        <v>1</v>
      </c>
      <c r="E538" s="5">
        <v>4</v>
      </c>
    </row>
    <row r="539" spans="1:5" x14ac:dyDescent="0.25">
      <c r="A539">
        <v>568</v>
      </c>
      <c r="B539" s="4">
        <v>1</v>
      </c>
      <c r="E539" s="5">
        <v>4</v>
      </c>
    </row>
    <row r="540" spans="1:5" x14ac:dyDescent="0.25">
      <c r="A540">
        <v>569</v>
      </c>
      <c r="B540" s="4">
        <v>1</v>
      </c>
      <c r="E540" s="5">
        <v>4</v>
      </c>
    </row>
    <row r="541" spans="1:5" x14ac:dyDescent="0.25">
      <c r="A541">
        <v>570</v>
      </c>
      <c r="B541" s="4">
        <v>1</v>
      </c>
      <c r="E541" s="5">
        <v>4</v>
      </c>
    </row>
    <row r="542" spans="1:5" x14ac:dyDescent="0.25">
      <c r="A542">
        <v>571</v>
      </c>
    </row>
    <row r="543" spans="1:5" x14ac:dyDescent="0.25">
      <c r="A543">
        <v>572</v>
      </c>
    </row>
    <row r="544" spans="1:5" x14ac:dyDescent="0.25">
      <c r="A544">
        <v>573</v>
      </c>
      <c r="C544" s="2">
        <v>2</v>
      </c>
      <c r="D544" s="3">
        <v>3</v>
      </c>
    </row>
    <row r="545" spans="1:5" x14ac:dyDescent="0.25">
      <c r="A545">
        <v>574</v>
      </c>
      <c r="C545" s="2">
        <v>2</v>
      </c>
      <c r="D545" s="3">
        <v>3</v>
      </c>
    </row>
    <row r="546" spans="1:5" x14ac:dyDescent="0.25">
      <c r="A546">
        <v>575</v>
      </c>
      <c r="C546" s="2">
        <v>2</v>
      </c>
      <c r="D546" s="3">
        <v>3</v>
      </c>
    </row>
    <row r="547" spans="1:5" x14ac:dyDescent="0.25">
      <c r="A547">
        <v>576</v>
      </c>
      <c r="C547" s="2">
        <v>2</v>
      </c>
      <c r="D547" s="3">
        <v>3</v>
      </c>
    </row>
    <row r="548" spans="1:5" x14ac:dyDescent="0.25">
      <c r="A548">
        <v>577</v>
      </c>
      <c r="C548" s="2">
        <v>2</v>
      </c>
      <c r="D548" s="3">
        <v>3</v>
      </c>
    </row>
    <row r="549" spans="1:5" x14ac:dyDescent="0.25">
      <c r="A549">
        <v>578</v>
      </c>
      <c r="C549" s="2">
        <v>2</v>
      </c>
      <c r="D549" s="3">
        <v>3</v>
      </c>
    </row>
    <row r="550" spans="1:5" x14ac:dyDescent="0.25">
      <c r="A550">
        <v>579</v>
      </c>
      <c r="C550" s="2">
        <v>2</v>
      </c>
      <c r="D550" s="3">
        <v>3</v>
      </c>
    </row>
    <row r="551" spans="1:5" x14ac:dyDescent="0.25">
      <c r="A551">
        <v>580</v>
      </c>
      <c r="C551" s="2">
        <v>2</v>
      </c>
      <c r="D551" s="3">
        <v>3</v>
      </c>
    </row>
    <row r="552" spans="1:5" x14ac:dyDescent="0.25">
      <c r="A552">
        <v>581</v>
      </c>
      <c r="C552" s="2">
        <v>2</v>
      </c>
      <c r="D552" s="3">
        <v>3</v>
      </c>
    </row>
    <row r="553" spans="1:5" x14ac:dyDescent="0.25">
      <c r="A553">
        <v>582</v>
      </c>
      <c r="C553" s="2">
        <v>2</v>
      </c>
      <c r="D553" s="3">
        <v>3</v>
      </c>
    </row>
    <row r="554" spans="1:5" x14ac:dyDescent="0.25">
      <c r="A554">
        <v>583</v>
      </c>
      <c r="C554" s="2">
        <v>2</v>
      </c>
      <c r="D554" s="3">
        <v>3</v>
      </c>
    </row>
    <row r="555" spans="1:5" x14ac:dyDescent="0.25">
      <c r="A555">
        <v>584</v>
      </c>
      <c r="C555" s="2">
        <v>2</v>
      </c>
      <c r="D555" s="3">
        <v>3</v>
      </c>
    </row>
    <row r="556" spans="1:5" x14ac:dyDescent="0.25">
      <c r="A556">
        <v>585</v>
      </c>
      <c r="C556" s="2">
        <v>2</v>
      </c>
    </row>
    <row r="557" spans="1:5" x14ac:dyDescent="0.25">
      <c r="A557">
        <v>586</v>
      </c>
    </row>
    <row r="558" spans="1:5" x14ac:dyDescent="0.25">
      <c r="A558">
        <v>587</v>
      </c>
      <c r="E558" s="5">
        <v>4</v>
      </c>
    </row>
    <row r="559" spans="1:5" x14ac:dyDescent="0.25">
      <c r="A559">
        <v>588</v>
      </c>
      <c r="B559" s="4">
        <v>1</v>
      </c>
      <c r="E559" s="5">
        <v>4</v>
      </c>
    </row>
    <row r="560" spans="1:5" x14ac:dyDescent="0.25">
      <c r="A560">
        <v>589</v>
      </c>
      <c r="B560" s="4">
        <v>1</v>
      </c>
      <c r="E560" s="5">
        <v>4</v>
      </c>
    </row>
    <row r="561" spans="1:5" x14ac:dyDescent="0.25">
      <c r="A561">
        <v>590</v>
      </c>
      <c r="B561" s="4">
        <v>1</v>
      </c>
      <c r="E561" s="5">
        <v>4</v>
      </c>
    </row>
    <row r="562" spans="1:5" x14ac:dyDescent="0.25">
      <c r="A562">
        <v>591</v>
      </c>
      <c r="B562" s="4">
        <v>1</v>
      </c>
      <c r="E562" s="5">
        <v>4</v>
      </c>
    </row>
    <row r="563" spans="1:5" x14ac:dyDescent="0.25">
      <c r="A563">
        <v>592</v>
      </c>
      <c r="B563" s="4">
        <v>1</v>
      </c>
      <c r="E563" s="5">
        <v>4</v>
      </c>
    </row>
    <row r="564" spans="1:5" x14ac:dyDescent="0.25">
      <c r="A564">
        <v>593</v>
      </c>
      <c r="B564" s="4">
        <v>1</v>
      </c>
      <c r="E564" s="5">
        <v>4</v>
      </c>
    </row>
    <row r="565" spans="1:5" x14ac:dyDescent="0.25">
      <c r="A565">
        <v>594</v>
      </c>
      <c r="B565" s="4">
        <v>1</v>
      </c>
      <c r="E565" s="5">
        <v>4</v>
      </c>
    </row>
    <row r="566" spans="1:5" x14ac:dyDescent="0.25">
      <c r="A566">
        <v>595</v>
      </c>
      <c r="B566" s="4">
        <v>1</v>
      </c>
      <c r="E566" s="5">
        <v>4</v>
      </c>
    </row>
    <row r="567" spans="1:5" x14ac:dyDescent="0.25">
      <c r="A567">
        <v>596</v>
      </c>
      <c r="B567" s="4">
        <v>1</v>
      </c>
      <c r="E567" s="5">
        <v>4</v>
      </c>
    </row>
    <row r="568" spans="1:5" x14ac:dyDescent="0.25">
      <c r="A568">
        <v>597</v>
      </c>
      <c r="B568" s="4">
        <v>1</v>
      </c>
      <c r="E568" s="5">
        <v>4</v>
      </c>
    </row>
    <row r="569" spans="1:5" x14ac:dyDescent="0.25">
      <c r="A569">
        <v>598</v>
      </c>
      <c r="B569" s="4">
        <v>1</v>
      </c>
      <c r="E569" s="5">
        <v>4</v>
      </c>
    </row>
    <row r="570" spans="1:5" x14ac:dyDescent="0.25">
      <c r="A570">
        <v>599</v>
      </c>
      <c r="B570" s="4">
        <v>1</v>
      </c>
      <c r="E570" s="5">
        <v>4</v>
      </c>
    </row>
    <row r="571" spans="1:5" x14ac:dyDescent="0.25">
      <c r="A571">
        <v>600</v>
      </c>
      <c r="B571" s="4">
        <v>1</v>
      </c>
    </row>
    <row r="572" spans="1:5" x14ac:dyDescent="0.25">
      <c r="A572">
        <v>601</v>
      </c>
      <c r="B572" s="4">
        <v>1</v>
      </c>
    </row>
    <row r="573" spans="1:5" x14ac:dyDescent="0.25">
      <c r="A573">
        <v>602</v>
      </c>
      <c r="C573" s="2">
        <v>2</v>
      </c>
    </row>
    <row r="574" spans="1:5" x14ac:dyDescent="0.25">
      <c r="A574">
        <v>603</v>
      </c>
      <c r="C574" s="2">
        <v>2</v>
      </c>
      <c r="D574" s="3">
        <v>3</v>
      </c>
    </row>
    <row r="575" spans="1:5" x14ac:dyDescent="0.25">
      <c r="A575">
        <v>604</v>
      </c>
      <c r="C575" s="2">
        <v>2</v>
      </c>
      <c r="D575" s="3">
        <v>3</v>
      </c>
    </row>
    <row r="576" spans="1:5" x14ac:dyDescent="0.25">
      <c r="A576">
        <v>605</v>
      </c>
      <c r="C576" s="2">
        <v>2</v>
      </c>
      <c r="D576" s="3">
        <v>3</v>
      </c>
    </row>
    <row r="577" spans="1:5" x14ac:dyDescent="0.25">
      <c r="A577">
        <v>606</v>
      </c>
      <c r="C577" s="2">
        <v>2</v>
      </c>
      <c r="D577" s="3">
        <v>3</v>
      </c>
    </row>
    <row r="578" spans="1:5" x14ac:dyDescent="0.25">
      <c r="A578">
        <v>607</v>
      </c>
      <c r="C578" s="2">
        <v>2</v>
      </c>
      <c r="D578" s="3">
        <v>3</v>
      </c>
    </row>
    <row r="579" spans="1:5" x14ac:dyDescent="0.25">
      <c r="A579">
        <v>608</v>
      </c>
      <c r="C579" s="2">
        <v>2</v>
      </c>
      <c r="D579" s="3">
        <v>3</v>
      </c>
    </row>
    <row r="580" spans="1:5" x14ac:dyDescent="0.25">
      <c r="A580">
        <v>609</v>
      </c>
      <c r="C580" s="2">
        <v>2</v>
      </c>
      <c r="D580" s="3">
        <v>3</v>
      </c>
    </row>
    <row r="581" spans="1:5" x14ac:dyDescent="0.25">
      <c r="A581">
        <v>610</v>
      </c>
      <c r="C581" s="2">
        <v>2</v>
      </c>
      <c r="D581" s="3">
        <v>3</v>
      </c>
    </row>
    <row r="582" spans="1:5" x14ac:dyDescent="0.25">
      <c r="A582">
        <v>611</v>
      </c>
      <c r="C582" s="2">
        <v>2</v>
      </c>
      <c r="D582" s="3">
        <v>3</v>
      </c>
    </row>
    <row r="583" spans="1:5" x14ac:dyDescent="0.25">
      <c r="A583">
        <v>612</v>
      </c>
      <c r="C583" s="2">
        <v>2</v>
      </c>
      <c r="D583" s="3">
        <v>3</v>
      </c>
    </row>
    <row r="584" spans="1:5" x14ac:dyDescent="0.25">
      <c r="A584">
        <v>613</v>
      </c>
      <c r="C584" s="2">
        <v>2</v>
      </c>
      <c r="D584" s="3">
        <v>3</v>
      </c>
    </row>
    <row r="585" spans="1:5" x14ac:dyDescent="0.25">
      <c r="A585">
        <v>614</v>
      </c>
      <c r="D585" s="3">
        <v>3</v>
      </c>
    </row>
    <row r="586" spans="1:5" x14ac:dyDescent="0.25">
      <c r="A586">
        <v>615</v>
      </c>
      <c r="D586" s="3">
        <v>3</v>
      </c>
      <c r="E586" s="5">
        <v>4</v>
      </c>
    </row>
    <row r="587" spans="1:5" x14ac:dyDescent="0.25">
      <c r="A587">
        <v>616</v>
      </c>
      <c r="E587" s="5">
        <v>4</v>
      </c>
    </row>
    <row r="588" spans="1:5" x14ac:dyDescent="0.25">
      <c r="A588">
        <v>617</v>
      </c>
      <c r="E588" s="5">
        <v>4</v>
      </c>
    </row>
    <row r="589" spans="1:5" x14ac:dyDescent="0.25">
      <c r="A589">
        <v>618</v>
      </c>
      <c r="B589" s="4">
        <v>1</v>
      </c>
      <c r="E589" s="5">
        <v>4</v>
      </c>
    </row>
    <row r="590" spans="1:5" x14ac:dyDescent="0.25">
      <c r="A590">
        <v>619</v>
      </c>
      <c r="B590" s="4">
        <v>1</v>
      </c>
      <c r="E590" s="5">
        <v>4</v>
      </c>
    </row>
    <row r="591" spans="1:5" x14ac:dyDescent="0.25">
      <c r="A591">
        <v>620</v>
      </c>
      <c r="B591" s="4">
        <v>1</v>
      </c>
      <c r="E591" s="5">
        <v>4</v>
      </c>
    </row>
    <row r="592" spans="1:5" x14ac:dyDescent="0.25">
      <c r="A592">
        <v>621</v>
      </c>
      <c r="B592" s="4">
        <v>1</v>
      </c>
      <c r="E592" s="5">
        <v>4</v>
      </c>
    </row>
    <row r="593" spans="1:5" x14ac:dyDescent="0.25">
      <c r="A593">
        <v>622</v>
      </c>
      <c r="B593" s="4">
        <v>1</v>
      </c>
      <c r="E593" s="5">
        <v>4</v>
      </c>
    </row>
    <row r="594" spans="1:5" x14ac:dyDescent="0.25">
      <c r="A594">
        <v>623</v>
      </c>
      <c r="B594" s="4">
        <v>1</v>
      </c>
      <c r="E594" s="5">
        <v>4</v>
      </c>
    </row>
    <row r="595" spans="1:5" x14ac:dyDescent="0.25">
      <c r="A595">
        <v>624</v>
      </c>
      <c r="B595" s="4">
        <v>1</v>
      </c>
      <c r="E595" s="5">
        <v>4</v>
      </c>
    </row>
    <row r="596" spans="1:5" x14ac:dyDescent="0.25">
      <c r="A596">
        <v>625</v>
      </c>
      <c r="B596" s="4">
        <v>1</v>
      </c>
      <c r="E596" s="5">
        <v>4</v>
      </c>
    </row>
    <row r="597" spans="1:5" x14ac:dyDescent="0.25">
      <c r="A597">
        <v>626</v>
      </c>
      <c r="B597" s="4">
        <v>1</v>
      </c>
      <c r="E597" s="5">
        <v>4</v>
      </c>
    </row>
    <row r="598" spans="1:5" x14ac:dyDescent="0.25">
      <c r="A598">
        <v>627</v>
      </c>
      <c r="B598" s="4">
        <v>1</v>
      </c>
      <c r="E598" s="5">
        <v>4</v>
      </c>
    </row>
    <row r="599" spans="1:5" x14ac:dyDescent="0.25">
      <c r="A599">
        <v>628</v>
      </c>
      <c r="B599" s="4">
        <v>1</v>
      </c>
    </row>
    <row r="600" spans="1:5" x14ac:dyDescent="0.25">
      <c r="A600">
        <v>629</v>
      </c>
      <c r="B600" s="4">
        <v>1</v>
      </c>
      <c r="C600" s="2">
        <v>2</v>
      </c>
    </row>
    <row r="601" spans="1:5" x14ac:dyDescent="0.25">
      <c r="A601">
        <v>630</v>
      </c>
      <c r="B601" s="4">
        <v>1</v>
      </c>
      <c r="C601" s="2">
        <v>2</v>
      </c>
    </row>
    <row r="602" spans="1:5" x14ac:dyDescent="0.25">
      <c r="A602">
        <v>631</v>
      </c>
      <c r="B602" s="4">
        <v>1</v>
      </c>
      <c r="C602" s="2">
        <v>2</v>
      </c>
    </row>
    <row r="603" spans="1:5" x14ac:dyDescent="0.25">
      <c r="A603">
        <v>632</v>
      </c>
      <c r="C603" s="2">
        <v>2</v>
      </c>
    </row>
    <row r="604" spans="1:5" x14ac:dyDescent="0.25">
      <c r="A604">
        <v>633</v>
      </c>
      <c r="C604" s="2">
        <v>2</v>
      </c>
    </row>
    <row r="605" spans="1:5" x14ac:dyDescent="0.25">
      <c r="A605">
        <v>634</v>
      </c>
      <c r="C605" s="2">
        <v>2</v>
      </c>
      <c r="D605" s="3">
        <v>3</v>
      </c>
    </row>
    <row r="606" spans="1:5" x14ac:dyDescent="0.25">
      <c r="A606">
        <v>635</v>
      </c>
      <c r="C606" s="2">
        <v>2</v>
      </c>
      <c r="D606" s="3">
        <v>3</v>
      </c>
    </row>
    <row r="607" spans="1:5" x14ac:dyDescent="0.25">
      <c r="A607">
        <v>636</v>
      </c>
      <c r="C607" s="2">
        <v>2</v>
      </c>
      <c r="D607" s="3">
        <v>3</v>
      </c>
    </row>
    <row r="608" spans="1:5" x14ac:dyDescent="0.25">
      <c r="A608">
        <v>637</v>
      </c>
      <c r="C608" s="2">
        <v>2</v>
      </c>
      <c r="D608" s="3">
        <v>3</v>
      </c>
    </row>
    <row r="609" spans="1:5" x14ac:dyDescent="0.25">
      <c r="A609">
        <v>638</v>
      </c>
      <c r="C609" s="2">
        <v>2</v>
      </c>
      <c r="D609" s="3">
        <v>3</v>
      </c>
    </row>
    <row r="610" spans="1:5" x14ac:dyDescent="0.25">
      <c r="A610">
        <v>639</v>
      </c>
      <c r="C610" s="2">
        <v>2</v>
      </c>
      <c r="D610" s="3">
        <v>3</v>
      </c>
    </row>
    <row r="611" spans="1:5" x14ac:dyDescent="0.25">
      <c r="A611">
        <v>640</v>
      </c>
      <c r="C611" s="2">
        <v>2</v>
      </c>
      <c r="D611" s="3">
        <v>3</v>
      </c>
    </row>
    <row r="612" spans="1:5" x14ac:dyDescent="0.25">
      <c r="A612">
        <v>641</v>
      </c>
      <c r="C612" s="2">
        <v>2</v>
      </c>
      <c r="D612" s="3">
        <v>3</v>
      </c>
    </row>
    <row r="613" spans="1:5" x14ac:dyDescent="0.25">
      <c r="A613">
        <v>642</v>
      </c>
      <c r="C613" s="2">
        <v>2</v>
      </c>
      <c r="D613" s="3">
        <v>3</v>
      </c>
    </row>
    <row r="614" spans="1:5" x14ac:dyDescent="0.25">
      <c r="A614">
        <v>643</v>
      </c>
      <c r="D614" s="3">
        <v>3</v>
      </c>
      <c r="E614" s="5">
        <v>4</v>
      </c>
    </row>
    <row r="615" spans="1:5" x14ac:dyDescent="0.25">
      <c r="A615">
        <v>644</v>
      </c>
      <c r="D615" s="3">
        <v>3</v>
      </c>
      <c r="E615" s="5">
        <v>4</v>
      </c>
    </row>
    <row r="616" spans="1:5" x14ac:dyDescent="0.25">
      <c r="A616">
        <v>645</v>
      </c>
      <c r="D616" s="3">
        <v>3</v>
      </c>
      <c r="E616" s="5">
        <v>4</v>
      </c>
    </row>
    <row r="617" spans="1:5" x14ac:dyDescent="0.25">
      <c r="A617">
        <v>646</v>
      </c>
      <c r="B617" s="4">
        <v>1</v>
      </c>
      <c r="D617" s="3">
        <v>3</v>
      </c>
      <c r="E617" s="5">
        <v>4</v>
      </c>
    </row>
    <row r="618" spans="1:5" x14ac:dyDescent="0.25">
      <c r="A618">
        <v>647</v>
      </c>
      <c r="B618" s="4">
        <v>1</v>
      </c>
      <c r="E618" s="5">
        <v>4</v>
      </c>
    </row>
    <row r="619" spans="1:5" x14ac:dyDescent="0.25">
      <c r="A619">
        <v>648</v>
      </c>
      <c r="B619" s="4">
        <v>1</v>
      </c>
      <c r="E619" s="5">
        <v>4</v>
      </c>
    </row>
    <row r="620" spans="1:5" x14ac:dyDescent="0.25">
      <c r="A620">
        <v>649</v>
      </c>
      <c r="B620" s="4">
        <v>1</v>
      </c>
      <c r="E620" s="5">
        <v>4</v>
      </c>
    </row>
    <row r="621" spans="1:5" x14ac:dyDescent="0.25">
      <c r="A621">
        <v>650</v>
      </c>
      <c r="B621" s="4">
        <v>1</v>
      </c>
      <c r="E621" s="5">
        <v>4</v>
      </c>
    </row>
    <row r="622" spans="1:5" x14ac:dyDescent="0.25">
      <c r="A622">
        <v>651</v>
      </c>
      <c r="B622" s="4">
        <v>1</v>
      </c>
      <c r="E622" s="5">
        <v>4</v>
      </c>
    </row>
    <row r="623" spans="1:5" x14ac:dyDescent="0.25">
      <c r="A623">
        <v>652</v>
      </c>
      <c r="B623" s="4">
        <v>1</v>
      </c>
      <c r="E623" s="5">
        <v>4</v>
      </c>
    </row>
    <row r="624" spans="1:5" x14ac:dyDescent="0.25">
      <c r="A624">
        <v>653</v>
      </c>
      <c r="B624" s="4">
        <v>1</v>
      </c>
      <c r="E624" s="5">
        <v>4</v>
      </c>
    </row>
    <row r="625" spans="1:5" x14ac:dyDescent="0.25">
      <c r="A625">
        <v>654</v>
      </c>
      <c r="B625" s="4">
        <v>1</v>
      </c>
      <c r="E625" s="5">
        <v>4</v>
      </c>
    </row>
    <row r="626" spans="1:5" x14ac:dyDescent="0.25">
      <c r="A626">
        <v>655</v>
      </c>
      <c r="B626" s="4">
        <v>1</v>
      </c>
      <c r="E626" s="5">
        <v>4</v>
      </c>
    </row>
    <row r="627" spans="1:5" x14ac:dyDescent="0.25">
      <c r="A627">
        <v>656</v>
      </c>
      <c r="B627" s="4">
        <v>1</v>
      </c>
      <c r="E627" s="5">
        <v>4</v>
      </c>
    </row>
    <row r="628" spans="1:5" x14ac:dyDescent="0.25">
      <c r="A628">
        <v>657</v>
      </c>
      <c r="B628" s="4">
        <v>1</v>
      </c>
      <c r="E628" s="5">
        <v>4</v>
      </c>
    </row>
    <row r="629" spans="1:5" x14ac:dyDescent="0.25">
      <c r="A629">
        <v>658</v>
      </c>
      <c r="B629" s="4">
        <v>1</v>
      </c>
    </row>
    <row r="630" spans="1:5" x14ac:dyDescent="0.25">
      <c r="A630">
        <v>659</v>
      </c>
      <c r="B630" s="4">
        <v>1</v>
      </c>
    </row>
    <row r="631" spans="1:5" x14ac:dyDescent="0.25">
      <c r="A631">
        <v>660</v>
      </c>
      <c r="B631" s="4">
        <v>1</v>
      </c>
    </row>
    <row r="632" spans="1:5" x14ac:dyDescent="0.25">
      <c r="A632">
        <v>661</v>
      </c>
      <c r="B632" s="4">
        <v>1</v>
      </c>
      <c r="C632" s="2">
        <v>2</v>
      </c>
      <c r="D632" s="3">
        <v>3</v>
      </c>
    </row>
    <row r="633" spans="1:5" x14ac:dyDescent="0.25">
      <c r="A633">
        <v>662</v>
      </c>
      <c r="B633" s="4">
        <v>1</v>
      </c>
      <c r="C633" s="2">
        <v>2</v>
      </c>
      <c r="D633" s="3">
        <v>3</v>
      </c>
    </row>
    <row r="634" spans="1:5" x14ac:dyDescent="0.25">
      <c r="A634">
        <v>663</v>
      </c>
      <c r="C634" s="2">
        <v>2</v>
      </c>
      <c r="D634" s="3">
        <v>3</v>
      </c>
    </row>
    <row r="635" spans="1:5" x14ac:dyDescent="0.25">
      <c r="A635">
        <v>664</v>
      </c>
      <c r="C635" s="2">
        <v>2</v>
      </c>
      <c r="D635" s="3">
        <v>3</v>
      </c>
    </row>
    <row r="636" spans="1:5" x14ac:dyDescent="0.25">
      <c r="A636">
        <v>665</v>
      </c>
      <c r="C636" s="2">
        <v>2</v>
      </c>
      <c r="D636" s="3">
        <v>3</v>
      </c>
    </row>
    <row r="637" spans="1:5" x14ac:dyDescent="0.25">
      <c r="A637">
        <v>666</v>
      </c>
      <c r="C637" s="2">
        <v>2</v>
      </c>
      <c r="D637" s="3">
        <v>3</v>
      </c>
    </row>
    <row r="638" spans="1:5" x14ac:dyDescent="0.25">
      <c r="A638">
        <v>667</v>
      </c>
      <c r="C638" s="2">
        <v>2</v>
      </c>
      <c r="D638" s="3">
        <v>3</v>
      </c>
    </row>
    <row r="639" spans="1:5" x14ac:dyDescent="0.25">
      <c r="A639">
        <v>668</v>
      </c>
      <c r="C639" s="2">
        <v>2</v>
      </c>
      <c r="D639" s="3">
        <v>3</v>
      </c>
    </row>
    <row r="640" spans="1:5" x14ac:dyDescent="0.25">
      <c r="A640">
        <v>669</v>
      </c>
      <c r="C640" s="2">
        <v>2</v>
      </c>
      <c r="D640" s="3">
        <v>3</v>
      </c>
    </row>
    <row r="641" spans="1:5" x14ac:dyDescent="0.25">
      <c r="A641">
        <v>670</v>
      </c>
      <c r="C641" s="2">
        <v>2</v>
      </c>
      <c r="D641" s="3">
        <v>3</v>
      </c>
    </row>
    <row r="642" spans="1:5" x14ac:dyDescent="0.25">
      <c r="A642">
        <v>671</v>
      </c>
      <c r="C642" s="2">
        <v>2</v>
      </c>
      <c r="D642" s="3">
        <v>3</v>
      </c>
    </row>
    <row r="643" spans="1:5" x14ac:dyDescent="0.25">
      <c r="A643">
        <v>672</v>
      </c>
      <c r="C643" s="2">
        <v>2</v>
      </c>
      <c r="D643" s="3">
        <v>3</v>
      </c>
    </row>
    <row r="644" spans="1:5" x14ac:dyDescent="0.25">
      <c r="A644">
        <v>673</v>
      </c>
      <c r="C644" s="2">
        <v>2</v>
      </c>
      <c r="D644" s="3">
        <v>3</v>
      </c>
    </row>
    <row r="645" spans="1:5" x14ac:dyDescent="0.25">
      <c r="A645">
        <v>674</v>
      </c>
      <c r="C645" s="2">
        <v>2</v>
      </c>
      <c r="D645" s="3">
        <v>3</v>
      </c>
    </row>
    <row r="646" spans="1:5" x14ac:dyDescent="0.25">
      <c r="A646">
        <v>675</v>
      </c>
      <c r="C646" s="2">
        <v>2</v>
      </c>
      <c r="D646" s="3">
        <v>3</v>
      </c>
    </row>
    <row r="647" spans="1:5" x14ac:dyDescent="0.25">
      <c r="A647">
        <v>676</v>
      </c>
      <c r="C647" s="2">
        <v>2</v>
      </c>
      <c r="D647" s="3">
        <v>3</v>
      </c>
      <c r="E647" s="5">
        <v>4</v>
      </c>
    </row>
    <row r="648" spans="1:5" x14ac:dyDescent="0.25">
      <c r="A648">
        <v>677</v>
      </c>
      <c r="D648" s="3">
        <v>3</v>
      </c>
      <c r="E648" s="5">
        <v>4</v>
      </c>
    </row>
    <row r="649" spans="1:5" x14ac:dyDescent="0.25">
      <c r="A649">
        <v>678</v>
      </c>
      <c r="B649" s="4">
        <v>1</v>
      </c>
      <c r="E649" s="5">
        <v>4</v>
      </c>
    </row>
    <row r="650" spans="1:5" x14ac:dyDescent="0.25">
      <c r="A650">
        <v>679</v>
      </c>
      <c r="B650" s="4">
        <v>1</v>
      </c>
      <c r="E650" s="5">
        <v>4</v>
      </c>
    </row>
    <row r="651" spans="1:5" x14ac:dyDescent="0.25">
      <c r="A651">
        <v>680</v>
      </c>
      <c r="B651" s="4">
        <v>1</v>
      </c>
      <c r="E651" s="5">
        <v>4</v>
      </c>
    </row>
    <row r="652" spans="1:5" x14ac:dyDescent="0.25">
      <c r="A652">
        <v>681</v>
      </c>
      <c r="B652" s="4">
        <v>1</v>
      </c>
      <c r="E652" s="5">
        <v>4</v>
      </c>
    </row>
    <row r="653" spans="1:5" x14ac:dyDescent="0.25">
      <c r="A653">
        <v>682</v>
      </c>
      <c r="B653" s="4">
        <v>1</v>
      </c>
      <c r="E653" s="5">
        <v>4</v>
      </c>
    </row>
    <row r="654" spans="1:5" x14ac:dyDescent="0.25">
      <c r="A654">
        <v>683</v>
      </c>
      <c r="B654" s="4">
        <v>1</v>
      </c>
      <c r="E654" s="5">
        <v>4</v>
      </c>
    </row>
    <row r="655" spans="1:5" x14ac:dyDescent="0.25">
      <c r="A655">
        <v>684</v>
      </c>
      <c r="B655" s="4">
        <v>1</v>
      </c>
      <c r="E655" s="5">
        <v>4</v>
      </c>
    </row>
    <row r="656" spans="1:5" x14ac:dyDescent="0.25">
      <c r="A656">
        <v>685</v>
      </c>
      <c r="B656" s="4">
        <v>1</v>
      </c>
      <c r="E656" s="5">
        <v>4</v>
      </c>
    </row>
    <row r="657" spans="1:5" x14ac:dyDescent="0.25">
      <c r="A657">
        <v>686</v>
      </c>
      <c r="B657" s="4">
        <v>1</v>
      </c>
      <c r="E657" s="5">
        <v>4</v>
      </c>
    </row>
    <row r="658" spans="1:5" x14ac:dyDescent="0.25">
      <c r="A658">
        <v>687</v>
      </c>
      <c r="B658" s="4">
        <v>1</v>
      </c>
      <c r="E658" s="5">
        <v>4</v>
      </c>
    </row>
    <row r="659" spans="1:5" x14ac:dyDescent="0.25">
      <c r="A659">
        <v>688</v>
      </c>
      <c r="B659" s="4">
        <v>1</v>
      </c>
      <c r="E659" s="5">
        <v>4</v>
      </c>
    </row>
    <row r="660" spans="1:5" x14ac:dyDescent="0.25">
      <c r="A660">
        <v>689</v>
      </c>
      <c r="B660" s="4">
        <v>1</v>
      </c>
      <c r="E660" s="5">
        <v>4</v>
      </c>
    </row>
    <row r="661" spans="1:5" x14ac:dyDescent="0.25">
      <c r="A661">
        <v>690</v>
      </c>
      <c r="B661" s="4">
        <v>1</v>
      </c>
      <c r="E661" s="5">
        <v>4</v>
      </c>
    </row>
    <row r="662" spans="1:5" x14ac:dyDescent="0.25">
      <c r="A662">
        <v>691</v>
      </c>
      <c r="B662" s="4">
        <v>1</v>
      </c>
      <c r="E662" s="5">
        <v>4</v>
      </c>
    </row>
    <row r="663" spans="1:5" x14ac:dyDescent="0.25">
      <c r="A663">
        <v>692</v>
      </c>
      <c r="B663" s="4">
        <v>1</v>
      </c>
      <c r="E663" s="5">
        <v>4</v>
      </c>
    </row>
    <row r="664" spans="1:5" x14ac:dyDescent="0.25">
      <c r="A664">
        <v>693</v>
      </c>
      <c r="B664" s="4">
        <v>1</v>
      </c>
      <c r="E664" s="5">
        <v>4</v>
      </c>
    </row>
    <row r="665" spans="1:5" x14ac:dyDescent="0.25">
      <c r="A665">
        <v>694</v>
      </c>
      <c r="B665" s="4">
        <v>1</v>
      </c>
      <c r="E665" s="5">
        <v>4</v>
      </c>
    </row>
    <row r="666" spans="1:5" x14ac:dyDescent="0.25">
      <c r="A666">
        <v>695</v>
      </c>
      <c r="B666" s="4">
        <v>1</v>
      </c>
      <c r="E666" s="5">
        <v>4</v>
      </c>
    </row>
    <row r="667" spans="1:5" x14ac:dyDescent="0.25">
      <c r="A667">
        <v>696</v>
      </c>
      <c r="B667" s="4">
        <v>1</v>
      </c>
      <c r="C667" s="2">
        <v>2</v>
      </c>
    </row>
    <row r="668" spans="1:5" x14ac:dyDescent="0.25">
      <c r="A668">
        <v>697</v>
      </c>
      <c r="B668" s="4">
        <v>1</v>
      </c>
      <c r="C668" s="2">
        <v>2</v>
      </c>
      <c r="D668" s="3">
        <v>3</v>
      </c>
    </row>
    <row r="669" spans="1:5" x14ac:dyDescent="0.25">
      <c r="A669">
        <v>698</v>
      </c>
      <c r="C669" s="2">
        <v>2</v>
      </c>
      <c r="D669" s="3">
        <v>3</v>
      </c>
    </row>
    <row r="670" spans="1:5" x14ac:dyDescent="0.25">
      <c r="A670">
        <v>699</v>
      </c>
      <c r="C670" s="2">
        <v>2</v>
      </c>
      <c r="D670" s="3">
        <v>3</v>
      </c>
    </row>
    <row r="671" spans="1:5" x14ac:dyDescent="0.25">
      <c r="A671">
        <v>700</v>
      </c>
      <c r="C671" s="2">
        <v>2</v>
      </c>
      <c r="D671" s="3">
        <v>3</v>
      </c>
    </row>
    <row r="672" spans="1:5" x14ac:dyDescent="0.25">
      <c r="A672">
        <v>701</v>
      </c>
      <c r="C672" s="2">
        <v>2</v>
      </c>
      <c r="D672" s="3">
        <v>3</v>
      </c>
    </row>
    <row r="673" spans="1:5" x14ac:dyDescent="0.25">
      <c r="A673">
        <v>702</v>
      </c>
      <c r="C673" s="2">
        <v>2</v>
      </c>
      <c r="D673" s="3">
        <v>3</v>
      </c>
    </row>
    <row r="674" spans="1:5" x14ac:dyDescent="0.25">
      <c r="A674">
        <v>703</v>
      </c>
      <c r="C674" s="2">
        <v>2</v>
      </c>
      <c r="D674" s="3">
        <v>3</v>
      </c>
    </row>
    <row r="675" spans="1:5" x14ac:dyDescent="0.25">
      <c r="A675">
        <v>704</v>
      </c>
      <c r="C675" s="2">
        <v>2</v>
      </c>
      <c r="D675" s="3">
        <v>3</v>
      </c>
    </row>
    <row r="676" spans="1:5" x14ac:dyDescent="0.25">
      <c r="A676">
        <v>705</v>
      </c>
      <c r="C676" s="2">
        <v>2</v>
      </c>
      <c r="D676" s="3">
        <v>3</v>
      </c>
    </row>
    <row r="677" spans="1:5" x14ac:dyDescent="0.25">
      <c r="A677">
        <v>706</v>
      </c>
      <c r="C677" s="2">
        <v>2</v>
      </c>
      <c r="D677" s="3">
        <v>3</v>
      </c>
    </row>
    <row r="678" spans="1:5" x14ac:dyDescent="0.25">
      <c r="A678">
        <v>707</v>
      </c>
      <c r="C678" s="2">
        <v>2</v>
      </c>
      <c r="D678" s="3">
        <v>3</v>
      </c>
    </row>
    <row r="679" spans="1:5" x14ac:dyDescent="0.25">
      <c r="A679">
        <v>708</v>
      </c>
      <c r="C679" s="2">
        <v>2</v>
      </c>
      <c r="D679" s="3">
        <v>3</v>
      </c>
    </row>
    <row r="680" spans="1:5" x14ac:dyDescent="0.25">
      <c r="A680">
        <v>709</v>
      </c>
      <c r="C680" s="2">
        <v>2</v>
      </c>
      <c r="D680" s="3">
        <v>3</v>
      </c>
    </row>
    <row r="681" spans="1:5" x14ac:dyDescent="0.25">
      <c r="A681">
        <v>710</v>
      </c>
      <c r="C681" s="2">
        <v>2</v>
      </c>
      <c r="D681" s="3">
        <v>3</v>
      </c>
    </row>
    <row r="682" spans="1:5" x14ac:dyDescent="0.25">
      <c r="A682">
        <v>711</v>
      </c>
      <c r="C682" s="2">
        <v>2</v>
      </c>
      <c r="D682" s="3">
        <v>3</v>
      </c>
    </row>
    <row r="683" spans="1:5" x14ac:dyDescent="0.25">
      <c r="A683">
        <v>712</v>
      </c>
      <c r="C683" s="2">
        <v>2</v>
      </c>
      <c r="D683" s="3">
        <v>3</v>
      </c>
    </row>
    <row r="684" spans="1:5" x14ac:dyDescent="0.25">
      <c r="A684">
        <v>713</v>
      </c>
      <c r="C684" s="2">
        <v>2</v>
      </c>
      <c r="D684" s="3">
        <v>3</v>
      </c>
    </row>
    <row r="685" spans="1:5" x14ac:dyDescent="0.25">
      <c r="A685">
        <v>714</v>
      </c>
      <c r="B685" s="4">
        <v>1</v>
      </c>
      <c r="C685" s="2">
        <v>2</v>
      </c>
      <c r="D685" s="3">
        <v>3</v>
      </c>
    </row>
    <row r="686" spans="1:5" x14ac:dyDescent="0.25">
      <c r="A686">
        <v>715</v>
      </c>
      <c r="B686" s="4">
        <v>1</v>
      </c>
      <c r="C686" s="2">
        <v>2</v>
      </c>
      <c r="D686" s="3">
        <v>3</v>
      </c>
    </row>
    <row r="687" spans="1:5" x14ac:dyDescent="0.25">
      <c r="A687">
        <v>716</v>
      </c>
      <c r="B687" s="4">
        <v>1</v>
      </c>
      <c r="C687" s="2">
        <v>2</v>
      </c>
      <c r="E687" s="5">
        <v>4</v>
      </c>
    </row>
    <row r="688" spans="1:5" x14ac:dyDescent="0.25">
      <c r="A688">
        <v>717</v>
      </c>
      <c r="B688" s="4">
        <v>1</v>
      </c>
      <c r="C688" s="2">
        <v>2</v>
      </c>
      <c r="E688" s="5">
        <v>4</v>
      </c>
    </row>
    <row r="689" spans="1:5" x14ac:dyDescent="0.25">
      <c r="A689">
        <v>718</v>
      </c>
      <c r="B689" s="4">
        <v>1</v>
      </c>
      <c r="C689" s="2">
        <v>2</v>
      </c>
      <c r="E689" s="5">
        <v>4</v>
      </c>
    </row>
    <row r="690" spans="1:5" x14ac:dyDescent="0.25">
      <c r="A690">
        <v>719</v>
      </c>
      <c r="B690" s="4">
        <v>1</v>
      </c>
      <c r="E690" s="5">
        <v>4</v>
      </c>
    </row>
    <row r="691" spans="1:5" x14ac:dyDescent="0.25">
      <c r="A691">
        <v>720</v>
      </c>
      <c r="B691" s="4">
        <v>1</v>
      </c>
      <c r="E691" s="5">
        <v>4</v>
      </c>
    </row>
    <row r="692" spans="1:5" x14ac:dyDescent="0.25">
      <c r="A692">
        <v>721</v>
      </c>
      <c r="B692" s="4">
        <v>1</v>
      </c>
      <c r="E692" s="5">
        <v>4</v>
      </c>
    </row>
    <row r="693" spans="1:5" x14ac:dyDescent="0.25">
      <c r="A693">
        <v>722</v>
      </c>
      <c r="B693" s="4">
        <v>1</v>
      </c>
      <c r="E693" s="5">
        <v>4</v>
      </c>
    </row>
    <row r="694" spans="1:5" x14ac:dyDescent="0.25">
      <c r="A694">
        <v>723</v>
      </c>
      <c r="B694" s="4">
        <v>1</v>
      </c>
      <c r="E694" s="5">
        <v>4</v>
      </c>
    </row>
    <row r="695" spans="1:5" x14ac:dyDescent="0.25">
      <c r="A695">
        <v>724</v>
      </c>
      <c r="B695" s="4">
        <v>1</v>
      </c>
      <c r="E695" s="5">
        <v>4</v>
      </c>
    </row>
    <row r="696" spans="1:5" x14ac:dyDescent="0.25">
      <c r="A696">
        <v>725</v>
      </c>
      <c r="B696" s="4">
        <v>1</v>
      </c>
      <c r="E696" s="5">
        <v>4</v>
      </c>
    </row>
    <row r="697" spans="1:5" x14ac:dyDescent="0.25">
      <c r="A697">
        <v>726</v>
      </c>
      <c r="B697" s="4">
        <v>1</v>
      </c>
      <c r="E697" s="5">
        <v>4</v>
      </c>
    </row>
    <row r="698" spans="1:5" x14ac:dyDescent="0.25">
      <c r="A698">
        <v>727</v>
      </c>
      <c r="B698" s="4">
        <v>1</v>
      </c>
      <c r="E698" s="5">
        <v>4</v>
      </c>
    </row>
    <row r="699" spans="1:5" x14ac:dyDescent="0.25">
      <c r="A699">
        <v>728</v>
      </c>
      <c r="B699" s="4">
        <v>1</v>
      </c>
      <c r="E699" s="5">
        <v>4</v>
      </c>
    </row>
    <row r="700" spans="1:5" x14ac:dyDescent="0.25">
      <c r="A700">
        <v>729</v>
      </c>
      <c r="B700" s="4">
        <v>1</v>
      </c>
      <c r="E700" s="5">
        <v>4</v>
      </c>
    </row>
    <row r="701" spans="1:5" x14ac:dyDescent="0.25">
      <c r="A701">
        <v>730</v>
      </c>
      <c r="B701" s="4">
        <v>1</v>
      </c>
      <c r="E701" s="5">
        <v>4</v>
      </c>
    </row>
    <row r="702" spans="1:5" x14ac:dyDescent="0.25">
      <c r="A702">
        <v>731</v>
      </c>
      <c r="B702" s="4">
        <v>1</v>
      </c>
      <c r="E702" s="5">
        <v>4</v>
      </c>
    </row>
    <row r="703" spans="1:5" x14ac:dyDescent="0.25">
      <c r="A703">
        <v>732</v>
      </c>
      <c r="B703" s="4">
        <v>1</v>
      </c>
      <c r="E703" s="5">
        <v>4</v>
      </c>
    </row>
    <row r="704" spans="1:5" x14ac:dyDescent="0.25">
      <c r="A704">
        <v>733</v>
      </c>
      <c r="B704" s="4">
        <v>1</v>
      </c>
      <c r="E704" s="5">
        <v>4</v>
      </c>
    </row>
    <row r="705" spans="1:6" x14ac:dyDescent="0.25">
      <c r="A705">
        <v>734</v>
      </c>
      <c r="B705" s="4">
        <v>1</v>
      </c>
      <c r="E705" s="5">
        <v>4</v>
      </c>
    </row>
    <row r="706" spans="1:6" x14ac:dyDescent="0.25">
      <c r="A706">
        <v>735</v>
      </c>
      <c r="B706" s="4">
        <v>1</v>
      </c>
      <c r="E706" s="5">
        <v>4</v>
      </c>
    </row>
    <row r="707" spans="1:6" x14ac:dyDescent="0.25">
      <c r="A707">
        <v>736</v>
      </c>
      <c r="B707" s="4">
        <v>1</v>
      </c>
      <c r="E707" s="5">
        <v>4</v>
      </c>
    </row>
    <row r="708" spans="1:6" x14ac:dyDescent="0.25">
      <c r="A708">
        <v>737</v>
      </c>
      <c r="B708" s="4">
        <v>1</v>
      </c>
      <c r="C708" s="2">
        <v>2</v>
      </c>
      <c r="E708" s="5">
        <v>4</v>
      </c>
    </row>
    <row r="709" spans="1:6" x14ac:dyDescent="0.25">
      <c r="A709">
        <v>738</v>
      </c>
      <c r="B709" s="4">
        <v>1</v>
      </c>
      <c r="C709" s="2">
        <v>2</v>
      </c>
      <c r="D709" s="3">
        <v>3</v>
      </c>
      <c r="E709" s="5">
        <v>4</v>
      </c>
    </row>
    <row r="710" spans="1:6" x14ac:dyDescent="0.25">
      <c r="A710">
        <v>739</v>
      </c>
      <c r="B710" s="4">
        <v>1</v>
      </c>
      <c r="C710" s="2">
        <v>2</v>
      </c>
      <c r="D710" s="3">
        <v>3</v>
      </c>
      <c r="E710" s="5">
        <v>4</v>
      </c>
    </row>
    <row r="711" spans="1:6" x14ac:dyDescent="0.25">
      <c r="A711">
        <v>740</v>
      </c>
      <c r="B711" s="4">
        <v>1</v>
      </c>
      <c r="C711" s="2">
        <v>2</v>
      </c>
      <c r="D711" s="3">
        <v>3</v>
      </c>
      <c r="E711" s="5">
        <v>4</v>
      </c>
    </row>
    <row r="712" spans="1:6" x14ac:dyDescent="0.25">
      <c r="A712">
        <v>741</v>
      </c>
      <c r="C712" s="2">
        <v>2</v>
      </c>
      <c r="D712" s="3">
        <v>3</v>
      </c>
      <c r="E712" s="5">
        <v>4</v>
      </c>
    </row>
    <row r="713" spans="1:6" x14ac:dyDescent="0.25">
      <c r="A713">
        <v>742</v>
      </c>
      <c r="C713" s="2">
        <v>2</v>
      </c>
      <c r="D713" s="3">
        <v>3</v>
      </c>
    </row>
    <row r="714" spans="1:6" x14ac:dyDescent="0.25">
      <c r="A714">
        <v>743</v>
      </c>
      <c r="C714" s="2">
        <v>2</v>
      </c>
      <c r="D714" s="3">
        <v>3</v>
      </c>
    </row>
    <row r="715" spans="1:6" x14ac:dyDescent="0.25">
      <c r="A715">
        <v>744</v>
      </c>
      <c r="C715" s="2">
        <v>2</v>
      </c>
      <c r="D715" s="3">
        <v>3</v>
      </c>
    </row>
    <row r="716" spans="1:6" x14ac:dyDescent="0.25">
      <c r="A716">
        <v>745</v>
      </c>
      <c r="C716" s="2">
        <v>2</v>
      </c>
      <c r="D716" s="3">
        <v>3</v>
      </c>
    </row>
    <row r="717" spans="1:6" x14ac:dyDescent="0.25">
      <c r="A717">
        <v>746</v>
      </c>
      <c r="C717" s="2">
        <v>2</v>
      </c>
      <c r="D717" s="3">
        <v>3</v>
      </c>
      <c r="F717" t="s">
        <v>22</v>
      </c>
    </row>
    <row r="718" spans="1:6" x14ac:dyDescent="0.25">
      <c r="A718">
        <v>777</v>
      </c>
    </row>
    <row r="719" spans="1:6" x14ac:dyDescent="0.25">
      <c r="A719">
        <v>778</v>
      </c>
    </row>
    <row r="720" spans="1:6" x14ac:dyDescent="0.25">
      <c r="A720">
        <v>779</v>
      </c>
      <c r="F720" t="s">
        <v>22</v>
      </c>
    </row>
    <row r="721" spans="1:5" x14ac:dyDescent="0.25">
      <c r="A721">
        <v>780</v>
      </c>
      <c r="B721" s="4">
        <v>1</v>
      </c>
    </row>
    <row r="722" spans="1:5" x14ac:dyDescent="0.25">
      <c r="A722">
        <v>781</v>
      </c>
      <c r="B722" s="4">
        <v>1</v>
      </c>
    </row>
    <row r="723" spans="1:5" x14ac:dyDescent="0.25">
      <c r="A723">
        <v>782</v>
      </c>
      <c r="B723" s="4">
        <v>1</v>
      </c>
    </row>
    <row r="724" spans="1:5" x14ac:dyDescent="0.25">
      <c r="A724">
        <v>783</v>
      </c>
      <c r="B724" s="4">
        <v>1</v>
      </c>
    </row>
    <row r="725" spans="1:5" x14ac:dyDescent="0.25">
      <c r="A725">
        <v>784</v>
      </c>
      <c r="B725" s="4">
        <v>1</v>
      </c>
      <c r="E725" s="5">
        <v>4</v>
      </c>
    </row>
    <row r="726" spans="1:5" x14ac:dyDescent="0.25">
      <c r="A726">
        <v>785</v>
      </c>
      <c r="B726" s="4">
        <v>1</v>
      </c>
      <c r="E726" s="5">
        <v>4</v>
      </c>
    </row>
    <row r="727" spans="1:5" x14ac:dyDescent="0.25">
      <c r="A727">
        <v>786</v>
      </c>
      <c r="B727" s="4">
        <v>1</v>
      </c>
      <c r="E727" s="5">
        <v>4</v>
      </c>
    </row>
    <row r="728" spans="1:5" x14ac:dyDescent="0.25">
      <c r="A728">
        <v>787</v>
      </c>
      <c r="B728" s="4">
        <v>1</v>
      </c>
      <c r="E728" s="5">
        <v>4</v>
      </c>
    </row>
    <row r="729" spans="1:5" x14ac:dyDescent="0.25">
      <c r="A729">
        <v>788</v>
      </c>
      <c r="B729" s="4">
        <v>1</v>
      </c>
      <c r="E729" s="5">
        <v>4</v>
      </c>
    </row>
    <row r="730" spans="1:5" x14ac:dyDescent="0.25">
      <c r="A730">
        <v>789</v>
      </c>
      <c r="B730" s="4">
        <v>1</v>
      </c>
      <c r="E730" s="5">
        <v>4</v>
      </c>
    </row>
    <row r="731" spans="1:5" x14ac:dyDescent="0.25">
      <c r="A731">
        <v>790</v>
      </c>
      <c r="B731" s="4">
        <v>1</v>
      </c>
      <c r="E731" s="5">
        <v>4</v>
      </c>
    </row>
    <row r="732" spans="1:5" x14ac:dyDescent="0.25">
      <c r="A732">
        <v>791</v>
      </c>
      <c r="B732" s="4">
        <v>1</v>
      </c>
      <c r="E732" s="5">
        <v>4</v>
      </c>
    </row>
    <row r="733" spans="1:5" x14ac:dyDescent="0.25">
      <c r="A733">
        <v>792</v>
      </c>
      <c r="B733" s="4">
        <v>1</v>
      </c>
      <c r="E733" s="5">
        <v>4</v>
      </c>
    </row>
    <row r="734" spans="1:5" x14ac:dyDescent="0.25">
      <c r="A734">
        <v>793</v>
      </c>
      <c r="B734" s="4">
        <v>1</v>
      </c>
      <c r="E734" s="5">
        <v>4</v>
      </c>
    </row>
    <row r="735" spans="1:5" x14ac:dyDescent="0.25">
      <c r="A735">
        <v>794</v>
      </c>
      <c r="B735" s="4">
        <v>1</v>
      </c>
      <c r="E735" s="5">
        <v>4</v>
      </c>
    </row>
    <row r="736" spans="1:5" x14ac:dyDescent="0.25">
      <c r="A736">
        <v>795</v>
      </c>
      <c r="C736" s="2">
        <v>2</v>
      </c>
      <c r="E736" s="5">
        <v>4</v>
      </c>
    </row>
    <row r="737" spans="1:5" x14ac:dyDescent="0.25">
      <c r="A737">
        <v>796</v>
      </c>
      <c r="C737" s="2">
        <v>2</v>
      </c>
      <c r="E737" s="5">
        <v>4</v>
      </c>
    </row>
    <row r="738" spans="1:5" x14ac:dyDescent="0.25">
      <c r="A738">
        <v>797</v>
      </c>
      <c r="C738" s="2">
        <v>2</v>
      </c>
      <c r="E738" s="5">
        <v>4</v>
      </c>
    </row>
    <row r="739" spans="1:5" x14ac:dyDescent="0.25">
      <c r="A739">
        <v>798</v>
      </c>
      <c r="C739" s="2">
        <v>2</v>
      </c>
    </row>
    <row r="740" spans="1:5" x14ac:dyDescent="0.25">
      <c r="A740">
        <v>799</v>
      </c>
      <c r="C740" s="2">
        <v>2</v>
      </c>
      <c r="D740" s="3">
        <v>3</v>
      </c>
    </row>
    <row r="741" spans="1:5" x14ac:dyDescent="0.25">
      <c r="A741">
        <v>800</v>
      </c>
      <c r="C741" s="2">
        <v>2</v>
      </c>
      <c r="D741" s="3">
        <v>3</v>
      </c>
    </row>
    <row r="742" spans="1:5" x14ac:dyDescent="0.25">
      <c r="A742">
        <v>801</v>
      </c>
      <c r="C742" s="2">
        <v>2</v>
      </c>
      <c r="D742" s="3">
        <v>3</v>
      </c>
    </row>
    <row r="743" spans="1:5" x14ac:dyDescent="0.25">
      <c r="A743">
        <v>802</v>
      </c>
      <c r="C743" s="2">
        <v>2</v>
      </c>
      <c r="D743" s="3">
        <v>3</v>
      </c>
    </row>
    <row r="744" spans="1:5" x14ac:dyDescent="0.25">
      <c r="A744">
        <v>803</v>
      </c>
      <c r="C744" s="2">
        <v>2</v>
      </c>
      <c r="D744" s="3">
        <v>3</v>
      </c>
    </row>
    <row r="745" spans="1:5" x14ac:dyDescent="0.25">
      <c r="A745">
        <v>804</v>
      </c>
      <c r="C745" s="2">
        <v>2</v>
      </c>
      <c r="D745" s="3">
        <v>3</v>
      </c>
    </row>
    <row r="746" spans="1:5" x14ac:dyDescent="0.25">
      <c r="A746">
        <v>805</v>
      </c>
      <c r="C746" s="2">
        <v>2</v>
      </c>
      <c r="D746" s="3">
        <v>3</v>
      </c>
    </row>
    <row r="747" spans="1:5" x14ac:dyDescent="0.25">
      <c r="A747">
        <v>806</v>
      </c>
      <c r="C747" s="2">
        <v>2</v>
      </c>
      <c r="D747" s="3">
        <v>3</v>
      </c>
    </row>
    <row r="748" spans="1:5" x14ac:dyDescent="0.25">
      <c r="A748">
        <v>807</v>
      </c>
      <c r="C748" s="2">
        <v>2</v>
      </c>
      <c r="D748" s="3">
        <v>3</v>
      </c>
    </row>
    <row r="749" spans="1:5" x14ac:dyDescent="0.25">
      <c r="A749">
        <v>808</v>
      </c>
      <c r="C749" s="2">
        <v>2</v>
      </c>
      <c r="D749" s="3">
        <v>3</v>
      </c>
    </row>
    <row r="750" spans="1:5" x14ac:dyDescent="0.25">
      <c r="A750">
        <v>809</v>
      </c>
      <c r="D750" s="3">
        <v>3</v>
      </c>
      <c r="E750" s="5">
        <v>4</v>
      </c>
    </row>
    <row r="751" spans="1:5" x14ac:dyDescent="0.25">
      <c r="A751">
        <v>810</v>
      </c>
      <c r="D751" s="3">
        <v>3</v>
      </c>
      <c r="E751" s="5">
        <v>4</v>
      </c>
    </row>
    <row r="752" spans="1:5" x14ac:dyDescent="0.25">
      <c r="A752">
        <v>811</v>
      </c>
      <c r="D752" s="3">
        <v>3</v>
      </c>
      <c r="E752" s="5">
        <v>4</v>
      </c>
    </row>
    <row r="753" spans="1:5" x14ac:dyDescent="0.25">
      <c r="A753">
        <v>812</v>
      </c>
      <c r="E753" s="5">
        <v>4</v>
      </c>
    </row>
    <row r="754" spans="1:5" x14ac:dyDescent="0.25">
      <c r="A754">
        <v>813</v>
      </c>
      <c r="B754" s="4">
        <v>1</v>
      </c>
      <c r="E754" s="5">
        <v>4</v>
      </c>
    </row>
    <row r="755" spans="1:5" x14ac:dyDescent="0.25">
      <c r="A755">
        <v>814</v>
      </c>
      <c r="B755" s="4">
        <v>1</v>
      </c>
      <c r="E755" s="5">
        <v>4</v>
      </c>
    </row>
    <row r="756" spans="1:5" x14ac:dyDescent="0.25">
      <c r="A756">
        <v>815</v>
      </c>
      <c r="B756" s="4">
        <v>1</v>
      </c>
      <c r="E756" s="5">
        <v>4</v>
      </c>
    </row>
    <row r="757" spans="1:5" x14ac:dyDescent="0.25">
      <c r="A757">
        <v>816</v>
      </c>
      <c r="B757" s="4">
        <v>1</v>
      </c>
      <c r="E757" s="5">
        <v>4</v>
      </c>
    </row>
    <row r="758" spans="1:5" x14ac:dyDescent="0.25">
      <c r="A758">
        <v>817</v>
      </c>
      <c r="B758" s="4">
        <v>1</v>
      </c>
      <c r="E758" s="5">
        <v>4</v>
      </c>
    </row>
    <row r="759" spans="1:5" x14ac:dyDescent="0.25">
      <c r="A759">
        <v>818</v>
      </c>
      <c r="B759" s="4">
        <v>1</v>
      </c>
      <c r="E759" s="5">
        <v>4</v>
      </c>
    </row>
    <row r="760" spans="1:5" x14ac:dyDescent="0.25">
      <c r="A760">
        <v>819</v>
      </c>
      <c r="B760" s="4">
        <v>1</v>
      </c>
      <c r="E760" s="5">
        <v>4</v>
      </c>
    </row>
    <row r="761" spans="1:5" x14ac:dyDescent="0.25">
      <c r="A761">
        <v>820</v>
      </c>
      <c r="B761" s="4">
        <v>1</v>
      </c>
      <c r="E761" s="5">
        <v>4</v>
      </c>
    </row>
    <row r="762" spans="1:5" x14ac:dyDescent="0.25">
      <c r="A762">
        <v>821</v>
      </c>
      <c r="B762" s="4">
        <v>1</v>
      </c>
      <c r="E762" s="5">
        <v>4</v>
      </c>
    </row>
    <row r="763" spans="1:5" x14ac:dyDescent="0.25">
      <c r="A763">
        <v>822</v>
      </c>
      <c r="B763" s="4">
        <v>1</v>
      </c>
    </row>
    <row r="764" spans="1:5" x14ac:dyDescent="0.25">
      <c r="A764">
        <v>823</v>
      </c>
      <c r="B764" s="4">
        <v>1</v>
      </c>
    </row>
    <row r="765" spans="1:5" x14ac:dyDescent="0.25">
      <c r="A765">
        <v>824</v>
      </c>
      <c r="B765" s="4">
        <v>1</v>
      </c>
      <c r="C765" s="2">
        <v>2</v>
      </c>
    </row>
    <row r="766" spans="1:5" x14ac:dyDescent="0.25">
      <c r="A766">
        <v>825</v>
      </c>
      <c r="B766" s="4">
        <v>1</v>
      </c>
      <c r="C766" s="2">
        <v>2</v>
      </c>
    </row>
    <row r="767" spans="1:5" x14ac:dyDescent="0.25">
      <c r="A767">
        <v>826</v>
      </c>
      <c r="B767" s="4">
        <v>1</v>
      </c>
      <c r="C767" s="2">
        <v>2</v>
      </c>
    </row>
    <row r="768" spans="1:5" x14ac:dyDescent="0.25">
      <c r="A768">
        <v>827</v>
      </c>
      <c r="C768" s="2">
        <v>2</v>
      </c>
    </row>
    <row r="769" spans="1:5" x14ac:dyDescent="0.25">
      <c r="A769">
        <v>828</v>
      </c>
      <c r="C769" s="2">
        <v>2</v>
      </c>
    </row>
    <row r="770" spans="1:5" x14ac:dyDescent="0.25">
      <c r="A770">
        <v>829</v>
      </c>
      <c r="C770" s="2">
        <v>2</v>
      </c>
      <c r="D770" s="3">
        <v>3</v>
      </c>
    </row>
    <row r="771" spans="1:5" x14ac:dyDescent="0.25">
      <c r="A771">
        <v>830</v>
      </c>
      <c r="C771" s="2">
        <v>2</v>
      </c>
      <c r="D771" s="3">
        <v>3</v>
      </c>
    </row>
    <row r="772" spans="1:5" x14ac:dyDescent="0.25">
      <c r="A772">
        <v>831</v>
      </c>
      <c r="C772" s="2">
        <v>2</v>
      </c>
      <c r="D772" s="3">
        <v>3</v>
      </c>
    </row>
    <row r="773" spans="1:5" x14ac:dyDescent="0.25">
      <c r="A773">
        <v>832</v>
      </c>
      <c r="C773" s="2">
        <v>2</v>
      </c>
      <c r="D773" s="3">
        <v>3</v>
      </c>
    </row>
    <row r="774" spans="1:5" x14ac:dyDescent="0.25">
      <c r="A774">
        <v>833</v>
      </c>
      <c r="C774" s="2">
        <v>2</v>
      </c>
      <c r="D774" s="3">
        <v>3</v>
      </c>
    </row>
    <row r="775" spans="1:5" x14ac:dyDescent="0.25">
      <c r="A775">
        <v>834</v>
      </c>
      <c r="C775" s="2">
        <v>2</v>
      </c>
      <c r="D775" s="3">
        <v>3</v>
      </c>
    </row>
    <row r="776" spans="1:5" x14ac:dyDescent="0.25">
      <c r="A776">
        <v>835</v>
      </c>
      <c r="C776" s="2">
        <v>2</v>
      </c>
      <c r="D776" s="3">
        <v>3</v>
      </c>
    </row>
    <row r="777" spans="1:5" x14ac:dyDescent="0.25">
      <c r="A777">
        <v>836</v>
      </c>
      <c r="C777" s="2">
        <v>2</v>
      </c>
      <c r="D777" s="3">
        <v>3</v>
      </c>
    </row>
    <row r="778" spans="1:5" x14ac:dyDescent="0.25">
      <c r="A778">
        <v>837</v>
      </c>
      <c r="D778" s="3">
        <v>3</v>
      </c>
      <c r="E778" s="5">
        <v>4</v>
      </c>
    </row>
    <row r="779" spans="1:5" x14ac:dyDescent="0.25">
      <c r="A779">
        <v>838</v>
      </c>
      <c r="D779" s="3">
        <v>3</v>
      </c>
      <c r="E779" s="5">
        <v>4</v>
      </c>
    </row>
    <row r="780" spans="1:5" x14ac:dyDescent="0.25">
      <c r="A780">
        <v>839</v>
      </c>
      <c r="D780" s="3">
        <v>3</v>
      </c>
      <c r="E780" s="5">
        <v>4</v>
      </c>
    </row>
    <row r="781" spans="1:5" x14ac:dyDescent="0.25">
      <c r="A781">
        <v>840</v>
      </c>
      <c r="B781" s="4">
        <v>1</v>
      </c>
      <c r="E781" s="5">
        <v>4</v>
      </c>
    </row>
    <row r="782" spans="1:5" x14ac:dyDescent="0.25">
      <c r="A782">
        <v>841</v>
      </c>
      <c r="B782" s="4">
        <v>1</v>
      </c>
      <c r="E782" s="5">
        <v>4</v>
      </c>
    </row>
    <row r="783" spans="1:5" x14ac:dyDescent="0.25">
      <c r="A783">
        <v>842</v>
      </c>
      <c r="B783" s="4">
        <v>1</v>
      </c>
      <c r="E783" s="5">
        <v>4</v>
      </c>
    </row>
    <row r="784" spans="1:5" x14ac:dyDescent="0.25">
      <c r="A784">
        <v>843</v>
      </c>
      <c r="B784" s="4">
        <v>1</v>
      </c>
      <c r="E784" s="5">
        <v>4</v>
      </c>
    </row>
    <row r="785" spans="1:5" x14ac:dyDescent="0.25">
      <c r="A785">
        <v>844</v>
      </c>
      <c r="B785" s="4">
        <v>1</v>
      </c>
      <c r="E785" s="5">
        <v>4</v>
      </c>
    </row>
    <row r="786" spans="1:5" x14ac:dyDescent="0.25">
      <c r="A786">
        <v>845</v>
      </c>
      <c r="B786" s="4">
        <v>1</v>
      </c>
      <c r="E786" s="5">
        <v>4</v>
      </c>
    </row>
    <row r="787" spans="1:5" x14ac:dyDescent="0.25">
      <c r="A787">
        <v>846</v>
      </c>
      <c r="B787" s="4">
        <v>1</v>
      </c>
      <c r="E787" s="5">
        <v>4</v>
      </c>
    </row>
    <row r="788" spans="1:5" x14ac:dyDescent="0.25">
      <c r="A788">
        <v>847</v>
      </c>
      <c r="B788" s="4">
        <v>1</v>
      </c>
      <c r="E788" s="5">
        <v>4</v>
      </c>
    </row>
    <row r="789" spans="1:5" x14ac:dyDescent="0.25">
      <c r="A789">
        <v>848</v>
      </c>
      <c r="B789" s="4">
        <v>1</v>
      </c>
      <c r="E789" s="5">
        <v>4</v>
      </c>
    </row>
    <row r="790" spans="1:5" x14ac:dyDescent="0.25">
      <c r="A790">
        <v>849</v>
      </c>
      <c r="B790" s="4">
        <v>1</v>
      </c>
    </row>
    <row r="791" spans="1:5" x14ac:dyDescent="0.25">
      <c r="A791">
        <v>850</v>
      </c>
      <c r="B791" s="4">
        <v>1</v>
      </c>
    </row>
    <row r="792" spans="1:5" x14ac:dyDescent="0.25">
      <c r="A792">
        <v>851</v>
      </c>
      <c r="B792" s="4">
        <v>1</v>
      </c>
    </row>
    <row r="793" spans="1:5" x14ac:dyDescent="0.25">
      <c r="A793">
        <v>852</v>
      </c>
      <c r="B793" s="4">
        <v>1</v>
      </c>
      <c r="C793" s="2">
        <v>2</v>
      </c>
    </row>
    <row r="794" spans="1:5" x14ac:dyDescent="0.25">
      <c r="A794">
        <v>853</v>
      </c>
      <c r="C794" s="2">
        <v>2</v>
      </c>
    </row>
    <row r="795" spans="1:5" x14ac:dyDescent="0.25">
      <c r="A795">
        <v>854</v>
      </c>
      <c r="C795" s="2">
        <v>2</v>
      </c>
    </row>
    <row r="796" spans="1:5" x14ac:dyDescent="0.25">
      <c r="A796">
        <v>855</v>
      </c>
      <c r="C796" s="2">
        <v>2</v>
      </c>
    </row>
    <row r="797" spans="1:5" x14ac:dyDescent="0.25">
      <c r="A797">
        <v>856</v>
      </c>
      <c r="C797" s="2">
        <v>2</v>
      </c>
      <c r="D797" s="3">
        <v>3</v>
      </c>
    </row>
    <row r="798" spans="1:5" x14ac:dyDescent="0.25">
      <c r="A798">
        <v>857</v>
      </c>
      <c r="C798" s="2">
        <v>2</v>
      </c>
      <c r="D798" s="3">
        <v>3</v>
      </c>
    </row>
    <row r="799" spans="1:5" x14ac:dyDescent="0.25">
      <c r="A799">
        <v>858</v>
      </c>
      <c r="C799" s="2">
        <v>2</v>
      </c>
      <c r="D799" s="3">
        <v>3</v>
      </c>
    </row>
    <row r="800" spans="1:5" x14ac:dyDescent="0.25">
      <c r="A800">
        <v>859</v>
      </c>
      <c r="C800" s="2">
        <v>2</v>
      </c>
      <c r="D800" s="3">
        <v>3</v>
      </c>
    </row>
    <row r="801" spans="1:5" x14ac:dyDescent="0.25">
      <c r="A801">
        <v>860</v>
      </c>
      <c r="C801" s="2">
        <v>2</v>
      </c>
      <c r="D801" s="3">
        <v>3</v>
      </c>
    </row>
    <row r="802" spans="1:5" x14ac:dyDescent="0.25">
      <c r="A802">
        <v>861</v>
      </c>
      <c r="C802" s="2">
        <v>2</v>
      </c>
      <c r="D802" s="3">
        <v>3</v>
      </c>
    </row>
    <row r="803" spans="1:5" x14ac:dyDescent="0.25">
      <c r="A803">
        <v>862</v>
      </c>
      <c r="C803" s="2">
        <v>2</v>
      </c>
      <c r="D803" s="3">
        <v>3</v>
      </c>
    </row>
    <row r="804" spans="1:5" x14ac:dyDescent="0.25">
      <c r="A804">
        <v>863</v>
      </c>
      <c r="D804" s="3">
        <v>3</v>
      </c>
      <c r="E804" s="5">
        <v>4</v>
      </c>
    </row>
    <row r="805" spans="1:5" x14ac:dyDescent="0.25">
      <c r="A805">
        <v>864</v>
      </c>
      <c r="D805" s="3">
        <v>3</v>
      </c>
      <c r="E805" s="5">
        <v>4</v>
      </c>
    </row>
    <row r="806" spans="1:5" x14ac:dyDescent="0.25">
      <c r="A806">
        <v>865</v>
      </c>
      <c r="D806" s="3">
        <v>3</v>
      </c>
      <c r="E806" s="5">
        <v>4</v>
      </c>
    </row>
    <row r="807" spans="1:5" x14ac:dyDescent="0.25">
      <c r="A807">
        <v>866</v>
      </c>
      <c r="D807" s="3">
        <v>3</v>
      </c>
      <c r="E807" s="5">
        <v>4</v>
      </c>
    </row>
    <row r="808" spans="1:5" x14ac:dyDescent="0.25">
      <c r="A808">
        <v>867</v>
      </c>
      <c r="D808" s="3">
        <v>3</v>
      </c>
      <c r="E808" s="5">
        <v>4</v>
      </c>
    </row>
    <row r="809" spans="1:5" x14ac:dyDescent="0.25">
      <c r="A809">
        <v>868</v>
      </c>
      <c r="B809" s="4">
        <v>1</v>
      </c>
      <c r="E809" s="5">
        <v>4</v>
      </c>
    </row>
    <row r="810" spans="1:5" x14ac:dyDescent="0.25">
      <c r="A810">
        <v>869</v>
      </c>
      <c r="B810" s="4">
        <v>1</v>
      </c>
      <c r="E810" s="5">
        <v>4</v>
      </c>
    </row>
    <row r="811" spans="1:5" x14ac:dyDescent="0.25">
      <c r="A811">
        <v>870</v>
      </c>
      <c r="B811" s="4">
        <v>1</v>
      </c>
      <c r="E811" s="5">
        <v>4</v>
      </c>
    </row>
    <row r="812" spans="1:5" x14ac:dyDescent="0.25">
      <c r="A812">
        <v>871</v>
      </c>
      <c r="B812" s="4">
        <v>1</v>
      </c>
      <c r="E812" s="5">
        <v>4</v>
      </c>
    </row>
    <row r="813" spans="1:5" x14ac:dyDescent="0.25">
      <c r="A813">
        <v>872</v>
      </c>
      <c r="B813" s="4">
        <v>1</v>
      </c>
      <c r="E813" s="5">
        <v>4</v>
      </c>
    </row>
    <row r="814" spans="1:5" x14ac:dyDescent="0.25">
      <c r="A814">
        <v>873</v>
      </c>
      <c r="B814" s="4">
        <v>1</v>
      </c>
      <c r="E814" s="5">
        <v>4</v>
      </c>
    </row>
    <row r="815" spans="1:5" x14ac:dyDescent="0.25">
      <c r="A815">
        <v>874</v>
      </c>
      <c r="B815" s="4">
        <v>1</v>
      </c>
      <c r="E815" s="5">
        <v>4</v>
      </c>
    </row>
    <row r="816" spans="1:5" x14ac:dyDescent="0.25">
      <c r="A816">
        <v>875</v>
      </c>
      <c r="B816" s="4">
        <v>1</v>
      </c>
    </row>
    <row r="817" spans="1:5" x14ac:dyDescent="0.25">
      <c r="A817">
        <v>876</v>
      </c>
      <c r="B817" s="4">
        <v>1</v>
      </c>
    </row>
    <row r="818" spans="1:5" x14ac:dyDescent="0.25">
      <c r="A818">
        <v>877</v>
      </c>
      <c r="B818" s="4">
        <v>1</v>
      </c>
      <c r="C818" s="2">
        <v>2</v>
      </c>
    </row>
    <row r="819" spans="1:5" x14ac:dyDescent="0.25">
      <c r="A819">
        <v>878</v>
      </c>
      <c r="B819" s="4">
        <v>1</v>
      </c>
      <c r="C819" s="2">
        <v>2</v>
      </c>
    </row>
    <row r="820" spans="1:5" x14ac:dyDescent="0.25">
      <c r="A820">
        <v>879</v>
      </c>
      <c r="B820" s="4">
        <v>1</v>
      </c>
      <c r="C820" s="2">
        <v>2</v>
      </c>
    </row>
    <row r="821" spans="1:5" x14ac:dyDescent="0.25">
      <c r="A821">
        <v>880</v>
      </c>
      <c r="B821" s="4">
        <v>1</v>
      </c>
      <c r="C821" s="2">
        <v>2</v>
      </c>
    </row>
    <row r="822" spans="1:5" x14ac:dyDescent="0.25">
      <c r="A822">
        <v>881</v>
      </c>
      <c r="C822" s="2">
        <v>2</v>
      </c>
    </row>
    <row r="823" spans="1:5" x14ac:dyDescent="0.25">
      <c r="A823">
        <v>882</v>
      </c>
      <c r="C823" s="2">
        <v>2</v>
      </c>
    </row>
    <row r="824" spans="1:5" x14ac:dyDescent="0.25">
      <c r="A824">
        <v>883</v>
      </c>
      <c r="C824" s="2">
        <v>2</v>
      </c>
    </row>
    <row r="825" spans="1:5" x14ac:dyDescent="0.25">
      <c r="A825">
        <v>884</v>
      </c>
      <c r="C825" s="2">
        <v>2</v>
      </c>
    </row>
    <row r="826" spans="1:5" x14ac:dyDescent="0.25">
      <c r="A826">
        <v>885</v>
      </c>
      <c r="C826" s="2">
        <v>2</v>
      </c>
      <c r="D826" s="3">
        <v>3</v>
      </c>
    </row>
    <row r="827" spans="1:5" x14ac:dyDescent="0.25">
      <c r="A827">
        <v>886</v>
      </c>
      <c r="C827" s="2">
        <v>2</v>
      </c>
      <c r="D827" s="3">
        <v>3</v>
      </c>
    </row>
    <row r="828" spans="1:5" x14ac:dyDescent="0.25">
      <c r="A828">
        <v>887</v>
      </c>
      <c r="C828" s="2">
        <v>2</v>
      </c>
      <c r="D828" s="3">
        <v>3</v>
      </c>
      <c r="E828" s="5">
        <v>4</v>
      </c>
    </row>
    <row r="829" spans="1:5" x14ac:dyDescent="0.25">
      <c r="A829">
        <v>888</v>
      </c>
      <c r="D829" s="3">
        <v>3</v>
      </c>
      <c r="E829" s="5">
        <v>4</v>
      </c>
    </row>
    <row r="830" spans="1:5" x14ac:dyDescent="0.25">
      <c r="A830">
        <v>889</v>
      </c>
      <c r="D830" s="3">
        <v>3</v>
      </c>
      <c r="E830" s="5">
        <v>4</v>
      </c>
    </row>
    <row r="831" spans="1:5" x14ac:dyDescent="0.25">
      <c r="A831">
        <v>890</v>
      </c>
      <c r="D831" s="3">
        <v>3</v>
      </c>
      <c r="E831" s="5">
        <v>4</v>
      </c>
    </row>
    <row r="832" spans="1:5" x14ac:dyDescent="0.25">
      <c r="A832">
        <v>891</v>
      </c>
      <c r="D832" s="3">
        <v>3</v>
      </c>
      <c r="E832" s="5">
        <v>4</v>
      </c>
    </row>
    <row r="833" spans="1:5" x14ac:dyDescent="0.25">
      <c r="A833">
        <v>892</v>
      </c>
      <c r="D833" s="3">
        <v>3</v>
      </c>
      <c r="E833" s="5">
        <v>4</v>
      </c>
    </row>
    <row r="834" spans="1:5" x14ac:dyDescent="0.25">
      <c r="A834">
        <v>893</v>
      </c>
      <c r="D834" s="3">
        <v>3</v>
      </c>
      <c r="E834" s="5">
        <v>4</v>
      </c>
    </row>
    <row r="835" spans="1:5" x14ac:dyDescent="0.25">
      <c r="A835">
        <v>894</v>
      </c>
      <c r="D835" s="3">
        <v>3</v>
      </c>
      <c r="E835" s="5">
        <v>4</v>
      </c>
    </row>
    <row r="836" spans="1:5" x14ac:dyDescent="0.25">
      <c r="A836">
        <v>895</v>
      </c>
      <c r="E836" s="5">
        <v>4</v>
      </c>
    </row>
    <row r="837" spans="1:5" x14ac:dyDescent="0.25">
      <c r="A837">
        <v>896</v>
      </c>
      <c r="B837" s="4">
        <v>1</v>
      </c>
      <c r="E837" s="5">
        <v>4</v>
      </c>
    </row>
    <row r="838" spans="1:5" x14ac:dyDescent="0.25">
      <c r="A838">
        <v>897</v>
      </c>
      <c r="B838" s="4">
        <v>1</v>
      </c>
      <c r="E838" s="5">
        <v>4</v>
      </c>
    </row>
    <row r="839" spans="1:5" x14ac:dyDescent="0.25">
      <c r="A839">
        <v>898</v>
      </c>
      <c r="B839" s="4">
        <v>1</v>
      </c>
      <c r="E839" s="5">
        <v>4</v>
      </c>
    </row>
    <row r="840" spans="1:5" x14ac:dyDescent="0.25">
      <c r="A840">
        <v>899</v>
      </c>
      <c r="B840" s="4">
        <v>1</v>
      </c>
      <c r="E840" s="5">
        <v>4</v>
      </c>
    </row>
    <row r="841" spans="1:5" x14ac:dyDescent="0.25">
      <c r="A841">
        <v>900</v>
      </c>
      <c r="B841" s="4">
        <v>1</v>
      </c>
      <c r="E841" s="5">
        <v>4</v>
      </c>
    </row>
    <row r="842" spans="1:5" x14ac:dyDescent="0.25">
      <c r="A842">
        <v>901</v>
      </c>
      <c r="B842" s="4">
        <v>1</v>
      </c>
    </row>
    <row r="843" spans="1:5" x14ac:dyDescent="0.25">
      <c r="A843">
        <v>902</v>
      </c>
      <c r="B843" s="4">
        <v>1</v>
      </c>
    </row>
    <row r="844" spans="1:5" x14ac:dyDescent="0.25">
      <c r="A844">
        <v>903</v>
      </c>
      <c r="B844" s="4">
        <v>1</v>
      </c>
    </row>
    <row r="845" spans="1:5" x14ac:dyDescent="0.25">
      <c r="A845">
        <v>904</v>
      </c>
      <c r="B845" s="4">
        <v>1</v>
      </c>
    </row>
    <row r="846" spans="1:5" x14ac:dyDescent="0.25">
      <c r="A846">
        <v>905</v>
      </c>
      <c r="B846" s="4">
        <v>1</v>
      </c>
      <c r="C846" s="2">
        <v>2</v>
      </c>
    </row>
    <row r="847" spans="1:5" x14ac:dyDescent="0.25">
      <c r="A847">
        <v>906</v>
      </c>
      <c r="B847" s="4">
        <v>1</v>
      </c>
      <c r="C847" s="2">
        <v>2</v>
      </c>
    </row>
    <row r="848" spans="1:5" x14ac:dyDescent="0.25">
      <c r="A848">
        <v>907</v>
      </c>
      <c r="B848" s="4">
        <v>1</v>
      </c>
      <c r="C848" s="2">
        <v>2</v>
      </c>
    </row>
    <row r="849" spans="1:5" x14ac:dyDescent="0.25">
      <c r="A849">
        <v>908</v>
      </c>
      <c r="B849" s="4">
        <v>1</v>
      </c>
      <c r="C849" s="2">
        <v>2</v>
      </c>
    </row>
    <row r="850" spans="1:5" x14ac:dyDescent="0.25">
      <c r="A850">
        <v>909</v>
      </c>
      <c r="C850" s="2">
        <v>2</v>
      </c>
    </row>
    <row r="851" spans="1:5" x14ac:dyDescent="0.25">
      <c r="A851">
        <v>910</v>
      </c>
      <c r="C851" s="2">
        <v>2</v>
      </c>
    </row>
    <row r="852" spans="1:5" x14ac:dyDescent="0.25">
      <c r="A852">
        <v>911</v>
      </c>
      <c r="C852" s="2">
        <v>2</v>
      </c>
    </row>
    <row r="853" spans="1:5" x14ac:dyDescent="0.25">
      <c r="A853">
        <v>912</v>
      </c>
      <c r="C853" s="2">
        <v>2</v>
      </c>
      <c r="D853" s="3">
        <v>3</v>
      </c>
    </row>
    <row r="854" spans="1:5" x14ac:dyDescent="0.25">
      <c r="A854">
        <v>913</v>
      </c>
      <c r="C854" s="2">
        <v>2</v>
      </c>
      <c r="D854" s="3">
        <v>3</v>
      </c>
    </row>
    <row r="855" spans="1:5" x14ac:dyDescent="0.25">
      <c r="A855">
        <v>914</v>
      </c>
      <c r="C855" s="2">
        <v>2</v>
      </c>
      <c r="D855" s="3">
        <v>3</v>
      </c>
    </row>
    <row r="856" spans="1:5" x14ac:dyDescent="0.25">
      <c r="A856">
        <v>915</v>
      </c>
      <c r="C856" s="2">
        <v>2</v>
      </c>
      <c r="D856" s="3">
        <v>3</v>
      </c>
    </row>
    <row r="857" spans="1:5" x14ac:dyDescent="0.25">
      <c r="A857">
        <v>916</v>
      </c>
      <c r="D857" s="3">
        <v>3</v>
      </c>
    </row>
    <row r="858" spans="1:5" x14ac:dyDescent="0.25">
      <c r="A858">
        <v>917</v>
      </c>
      <c r="D858" s="3">
        <v>3</v>
      </c>
      <c r="E858" s="5">
        <v>4</v>
      </c>
    </row>
    <row r="859" spans="1:5" x14ac:dyDescent="0.25">
      <c r="A859">
        <v>918</v>
      </c>
      <c r="D859" s="3">
        <v>3</v>
      </c>
      <c r="E859" s="5">
        <v>4</v>
      </c>
    </row>
    <row r="860" spans="1:5" x14ac:dyDescent="0.25">
      <c r="A860">
        <v>919</v>
      </c>
      <c r="D860" s="3">
        <v>3</v>
      </c>
      <c r="E860" s="5">
        <v>4</v>
      </c>
    </row>
    <row r="861" spans="1:5" x14ac:dyDescent="0.25">
      <c r="A861">
        <v>920</v>
      </c>
      <c r="D861" s="3">
        <v>3</v>
      </c>
      <c r="E861" s="5">
        <v>4</v>
      </c>
    </row>
    <row r="862" spans="1:5" x14ac:dyDescent="0.25">
      <c r="A862">
        <v>921</v>
      </c>
      <c r="D862" s="3">
        <v>3</v>
      </c>
      <c r="E862" s="5">
        <v>4</v>
      </c>
    </row>
    <row r="863" spans="1:5" x14ac:dyDescent="0.25">
      <c r="A863">
        <v>922</v>
      </c>
      <c r="D863" s="3">
        <v>3</v>
      </c>
      <c r="E863" s="5">
        <v>4</v>
      </c>
    </row>
    <row r="864" spans="1:5" x14ac:dyDescent="0.25">
      <c r="A864">
        <v>923</v>
      </c>
      <c r="B864" s="4">
        <v>1</v>
      </c>
      <c r="E864" s="5">
        <v>4</v>
      </c>
    </row>
    <row r="865" spans="1:5" x14ac:dyDescent="0.25">
      <c r="A865">
        <v>924</v>
      </c>
      <c r="B865" s="4">
        <v>1</v>
      </c>
      <c r="E865" s="5">
        <v>4</v>
      </c>
    </row>
    <row r="866" spans="1:5" x14ac:dyDescent="0.25">
      <c r="A866">
        <v>925</v>
      </c>
      <c r="B866" s="4">
        <v>1</v>
      </c>
      <c r="E866" s="5">
        <v>4</v>
      </c>
    </row>
    <row r="867" spans="1:5" x14ac:dyDescent="0.25">
      <c r="A867">
        <v>926</v>
      </c>
      <c r="B867" s="4">
        <v>1</v>
      </c>
      <c r="E867" s="5">
        <v>4</v>
      </c>
    </row>
    <row r="868" spans="1:5" x14ac:dyDescent="0.25">
      <c r="A868">
        <v>927</v>
      </c>
      <c r="B868" s="4">
        <v>1</v>
      </c>
      <c r="E868" s="5">
        <v>4</v>
      </c>
    </row>
    <row r="869" spans="1:5" x14ac:dyDescent="0.25">
      <c r="A869">
        <v>928</v>
      </c>
      <c r="B869" s="4">
        <v>1</v>
      </c>
    </row>
    <row r="870" spans="1:5" x14ac:dyDescent="0.25">
      <c r="A870">
        <v>929</v>
      </c>
      <c r="B870" s="4">
        <v>1</v>
      </c>
    </row>
    <row r="871" spans="1:5" x14ac:dyDescent="0.25">
      <c r="A871">
        <v>930</v>
      </c>
      <c r="B871" s="4">
        <v>1</v>
      </c>
    </row>
    <row r="872" spans="1:5" x14ac:dyDescent="0.25">
      <c r="A872">
        <v>931</v>
      </c>
      <c r="B872" s="4">
        <v>1</v>
      </c>
    </row>
    <row r="873" spans="1:5" x14ac:dyDescent="0.25">
      <c r="A873">
        <v>932</v>
      </c>
      <c r="B873" s="4">
        <v>1</v>
      </c>
    </row>
    <row r="874" spans="1:5" x14ac:dyDescent="0.25">
      <c r="A874">
        <v>933</v>
      </c>
      <c r="B874" s="4">
        <v>1</v>
      </c>
    </row>
    <row r="875" spans="1:5" x14ac:dyDescent="0.25">
      <c r="A875">
        <v>934</v>
      </c>
      <c r="B875" s="4">
        <v>1</v>
      </c>
      <c r="C875" s="2">
        <v>2</v>
      </c>
    </row>
    <row r="876" spans="1:5" x14ac:dyDescent="0.25">
      <c r="A876">
        <v>935</v>
      </c>
      <c r="B876" s="4">
        <v>1</v>
      </c>
      <c r="C876" s="2">
        <v>2</v>
      </c>
    </row>
    <row r="877" spans="1:5" x14ac:dyDescent="0.25">
      <c r="A877">
        <v>936</v>
      </c>
      <c r="C877" s="2">
        <v>2</v>
      </c>
    </row>
    <row r="878" spans="1:5" x14ac:dyDescent="0.25">
      <c r="A878">
        <v>937</v>
      </c>
      <c r="C878" s="2">
        <v>2</v>
      </c>
    </row>
    <row r="879" spans="1:5" x14ac:dyDescent="0.25">
      <c r="A879">
        <v>938</v>
      </c>
      <c r="C879" s="2">
        <v>2</v>
      </c>
      <c r="D879" s="3">
        <v>3</v>
      </c>
    </row>
    <row r="880" spans="1:5" x14ac:dyDescent="0.25">
      <c r="A880">
        <v>939</v>
      </c>
      <c r="C880" s="2">
        <v>2</v>
      </c>
      <c r="D880" s="3">
        <v>3</v>
      </c>
    </row>
    <row r="881" spans="1:5" x14ac:dyDescent="0.25">
      <c r="A881">
        <v>940</v>
      </c>
      <c r="C881" s="2">
        <v>2</v>
      </c>
      <c r="D881" s="3">
        <v>3</v>
      </c>
    </row>
    <row r="882" spans="1:5" x14ac:dyDescent="0.25">
      <c r="A882">
        <v>941</v>
      </c>
      <c r="C882" s="2">
        <v>2</v>
      </c>
      <c r="D882" s="3">
        <v>3</v>
      </c>
    </row>
    <row r="883" spans="1:5" x14ac:dyDescent="0.25">
      <c r="A883">
        <v>942</v>
      </c>
      <c r="C883" s="2">
        <v>2</v>
      </c>
      <c r="D883" s="3">
        <v>3</v>
      </c>
    </row>
    <row r="884" spans="1:5" x14ac:dyDescent="0.25">
      <c r="A884">
        <v>943</v>
      </c>
      <c r="C884" s="2">
        <v>2</v>
      </c>
      <c r="D884" s="3">
        <v>3</v>
      </c>
      <c r="E884" s="5">
        <v>4</v>
      </c>
    </row>
    <row r="885" spans="1:5" x14ac:dyDescent="0.25">
      <c r="A885">
        <v>944</v>
      </c>
      <c r="D885" s="3">
        <v>3</v>
      </c>
      <c r="E885" s="5">
        <v>4</v>
      </c>
    </row>
    <row r="886" spans="1:5" x14ac:dyDescent="0.25">
      <c r="A886">
        <v>945</v>
      </c>
      <c r="D886" s="3">
        <v>3</v>
      </c>
      <c r="E886" s="5">
        <v>4</v>
      </c>
    </row>
    <row r="887" spans="1:5" x14ac:dyDescent="0.25">
      <c r="A887">
        <v>946</v>
      </c>
      <c r="D887" s="3">
        <v>3</v>
      </c>
      <c r="E887" s="5">
        <v>4</v>
      </c>
    </row>
    <row r="888" spans="1:5" x14ac:dyDescent="0.25">
      <c r="A888">
        <v>947</v>
      </c>
      <c r="D888" s="3">
        <v>3</v>
      </c>
      <c r="E888" s="5">
        <v>4</v>
      </c>
    </row>
    <row r="889" spans="1:5" x14ac:dyDescent="0.25">
      <c r="A889">
        <v>948</v>
      </c>
      <c r="D889" s="3">
        <v>3</v>
      </c>
      <c r="E889" s="5">
        <v>4</v>
      </c>
    </row>
    <row r="890" spans="1:5" x14ac:dyDescent="0.25">
      <c r="A890">
        <v>949</v>
      </c>
      <c r="E890" s="5">
        <v>4</v>
      </c>
    </row>
    <row r="891" spans="1:5" x14ac:dyDescent="0.25">
      <c r="A891">
        <v>950</v>
      </c>
      <c r="B891" s="4">
        <v>1</v>
      </c>
      <c r="E891" s="5">
        <v>4</v>
      </c>
    </row>
    <row r="892" spans="1:5" x14ac:dyDescent="0.25">
      <c r="A892">
        <v>951</v>
      </c>
      <c r="B892" s="4">
        <v>1</v>
      </c>
      <c r="E892" s="5">
        <v>4</v>
      </c>
    </row>
    <row r="893" spans="1:5" x14ac:dyDescent="0.25">
      <c r="A893">
        <v>952</v>
      </c>
      <c r="B893" s="4">
        <v>1</v>
      </c>
      <c r="E893" s="5">
        <v>4</v>
      </c>
    </row>
    <row r="894" spans="1:5" x14ac:dyDescent="0.25">
      <c r="A894">
        <v>953</v>
      </c>
      <c r="B894" s="4">
        <v>1</v>
      </c>
      <c r="E894" s="5">
        <v>4</v>
      </c>
    </row>
    <row r="895" spans="1:5" x14ac:dyDescent="0.25">
      <c r="A895">
        <v>954</v>
      </c>
      <c r="B895" s="4">
        <v>1</v>
      </c>
      <c r="E895" s="5">
        <v>4</v>
      </c>
    </row>
    <row r="896" spans="1:5" x14ac:dyDescent="0.25">
      <c r="A896">
        <v>955</v>
      </c>
      <c r="B896" s="4">
        <v>1</v>
      </c>
      <c r="E896" s="5">
        <v>4</v>
      </c>
    </row>
    <row r="897" spans="1:5" x14ac:dyDescent="0.25">
      <c r="A897">
        <v>956</v>
      </c>
      <c r="B897" s="4">
        <v>1</v>
      </c>
    </row>
    <row r="898" spans="1:5" x14ac:dyDescent="0.25">
      <c r="A898">
        <v>957</v>
      </c>
      <c r="B898" s="4">
        <v>1</v>
      </c>
    </row>
    <row r="899" spans="1:5" x14ac:dyDescent="0.25">
      <c r="A899">
        <v>958</v>
      </c>
      <c r="B899" s="4">
        <v>1</v>
      </c>
    </row>
    <row r="900" spans="1:5" x14ac:dyDescent="0.25">
      <c r="A900">
        <v>959</v>
      </c>
      <c r="B900" s="4">
        <v>1</v>
      </c>
      <c r="C900" s="2">
        <v>2</v>
      </c>
    </row>
    <row r="901" spans="1:5" x14ac:dyDescent="0.25">
      <c r="A901">
        <v>960</v>
      </c>
      <c r="B901" s="4">
        <v>1</v>
      </c>
      <c r="C901" s="2">
        <v>2</v>
      </c>
    </row>
    <row r="902" spans="1:5" x14ac:dyDescent="0.25">
      <c r="A902">
        <v>961</v>
      </c>
      <c r="B902" s="4">
        <v>1</v>
      </c>
      <c r="C902" s="2">
        <v>2</v>
      </c>
    </row>
    <row r="903" spans="1:5" x14ac:dyDescent="0.25">
      <c r="A903">
        <v>962</v>
      </c>
      <c r="C903" s="2">
        <v>2</v>
      </c>
    </row>
    <row r="904" spans="1:5" x14ac:dyDescent="0.25">
      <c r="A904">
        <v>963</v>
      </c>
      <c r="C904" s="2">
        <v>2</v>
      </c>
    </row>
    <row r="905" spans="1:5" x14ac:dyDescent="0.25">
      <c r="A905">
        <v>964</v>
      </c>
      <c r="C905" s="2">
        <v>2</v>
      </c>
    </row>
    <row r="906" spans="1:5" x14ac:dyDescent="0.25">
      <c r="A906">
        <v>965</v>
      </c>
      <c r="C906" s="2">
        <v>2</v>
      </c>
      <c r="D906" s="3">
        <v>3</v>
      </c>
    </row>
    <row r="907" spans="1:5" x14ac:dyDescent="0.25">
      <c r="A907">
        <v>966</v>
      </c>
      <c r="C907" s="2">
        <v>2</v>
      </c>
      <c r="D907" s="3">
        <v>3</v>
      </c>
    </row>
    <row r="908" spans="1:5" x14ac:dyDescent="0.25">
      <c r="A908">
        <v>967</v>
      </c>
      <c r="C908" s="2">
        <v>2</v>
      </c>
      <c r="D908" s="3">
        <v>3</v>
      </c>
    </row>
    <row r="909" spans="1:5" x14ac:dyDescent="0.25">
      <c r="A909">
        <v>968</v>
      </c>
      <c r="C909" s="2">
        <v>2</v>
      </c>
      <c r="D909" s="3">
        <v>3</v>
      </c>
    </row>
    <row r="910" spans="1:5" x14ac:dyDescent="0.25">
      <c r="A910">
        <v>969</v>
      </c>
      <c r="C910" s="2">
        <v>2</v>
      </c>
      <c r="D910" s="3">
        <v>3</v>
      </c>
    </row>
    <row r="911" spans="1:5" x14ac:dyDescent="0.25">
      <c r="A911">
        <v>970</v>
      </c>
      <c r="D911" s="3">
        <v>3</v>
      </c>
      <c r="E911" s="5">
        <v>4</v>
      </c>
    </row>
    <row r="912" spans="1:5" x14ac:dyDescent="0.25">
      <c r="A912">
        <v>971</v>
      </c>
      <c r="D912" s="3">
        <v>3</v>
      </c>
      <c r="E912" s="5">
        <v>4</v>
      </c>
    </row>
    <row r="913" spans="1:5" x14ac:dyDescent="0.25">
      <c r="A913">
        <v>972</v>
      </c>
      <c r="D913" s="3">
        <v>3</v>
      </c>
      <c r="E913" s="5">
        <v>4</v>
      </c>
    </row>
    <row r="914" spans="1:5" x14ac:dyDescent="0.25">
      <c r="A914">
        <v>973</v>
      </c>
      <c r="D914" s="3">
        <v>3</v>
      </c>
      <c r="E914" s="5">
        <v>4</v>
      </c>
    </row>
    <row r="915" spans="1:5" x14ac:dyDescent="0.25">
      <c r="A915">
        <v>974</v>
      </c>
      <c r="D915" s="3">
        <v>3</v>
      </c>
      <c r="E915" s="5">
        <v>4</v>
      </c>
    </row>
    <row r="916" spans="1:5" x14ac:dyDescent="0.25">
      <c r="A916">
        <v>975</v>
      </c>
      <c r="B916" s="4">
        <v>1</v>
      </c>
      <c r="D916" s="3">
        <v>3</v>
      </c>
      <c r="E916" s="5">
        <v>4</v>
      </c>
    </row>
    <row r="917" spans="1:5" x14ac:dyDescent="0.25">
      <c r="A917">
        <v>976</v>
      </c>
      <c r="B917" s="4">
        <v>1</v>
      </c>
      <c r="E917" s="5">
        <v>4</v>
      </c>
    </row>
    <row r="918" spans="1:5" x14ac:dyDescent="0.25">
      <c r="A918">
        <v>977</v>
      </c>
      <c r="B918" s="4">
        <v>1</v>
      </c>
      <c r="E918" s="5">
        <v>4</v>
      </c>
    </row>
    <row r="919" spans="1:5" x14ac:dyDescent="0.25">
      <c r="A919">
        <v>978</v>
      </c>
      <c r="B919" s="4">
        <v>1</v>
      </c>
      <c r="E919" s="5">
        <v>4</v>
      </c>
    </row>
    <row r="920" spans="1:5" x14ac:dyDescent="0.25">
      <c r="A920">
        <v>979</v>
      </c>
      <c r="B920" s="4">
        <v>1</v>
      </c>
      <c r="E920" s="5">
        <v>4</v>
      </c>
    </row>
    <row r="921" spans="1:5" x14ac:dyDescent="0.25">
      <c r="A921">
        <v>980</v>
      </c>
      <c r="B921" s="4">
        <v>1</v>
      </c>
      <c r="E921" s="5">
        <v>4</v>
      </c>
    </row>
    <row r="922" spans="1:5" x14ac:dyDescent="0.25">
      <c r="A922">
        <v>981</v>
      </c>
      <c r="B922" s="4">
        <v>1</v>
      </c>
      <c r="E922" s="5">
        <v>4</v>
      </c>
    </row>
    <row r="923" spans="1:5" x14ac:dyDescent="0.25">
      <c r="A923">
        <v>982</v>
      </c>
      <c r="B923" s="4">
        <v>1</v>
      </c>
    </row>
    <row r="924" spans="1:5" x14ac:dyDescent="0.25">
      <c r="A924">
        <v>983</v>
      </c>
      <c r="B924" s="4">
        <v>1</v>
      </c>
    </row>
    <row r="925" spans="1:5" x14ac:dyDescent="0.25">
      <c r="A925">
        <v>984</v>
      </c>
      <c r="B925" s="4">
        <v>1</v>
      </c>
    </row>
    <row r="926" spans="1:5" x14ac:dyDescent="0.25">
      <c r="A926">
        <v>985</v>
      </c>
      <c r="B926" s="4">
        <v>1</v>
      </c>
    </row>
    <row r="927" spans="1:5" x14ac:dyDescent="0.25">
      <c r="A927">
        <v>986</v>
      </c>
      <c r="B927" s="4">
        <v>1</v>
      </c>
    </row>
    <row r="928" spans="1:5" x14ac:dyDescent="0.25">
      <c r="A928">
        <v>987</v>
      </c>
      <c r="B928" s="4">
        <v>1</v>
      </c>
    </row>
    <row r="929" spans="1:5" x14ac:dyDescent="0.25">
      <c r="A929">
        <v>988</v>
      </c>
      <c r="C929" s="2">
        <v>2</v>
      </c>
    </row>
    <row r="930" spans="1:5" x14ac:dyDescent="0.25">
      <c r="A930">
        <v>989</v>
      </c>
      <c r="C930" s="2">
        <v>2</v>
      </c>
    </row>
    <row r="931" spans="1:5" x14ac:dyDescent="0.25">
      <c r="A931">
        <v>990</v>
      </c>
      <c r="C931" s="2">
        <v>2</v>
      </c>
      <c r="D931" s="3">
        <v>3</v>
      </c>
    </row>
    <row r="932" spans="1:5" x14ac:dyDescent="0.25">
      <c r="A932">
        <v>991</v>
      </c>
      <c r="C932" s="2">
        <v>2</v>
      </c>
      <c r="D932" s="3">
        <v>3</v>
      </c>
    </row>
    <row r="933" spans="1:5" x14ac:dyDescent="0.25">
      <c r="A933">
        <v>992</v>
      </c>
      <c r="C933" s="2">
        <v>2</v>
      </c>
      <c r="D933" s="3">
        <v>3</v>
      </c>
    </row>
    <row r="934" spans="1:5" x14ac:dyDescent="0.25">
      <c r="A934">
        <v>993</v>
      </c>
      <c r="C934" s="2">
        <v>2</v>
      </c>
      <c r="D934" s="3">
        <v>3</v>
      </c>
    </row>
    <row r="935" spans="1:5" x14ac:dyDescent="0.25">
      <c r="A935">
        <v>994</v>
      </c>
      <c r="C935" s="2">
        <v>2</v>
      </c>
      <c r="D935" s="3">
        <v>3</v>
      </c>
    </row>
    <row r="936" spans="1:5" x14ac:dyDescent="0.25">
      <c r="A936">
        <v>995</v>
      </c>
      <c r="C936" s="2">
        <v>2</v>
      </c>
      <c r="D936" s="3">
        <v>3</v>
      </c>
    </row>
    <row r="937" spans="1:5" x14ac:dyDescent="0.25">
      <c r="A937">
        <v>996</v>
      </c>
      <c r="C937" s="2">
        <v>2</v>
      </c>
      <c r="D937" s="3">
        <v>3</v>
      </c>
    </row>
    <row r="938" spans="1:5" x14ac:dyDescent="0.25">
      <c r="A938">
        <v>997</v>
      </c>
      <c r="C938" s="2">
        <v>2</v>
      </c>
      <c r="D938" s="3">
        <v>3</v>
      </c>
    </row>
    <row r="939" spans="1:5" x14ac:dyDescent="0.25">
      <c r="A939">
        <v>998</v>
      </c>
      <c r="C939" s="2">
        <v>2</v>
      </c>
      <c r="D939" s="3">
        <v>3</v>
      </c>
    </row>
    <row r="940" spans="1:5" x14ac:dyDescent="0.25">
      <c r="A940">
        <v>999</v>
      </c>
      <c r="D940" s="3">
        <v>3</v>
      </c>
    </row>
    <row r="941" spans="1:5" x14ac:dyDescent="0.25">
      <c r="A941">
        <v>1000</v>
      </c>
      <c r="B941" s="4">
        <v>1</v>
      </c>
      <c r="D941" s="3">
        <v>3</v>
      </c>
      <c r="E941" s="5">
        <v>4</v>
      </c>
    </row>
    <row r="942" spans="1:5" x14ac:dyDescent="0.25">
      <c r="A942">
        <v>1001</v>
      </c>
      <c r="B942" s="4">
        <v>1</v>
      </c>
      <c r="E942" s="5">
        <v>4</v>
      </c>
    </row>
    <row r="943" spans="1:5" x14ac:dyDescent="0.25">
      <c r="A943">
        <v>1002</v>
      </c>
      <c r="B943" s="4">
        <v>1</v>
      </c>
      <c r="E943" s="5">
        <v>4</v>
      </c>
    </row>
    <row r="944" spans="1:5" x14ac:dyDescent="0.25">
      <c r="A944">
        <v>1003</v>
      </c>
      <c r="B944" s="4">
        <v>1</v>
      </c>
      <c r="E944" s="5">
        <v>4</v>
      </c>
    </row>
    <row r="945" spans="1:5" x14ac:dyDescent="0.25">
      <c r="A945">
        <v>1004</v>
      </c>
      <c r="B945" s="4">
        <v>1</v>
      </c>
      <c r="E945" s="5">
        <v>4</v>
      </c>
    </row>
    <row r="946" spans="1:5" x14ac:dyDescent="0.25">
      <c r="A946">
        <v>1005</v>
      </c>
      <c r="B946" s="4">
        <v>1</v>
      </c>
      <c r="E946" s="5">
        <v>4</v>
      </c>
    </row>
    <row r="947" spans="1:5" x14ac:dyDescent="0.25">
      <c r="A947">
        <v>1006</v>
      </c>
      <c r="B947" s="4">
        <v>1</v>
      </c>
      <c r="E947" s="5">
        <v>4</v>
      </c>
    </row>
    <row r="948" spans="1:5" x14ac:dyDescent="0.25">
      <c r="A948">
        <v>1007</v>
      </c>
      <c r="B948" s="4">
        <v>1</v>
      </c>
      <c r="E948" s="5">
        <v>4</v>
      </c>
    </row>
    <row r="949" spans="1:5" x14ac:dyDescent="0.25">
      <c r="A949">
        <v>1008</v>
      </c>
      <c r="B949" s="4">
        <v>1</v>
      </c>
      <c r="E949" s="5">
        <v>4</v>
      </c>
    </row>
    <row r="950" spans="1:5" x14ac:dyDescent="0.25">
      <c r="A950">
        <v>1009</v>
      </c>
      <c r="B950" s="4">
        <v>1</v>
      </c>
      <c r="E950" s="5">
        <v>4</v>
      </c>
    </row>
    <row r="951" spans="1:5" x14ac:dyDescent="0.25">
      <c r="A951">
        <v>1010</v>
      </c>
      <c r="B951" s="4">
        <v>1</v>
      </c>
      <c r="E951" s="5">
        <v>4</v>
      </c>
    </row>
    <row r="952" spans="1:5" x14ac:dyDescent="0.25">
      <c r="A952">
        <v>1011</v>
      </c>
      <c r="B952" s="4">
        <v>1</v>
      </c>
      <c r="E952" s="5">
        <v>4</v>
      </c>
    </row>
    <row r="953" spans="1:5" x14ac:dyDescent="0.25">
      <c r="A953">
        <v>1012</v>
      </c>
      <c r="B953" s="4">
        <v>1</v>
      </c>
    </row>
    <row r="954" spans="1:5" x14ac:dyDescent="0.25">
      <c r="A954">
        <v>1013</v>
      </c>
      <c r="B954" s="4">
        <v>1</v>
      </c>
    </row>
    <row r="955" spans="1:5" x14ac:dyDescent="0.25">
      <c r="A955">
        <v>1014</v>
      </c>
      <c r="C955" s="2">
        <v>2</v>
      </c>
    </row>
    <row r="956" spans="1:5" x14ac:dyDescent="0.25">
      <c r="A956">
        <v>1015</v>
      </c>
      <c r="C956" s="2">
        <v>2</v>
      </c>
    </row>
    <row r="957" spans="1:5" x14ac:dyDescent="0.25">
      <c r="A957">
        <v>1016</v>
      </c>
      <c r="C957" s="2">
        <v>2</v>
      </c>
      <c r="D957" s="3">
        <v>3</v>
      </c>
    </row>
    <row r="958" spans="1:5" x14ac:dyDescent="0.25">
      <c r="A958">
        <v>1017</v>
      </c>
      <c r="C958" s="2">
        <v>2</v>
      </c>
      <c r="D958" s="3">
        <v>3</v>
      </c>
    </row>
    <row r="959" spans="1:5" x14ac:dyDescent="0.25">
      <c r="A959">
        <v>1018</v>
      </c>
      <c r="C959" s="2">
        <v>2</v>
      </c>
      <c r="D959" s="3">
        <v>3</v>
      </c>
    </row>
    <row r="960" spans="1:5" x14ac:dyDescent="0.25">
      <c r="A960">
        <v>1019</v>
      </c>
      <c r="C960" s="2">
        <v>2</v>
      </c>
      <c r="D960" s="3">
        <v>3</v>
      </c>
    </row>
    <row r="961" spans="1:6" x14ac:dyDescent="0.25">
      <c r="A961">
        <v>1020</v>
      </c>
      <c r="C961" s="2">
        <v>2</v>
      </c>
      <c r="D961" s="3">
        <v>3</v>
      </c>
    </row>
    <row r="962" spans="1:6" x14ac:dyDescent="0.25">
      <c r="A962">
        <v>1021</v>
      </c>
      <c r="C962" s="2">
        <v>2</v>
      </c>
      <c r="D962" s="3">
        <v>3</v>
      </c>
    </row>
    <row r="963" spans="1:6" x14ac:dyDescent="0.25">
      <c r="A963">
        <v>1022</v>
      </c>
      <c r="C963" s="2">
        <v>2</v>
      </c>
      <c r="D963" s="3">
        <v>3</v>
      </c>
    </row>
    <row r="964" spans="1:6" x14ac:dyDescent="0.25">
      <c r="A964">
        <v>1023</v>
      </c>
      <c r="C964" s="2">
        <v>2</v>
      </c>
      <c r="D964" s="3">
        <v>3</v>
      </c>
    </row>
    <row r="965" spans="1:6" x14ac:dyDescent="0.25">
      <c r="A965">
        <v>1024</v>
      </c>
      <c r="C965" s="2">
        <v>2</v>
      </c>
      <c r="D965" s="3">
        <v>3</v>
      </c>
    </row>
    <row r="966" spans="1:6" x14ac:dyDescent="0.25">
      <c r="A966">
        <v>1025</v>
      </c>
      <c r="C966" s="2">
        <v>2</v>
      </c>
      <c r="D966" s="3">
        <v>3</v>
      </c>
    </row>
    <row r="967" spans="1:6" x14ac:dyDescent="0.25">
      <c r="A967">
        <v>1026</v>
      </c>
      <c r="C967" s="2">
        <v>2</v>
      </c>
      <c r="D967" s="3">
        <v>3</v>
      </c>
    </row>
    <row r="968" spans="1:6" x14ac:dyDescent="0.25">
      <c r="A968">
        <v>1027</v>
      </c>
      <c r="C968" s="2">
        <v>2</v>
      </c>
      <c r="D968" s="3">
        <v>3</v>
      </c>
    </row>
    <row r="969" spans="1:6" x14ac:dyDescent="0.25">
      <c r="A969">
        <v>1028</v>
      </c>
      <c r="B969" s="4">
        <v>1</v>
      </c>
      <c r="D969" s="3">
        <v>3</v>
      </c>
      <c r="E969" s="5">
        <v>4</v>
      </c>
    </row>
    <row r="970" spans="1:6" x14ac:dyDescent="0.25">
      <c r="A970">
        <v>1029</v>
      </c>
      <c r="B970" s="4">
        <v>1</v>
      </c>
      <c r="E970" s="5">
        <v>4</v>
      </c>
    </row>
    <row r="971" spans="1:6" x14ac:dyDescent="0.25">
      <c r="A971">
        <v>1030</v>
      </c>
      <c r="B971" s="4">
        <v>1</v>
      </c>
      <c r="E971" s="5">
        <v>4</v>
      </c>
    </row>
    <row r="972" spans="1:6" x14ac:dyDescent="0.25">
      <c r="A972">
        <v>1031</v>
      </c>
      <c r="B972" s="4">
        <v>1</v>
      </c>
      <c r="E972" s="5">
        <v>4</v>
      </c>
      <c r="F972" t="s">
        <v>22</v>
      </c>
    </row>
    <row r="973" spans="1:6" x14ac:dyDescent="0.25">
      <c r="A973">
        <v>1062</v>
      </c>
    </row>
    <row r="974" spans="1:6" x14ac:dyDescent="0.25">
      <c r="A974">
        <v>1063</v>
      </c>
    </row>
    <row r="975" spans="1:6" x14ac:dyDescent="0.25">
      <c r="A975">
        <v>1064</v>
      </c>
      <c r="F975" t="s">
        <v>22</v>
      </c>
    </row>
    <row r="976" spans="1:6" x14ac:dyDescent="0.25">
      <c r="A976">
        <v>1065</v>
      </c>
      <c r="C976" s="2">
        <v>2</v>
      </c>
    </row>
    <row r="977" spans="1:4" x14ac:dyDescent="0.25">
      <c r="A977">
        <v>1066</v>
      </c>
      <c r="C977" s="2">
        <v>2</v>
      </c>
    </row>
    <row r="978" spans="1:4" x14ac:dyDescent="0.25">
      <c r="A978">
        <v>1067</v>
      </c>
      <c r="C978" s="2">
        <v>2</v>
      </c>
    </row>
    <row r="979" spans="1:4" x14ac:dyDescent="0.25">
      <c r="A979">
        <v>1068</v>
      </c>
      <c r="C979" s="2">
        <v>2</v>
      </c>
    </row>
    <row r="980" spans="1:4" x14ac:dyDescent="0.25">
      <c r="A980">
        <v>1069</v>
      </c>
      <c r="C980" s="2">
        <v>2</v>
      </c>
      <c r="D980" s="3">
        <v>3</v>
      </c>
    </row>
    <row r="981" spans="1:4" x14ac:dyDescent="0.25">
      <c r="A981">
        <v>1070</v>
      </c>
      <c r="C981" s="2">
        <v>2</v>
      </c>
      <c r="D981" s="3">
        <v>3</v>
      </c>
    </row>
    <row r="982" spans="1:4" x14ac:dyDescent="0.25">
      <c r="A982">
        <v>1071</v>
      </c>
      <c r="C982" s="2">
        <v>2</v>
      </c>
      <c r="D982" s="3">
        <v>3</v>
      </c>
    </row>
    <row r="983" spans="1:4" x14ac:dyDescent="0.25">
      <c r="A983">
        <v>1072</v>
      </c>
      <c r="C983" s="2">
        <v>2</v>
      </c>
      <c r="D983" s="3">
        <v>3</v>
      </c>
    </row>
    <row r="984" spans="1:4" x14ac:dyDescent="0.25">
      <c r="A984">
        <v>1073</v>
      </c>
      <c r="C984" s="2">
        <v>2</v>
      </c>
      <c r="D984" s="3">
        <v>3</v>
      </c>
    </row>
    <row r="985" spans="1:4" x14ac:dyDescent="0.25">
      <c r="A985">
        <v>1074</v>
      </c>
      <c r="C985" s="2">
        <v>2</v>
      </c>
      <c r="D985" s="3">
        <v>3</v>
      </c>
    </row>
    <row r="986" spans="1:4" x14ac:dyDescent="0.25">
      <c r="A986">
        <v>1075</v>
      </c>
      <c r="C986" s="2">
        <v>2</v>
      </c>
      <c r="D986" s="3">
        <v>3</v>
      </c>
    </row>
    <row r="987" spans="1:4" x14ac:dyDescent="0.25">
      <c r="A987">
        <v>1076</v>
      </c>
      <c r="C987" s="2">
        <v>2</v>
      </c>
      <c r="D987" s="3">
        <v>3</v>
      </c>
    </row>
    <row r="988" spans="1:4" x14ac:dyDescent="0.25">
      <c r="A988">
        <v>1077</v>
      </c>
      <c r="C988" s="2">
        <v>2</v>
      </c>
      <c r="D988" s="3">
        <v>3</v>
      </c>
    </row>
    <row r="989" spans="1:4" x14ac:dyDescent="0.25">
      <c r="A989">
        <v>1078</v>
      </c>
      <c r="C989" s="2">
        <v>2</v>
      </c>
      <c r="D989" s="3">
        <v>3</v>
      </c>
    </row>
    <row r="990" spans="1:4" x14ac:dyDescent="0.25">
      <c r="A990">
        <v>1079</v>
      </c>
      <c r="C990" s="2">
        <v>2</v>
      </c>
      <c r="D990" s="3">
        <v>3</v>
      </c>
    </row>
    <row r="991" spans="1:4" x14ac:dyDescent="0.25">
      <c r="A991">
        <v>1080</v>
      </c>
      <c r="C991" s="2">
        <v>2</v>
      </c>
      <c r="D991" s="3">
        <v>3</v>
      </c>
    </row>
    <row r="992" spans="1:4" x14ac:dyDescent="0.25">
      <c r="A992">
        <v>1081</v>
      </c>
      <c r="C992" s="2">
        <v>2</v>
      </c>
      <c r="D992" s="3">
        <v>3</v>
      </c>
    </row>
    <row r="993" spans="1:5" x14ac:dyDescent="0.25">
      <c r="A993">
        <v>1082</v>
      </c>
      <c r="B993" s="4">
        <v>1</v>
      </c>
      <c r="C993" s="2">
        <v>2</v>
      </c>
      <c r="D993" s="3">
        <v>3</v>
      </c>
    </row>
    <row r="994" spans="1:5" x14ac:dyDescent="0.25">
      <c r="A994">
        <v>1083</v>
      </c>
      <c r="B994" s="4">
        <v>1</v>
      </c>
      <c r="C994" s="2">
        <v>2</v>
      </c>
      <c r="D994" s="3">
        <v>3</v>
      </c>
      <c r="E994" s="5">
        <v>4</v>
      </c>
    </row>
    <row r="995" spans="1:5" x14ac:dyDescent="0.25">
      <c r="A995">
        <v>1084</v>
      </c>
      <c r="B995" s="4">
        <v>1</v>
      </c>
      <c r="D995" s="3">
        <v>3</v>
      </c>
      <c r="E995" s="5">
        <v>4</v>
      </c>
    </row>
    <row r="996" spans="1:5" x14ac:dyDescent="0.25">
      <c r="A996">
        <v>1085</v>
      </c>
      <c r="B996" s="4">
        <v>1</v>
      </c>
      <c r="E996" s="5">
        <v>4</v>
      </c>
    </row>
    <row r="997" spans="1:5" x14ac:dyDescent="0.25">
      <c r="A997">
        <v>1086</v>
      </c>
      <c r="B997" s="4">
        <v>1</v>
      </c>
      <c r="E997" s="5">
        <v>4</v>
      </c>
    </row>
    <row r="998" spans="1:5" x14ac:dyDescent="0.25">
      <c r="A998">
        <v>1087</v>
      </c>
      <c r="B998" s="4">
        <v>1</v>
      </c>
      <c r="E998" s="5">
        <v>4</v>
      </c>
    </row>
    <row r="999" spans="1:5" x14ac:dyDescent="0.25">
      <c r="A999">
        <v>1088</v>
      </c>
      <c r="B999" s="4">
        <v>1</v>
      </c>
      <c r="E999" s="5">
        <v>4</v>
      </c>
    </row>
    <row r="1000" spans="1:5" x14ac:dyDescent="0.25">
      <c r="A1000">
        <v>1089</v>
      </c>
      <c r="B1000" s="4">
        <v>1</v>
      </c>
      <c r="E1000" s="5">
        <v>4</v>
      </c>
    </row>
    <row r="1001" spans="1:5" x14ac:dyDescent="0.25">
      <c r="A1001">
        <v>1090</v>
      </c>
      <c r="B1001" s="4">
        <v>1</v>
      </c>
      <c r="E1001" s="5">
        <v>4</v>
      </c>
    </row>
    <row r="1002" spans="1:5" x14ac:dyDescent="0.25">
      <c r="A1002">
        <v>1091</v>
      </c>
      <c r="B1002" s="4">
        <v>1</v>
      </c>
      <c r="E1002" s="5">
        <v>4</v>
      </c>
    </row>
    <row r="1003" spans="1:5" x14ac:dyDescent="0.25">
      <c r="A1003">
        <v>1092</v>
      </c>
      <c r="B1003" s="4">
        <v>1</v>
      </c>
      <c r="E1003" s="5">
        <v>4</v>
      </c>
    </row>
    <row r="1004" spans="1:5" x14ac:dyDescent="0.25">
      <c r="A1004">
        <v>1093</v>
      </c>
      <c r="B1004" s="4">
        <v>1</v>
      </c>
      <c r="E1004" s="5">
        <v>4</v>
      </c>
    </row>
    <row r="1005" spans="1:5" x14ac:dyDescent="0.25">
      <c r="A1005">
        <v>1094</v>
      </c>
      <c r="B1005" s="4">
        <v>1</v>
      </c>
      <c r="E1005" s="5">
        <v>4</v>
      </c>
    </row>
    <row r="1006" spans="1:5" x14ac:dyDescent="0.25">
      <c r="A1006">
        <v>1095</v>
      </c>
      <c r="B1006" s="4">
        <v>1</v>
      </c>
      <c r="E1006" s="5">
        <v>4</v>
      </c>
    </row>
    <row r="1007" spans="1:5" x14ac:dyDescent="0.25">
      <c r="A1007">
        <v>1096</v>
      </c>
      <c r="B1007" s="4">
        <v>1</v>
      </c>
      <c r="E1007" s="5">
        <v>4</v>
      </c>
    </row>
    <row r="1008" spans="1:5" x14ac:dyDescent="0.25">
      <c r="A1008">
        <v>1097</v>
      </c>
      <c r="B1008" s="4">
        <v>1</v>
      </c>
      <c r="E1008" s="5">
        <v>4</v>
      </c>
    </row>
    <row r="1009" spans="1:5" x14ac:dyDescent="0.25">
      <c r="A1009">
        <v>1098</v>
      </c>
      <c r="B1009" s="4">
        <v>1</v>
      </c>
      <c r="E1009" s="5">
        <v>4</v>
      </c>
    </row>
    <row r="1010" spans="1:5" x14ac:dyDescent="0.25">
      <c r="A1010">
        <v>1099</v>
      </c>
      <c r="B1010" s="4">
        <v>1</v>
      </c>
      <c r="E1010" s="5">
        <v>4</v>
      </c>
    </row>
    <row r="1011" spans="1:5" x14ac:dyDescent="0.25">
      <c r="A1011">
        <v>1100</v>
      </c>
      <c r="C1011" s="2">
        <v>2</v>
      </c>
    </row>
    <row r="1012" spans="1:5" x14ac:dyDescent="0.25">
      <c r="A1012">
        <v>1101</v>
      </c>
      <c r="C1012" s="2">
        <v>2</v>
      </c>
    </row>
    <row r="1013" spans="1:5" x14ac:dyDescent="0.25">
      <c r="A1013">
        <v>1102</v>
      </c>
      <c r="C1013" s="2">
        <v>2</v>
      </c>
      <c r="D1013" s="3">
        <v>3</v>
      </c>
    </row>
    <row r="1014" spans="1:5" x14ac:dyDescent="0.25">
      <c r="A1014">
        <v>1103</v>
      </c>
      <c r="C1014" s="2">
        <v>2</v>
      </c>
      <c r="D1014" s="3">
        <v>3</v>
      </c>
    </row>
    <row r="1015" spans="1:5" x14ac:dyDescent="0.25">
      <c r="A1015">
        <v>1104</v>
      </c>
      <c r="C1015" s="2">
        <v>2</v>
      </c>
      <c r="D1015" s="3">
        <v>3</v>
      </c>
    </row>
    <row r="1016" spans="1:5" x14ac:dyDescent="0.25">
      <c r="A1016">
        <v>1105</v>
      </c>
      <c r="C1016" s="2">
        <v>2</v>
      </c>
      <c r="D1016" s="3">
        <v>3</v>
      </c>
    </row>
    <row r="1017" spans="1:5" x14ac:dyDescent="0.25">
      <c r="A1017">
        <v>1106</v>
      </c>
      <c r="C1017" s="2">
        <v>2</v>
      </c>
      <c r="D1017" s="3">
        <v>3</v>
      </c>
    </row>
    <row r="1018" spans="1:5" x14ac:dyDescent="0.25">
      <c r="A1018">
        <v>1107</v>
      </c>
      <c r="C1018" s="2">
        <v>2</v>
      </c>
      <c r="D1018" s="3">
        <v>3</v>
      </c>
    </row>
    <row r="1019" spans="1:5" x14ac:dyDescent="0.25">
      <c r="A1019">
        <v>1108</v>
      </c>
      <c r="C1019" s="2">
        <v>2</v>
      </c>
      <c r="D1019" s="3">
        <v>3</v>
      </c>
    </row>
    <row r="1020" spans="1:5" x14ac:dyDescent="0.25">
      <c r="A1020">
        <v>1109</v>
      </c>
      <c r="C1020" s="2">
        <v>2</v>
      </c>
      <c r="D1020" s="3">
        <v>3</v>
      </c>
    </row>
    <row r="1021" spans="1:5" x14ac:dyDescent="0.25">
      <c r="A1021">
        <v>1110</v>
      </c>
      <c r="C1021" s="2">
        <v>2</v>
      </c>
      <c r="D1021" s="3">
        <v>3</v>
      </c>
    </row>
    <row r="1022" spans="1:5" x14ac:dyDescent="0.25">
      <c r="A1022">
        <v>1111</v>
      </c>
      <c r="C1022" s="2">
        <v>2</v>
      </c>
      <c r="D1022" s="3">
        <v>3</v>
      </c>
    </row>
    <row r="1023" spans="1:5" x14ac:dyDescent="0.25">
      <c r="A1023">
        <v>1112</v>
      </c>
      <c r="C1023" s="2">
        <v>2</v>
      </c>
      <c r="D1023" s="3">
        <v>3</v>
      </c>
    </row>
    <row r="1024" spans="1:5" x14ac:dyDescent="0.25">
      <c r="A1024">
        <v>1113</v>
      </c>
      <c r="C1024" s="2">
        <v>2</v>
      </c>
      <c r="D1024" s="3">
        <v>3</v>
      </c>
    </row>
    <row r="1025" spans="1:5" x14ac:dyDescent="0.25">
      <c r="A1025">
        <v>1114</v>
      </c>
      <c r="C1025" s="2">
        <v>2</v>
      </c>
      <c r="D1025" s="3">
        <v>3</v>
      </c>
      <c r="E1025" s="5">
        <v>4</v>
      </c>
    </row>
    <row r="1026" spans="1:5" x14ac:dyDescent="0.25">
      <c r="A1026">
        <v>1115</v>
      </c>
      <c r="D1026" s="3">
        <v>3</v>
      </c>
      <c r="E1026" s="5">
        <v>4</v>
      </c>
    </row>
    <row r="1027" spans="1:5" x14ac:dyDescent="0.25">
      <c r="A1027">
        <v>1116</v>
      </c>
      <c r="D1027" s="3">
        <v>3</v>
      </c>
      <c r="E1027" s="5">
        <v>4</v>
      </c>
    </row>
    <row r="1028" spans="1:5" x14ac:dyDescent="0.25">
      <c r="A1028">
        <v>1117</v>
      </c>
      <c r="B1028" s="4">
        <v>1</v>
      </c>
      <c r="E1028" s="5">
        <v>4</v>
      </c>
    </row>
    <row r="1029" spans="1:5" x14ac:dyDescent="0.25">
      <c r="A1029">
        <v>1118</v>
      </c>
      <c r="B1029" s="4">
        <v>1</v>
      </c>
      <c r="E1029" s="5">
        <v>4</v>
      </c>
    </row>
    <row r="1030" spans="1:5" x14ac:dyDescent="0.25">
      <c r="A1030">
        <v>1119</v>
      </c>
      <c r="B1030" s="4">
        <v>1</v>
      </c>
      <c r="E1030" s="5">
        <v>4</v>
      </c>
    </row>
    <row r="1031" spans="1:5" x14ac:dyDescent="0.25">
      <c r="A1031">
        <v>1120</v>
      </c>
      <c r="B1031" s="4">
        <v>1</v>
      </c>
      <c r="E1031" s="5">
        <v>4</v>
      </c>
    </row>
    <row r="1032" spans="1:5" x14ac:dyDescent="0.25">
      <c r="A1032">
        <v>1121</v>
      </c>
      <c r="B1032" s="4">
        <v>1</v>
      </c>
      <c r="E1032" s="5">
        <v>4</v>
      </c>
    </row>
    <row r="1033" spans="1:5" x14ac:dyDescent="0.25">
      <c r="A1033">
        <v>1122</v>
      </c>
      <c r="B1033" s="4">
        <v>1</v>
      </c>
      <c r="E1033" s="5">
        <v>4</v>
      </c>
    </row>
    <row r="1034" spans="1:5" x14ac:dyDescent="0.25">
      <c r="A1034">
        <v>1123</v>
      </c>
      <c r="B1034" s="4">
        <v>1</v>
      </c>
      <c r="E1034" s="5">
        <v>4</v>
      </c>
    </row>
    <row r="1035" spans="1:5" x14ac:dyDescent="0.25">
      <c r="A1035">
        <v>1124</v>
      </c>
      <c r="B1035" s="4">
        <v>1</v>
      </c>
      <c r="E1035" s="5">
        <v>4</v>
      </c>
    </row>
    <row r="1036" spans="1:5" x14ac:dyDescent="0.25">
      <c r="A1036">
        <v>1125</v>
      </c>
      <c r="B1036" s="4">
        <v>1</v>
      </c>
      <c r="E1036" s="5">
        <v>4</v>
      </c>
    </row>
    <row r="1037" spans="1:5" x14ac:dyDescent="0.25">
      <c r="A1037">
        <v>1126</v>
      </c>
      <c r="B1037" s="4">
        <v>1</v>
      </c>
      <c r="E1037" s="5">
        <v>4</v>
      </c>
    </row>
    <row r="1038" spans="1:5" x14ac:dyDescent="0.25">
      <c r="A1038">
        <v>1127</v>
      </c>
      <c r="B1038" s="4">
        <v>1</v>
      </c>
      <c r="E1038" s="5">
        <v>4</v>
      </c>
    </row>
    <row r="1039" spans="1:5" x14ac:dyDescent="0.25">
      <c r="A1039">
        <v>1128</v>
      </c>
      <c r="B1039" s="4">
        <v>1</v>
      </c>
      <c r="E1039" s="5">
        <v>4</v>
      </c>
    </row>
    <row r="1040" spans="1:5" x14ac:dyDescent="0.25">
      <c r="A1040">
        <v>1129</v>
      </c>
      <c r="B1040" s="4">
        <v>1</v>
      </c>
      <c r="E1040" s="5">
        <v>4</v>
      </c>
    </row>
    <row r="1041" spans="1:5" x14ac:dyDescent="0.25">
      <c r="A1041">
        <v>1130</v>
      </c>
      <c r="B1041" s="4">
        <v>1</v>
      </c>
    </row>
    <row r="1042" spans="1:5" x14ac:dyDescent="0.25">
      <c r="A1042">
        <v>1131</v>
      </c>
      <c r="C1042" s="2">
        <v>2</v>
      </c>
    </row>
    <row r="1043" spans="1:5" x14ac:dyDescent="0.25">
      <c r="A1043">
        <v>1132</v>
      </c>
      <c r="C1043" s="2">
        <v>2</v>
      </c>
    </row>
    <row r="1044" spans="1:5" x14ac:dyDescent="0.25">
      <c r="A1044">
        <v>1133</v>
      </c>
      <c r="C1044" s="2">
        <v>2</v>
      </c>
    </row>
    <row r="1045" spans="1:5" x14ac:dyDescent="0.25">
      <c r="A1045">
        <v>1134</v>
      </c>
      <c r="C1045" s="2">
        <v>2</v>
      </c>
      <c r="D1045" s="3">
        <v>3</v>
      </c>
    </row>
    <row r="1046" spans="1:5" x14ac:dyDescent="0.25">
      <c r="A1046">
        <v>1135</v>
      </c>
      <c r="C1046" s="2">
        <v>2</v>
      </c>
      <c r="D1046" s="3">
        <v>3</v>
      </c>
    </row>
    <row r="1047" spans="1:5" x14ac:dyDescent="0.25">
      <c r="A1047">
        <v>1136</v>
      </c>
      <c r="C1047" s="2">
        <v>2</v>
      </c>
      <c r="D1047" s="3">
        <v>3</v>
      </c>
    </row>
    <row r="1048" spans="1:5" x14ac:dyDescent="0.25">
      <c r="A1048">
        <v>1137</v>
      </c>
      <c r="C1048" s="2">
        <v>2</v>
      </c>
      <c r="D1048" s="3">
        <v>3</v>
      </c>
    </row>
    <row r="1049" spans="1:5" x14ac:dyDescent="0.25">
      <c r="A1049">
        <v>1138</v>
      </c>
      <c r="C1049" s="2">
        <v>2</v>
      </c>
      <c r="D1049" s="3">
        <v>3</v>
      </c>
    </row>
    <row r="1050" spans="1:5" x14ac:dyDescent="0.25">
      <c r="A1050">
        <v>1139</v>
      </c>
      <c r="C1050" s="2">
        <v>2</v>
      </c>
      <c r="D1050" s="3">
        <v>3</v>
      </c>
    </row>
    <row r="1051" spans="1:5" x14ac:dyDescent="0.25">
      <c r="A1051">
        <v>1140</v>
      </c>
      <c r="C1051" s="2">
        <v>2</v>
      </c>
      <c r="D1051" s="3">
        <v>3</v>
      </c>
    </row>
    <row r="1052" spans="1:5" x14ac:dyDescent="0.25">
      <c r="A1052">
        <v>1141</v>
      </c>
      <c r="C1052" s="2">
        <v>2</v>
      </c>
      <c r="D1052" s="3">
        <v>3</v>
      </c>
    </row>
    <row r="1053" spans="1:5" x14ac:dyDescent="0.25">
      <c r="A1053">
        <v>1142</v>
      </c>
      <c r="C1053" s="2">
        <v>2</v>
      </c>
      <c r="D1053" s="3">
        <v>3</v>
      </c>
    </row>
    <row r="1054" spans="1:5" x14ac:dyDescent="0.25">
      <c r="A1054">
        <v>1143</v>
      </c>
      <c r="C1054" s="2">
        <v>2</v>
      </c>
      <c r="D1054" s="3">
        <v>3</v>
      </c>
    </row>
    <row r="1055" spans="1:5" x14ac:dyDescent="0.25">
      <c r="A1055">
        <v>1144</v>
      </c>
      <c r="D1055" s="3">
        <v>3</v>
      </c>
      <c r="E1055" s="5">
        <v>4</v>
      </c>
    </row>
    <row r="1056" spans="1:5" x14ac:dyDescent="0.25">
      <c r="A1056">
        <v>1145</v>
      </c>
      <c r="D1056" s="3">
        <v>3</v>
      </c>
      <c r="E1056" s="5">
        <v>4</v>
      </c>
    </row>
    <row r="1057" spans="1:5" x14ac:dyDescent="0.25">
      <c r="A1057">
        <v>1146</v>
      </c>
      <c r="D1057" s="3">
        <v>3</v>
      </c>
      <c r="E1057" s="5">
        <v>4</v>
      </c>
    </row>
    <row r="1058" spans="1:5" x14ac:dyDescent="0.25">
      <c r="A1058">
        <v>1147</v>
      </c>
      <c r="B1058" s="4">
        <v>1</v>
      </c>
      <c r="E1058" s="5">
        <v>4</v>
      </c>
    </row>
    <row r="1059" spans="1:5" x14ac:dyDescent="0.25">
      <c r="A1059">
        <v>1148</v>
      </c>
      <c r="B1059" s="4">
        <v>1</v>
      </c>
      <c r="E1059" s="5">
        <v>4</v>
      </c>
    </row>
    <row r="1060" spans="1:5" x14ac:dyDescent="0.25">
      <c r="A1060">
        <v>1149</v>
      </c>
      <c r="B1060" s="4">
        <v>1</v>
      </c>
      <c r="E1060" s="5">
        <v>4</v>
      </c>
    </row>
    <row r="1061" spans="1:5" x14ac:dyDescent="0.25">
      <c r="A1061">
        <v>1150</v>
      </c>
      <c r="B1061" s="4">
        <v>1</v>
      </c>
      <c r="E1061" s="5">
        <v>4</v>
      </c>
    </row>
    <row r="1062" spans="1:5" x14ac:dyDescent="0.25">
      <c r="A1062">
        <v>1151</v>
      </c>
      <c r="B1062" s="4">
        <v>1</v>
      </c>
      <c r="E1062" s="5">
        <v>4</v>
      </c>
    </row>
    <row r="1063" spans="1:5" x14ac:dyDescent="0.25">
      <c r="A1063">
        <v>1152</v>
      </c>
      <c r="B1063" s="4">
        <v>1</v>
      </c>
      <c r="E1063" s="5">
        <v>4</v>
      </c>
    </row>
    <row r="1064" spans="1:5" x14ac:dyDescent="0.25">
      <c r="A1064">
        <v>1153</v>
      </c>
      <c r="B1064" s="4">
        <v>1</v>
      </c>
      <c r="E1064" s="5">
        <v>4</v>
      </c>
    </row>
    <row r="1065" spans="1:5" x14ac:dyDescent="0.25">
      <c r="A1065">
        <v>1154</v>
      </c>
      <c r="B1065" s="4">
        <v>1</v>
      </c>
      <c r="E1065" s="5">
        <v>4</v>
      </c>
    </row>
    <row r="1066" spans="1:5" x14ac:dyDescent="0.25">
      <c r="A1066">
        <v>1155</v>
      </c>
      <c r="B1066" s="4">
        <v>1</v>
      </c>
      <c r="E1066" s="5">
        <v>4</v>
      </c>
    </row>
    <row r="1067" spans="1:5" x14ac:dyDescent="0.25">
      <c r="A1067">
        <v>1156</v>
      </c>
      <c r="B1067" s="4">
        <v>1</v>
      </c>
      <c r="E1067" s="5">
        <v>4</v>
      </c>
    </row>
    <row r="1068" spans="1:5" x14ac:dyDescent="0.25">
      <c r="A1068">
        <v>1157</v>
      </c>
      <c r="B1068" s="4">
        <v>1</v>
      </c>
      <c r="E1068" s="5">
        <v>4</v>
      </c>
    </row>
    <row r="1069" spans="1:5" x14ac:dyDescent="0.25">
      <c r="A1069">
        <v>1158</v>
      </c>
      <c r="B1069" s="4">
        <v>1</v>
      </c>
    </row>
    <row r="1070" spans="1:5" x14ac:dyDescent="0.25">
      <c r="A1070">
        <v>1159</v>
      </c>
      <c r="B1070" s="4">
        <v>1</v>
      </c>
    </row>
    <row r="1071" spans="1:5" x14ac:dyDescent="0.25">
      <c r="A1071">
        <v>1160</v>
      </c>
      <c r="C1071" s="2">
        <v>2</v>
      </c>
    </row>
    <row r="1072" spans="1:5" x14ac:dyDescent="0.25">
      <c r="A1072">
        <v>1161</v>
      </c>
      <c r="C1072" s="2">
        <v>2</v>
      </c>
    </row>
    <row r="1073" spans="1:5" x14ac:dyDescent="0.25">
      <c r="A1073">
        <v>1162</v>
      </c>
      <c r="C1073" s="2">
        <v>2</v>
      </c>
    </row>
    <row r="1074" spans="1:5" x14ac:dyDescent="0.25">
      <c r="A1074">
        <v>1163</v>
      </c>
      <c r="C1074" s="2">
        <v>2</v>
      </c>
      <c r="D1074" s="3">
        <v>3</v>
      </c>
    </row>
    <row r="1075" spans="1:5" x14ac:dyDescent="0.25">
      <c r="A1075">
        <v>1164</v>
      </c>
      <c r="C1075" s="2">
        <v>2</v>
      </c>
      <c r="D1075" s="3">
        <v>3</v>
      </c>
    </row>
    <row r="1076" spans="1:5" x14ac:dyDescent="0.25">
      <c r="A1076">
        <v>1165</v>
      </c>
      <c r="C1076" s="2">
        <v>2</v>
      </c>
      <c r="D1076" s="3">
        <v>3</v>
      </c>
    </row>
    <row r="1077" spans="1:5" x14ac:dyDescent="0.25">
      <c r="A1077">
        <v>1166</v>
      </c>
      <c r="C1077" s="2">
        <v>2</v>
      </c>
      <c r="D1077" s="3">
        <v>3</v>
      </c>
    </row>
    <row r="1078" spans="1:5" x14ac:dyDescent="0.25">
      <c r="A1078">
        <v>1167</v>
      </c>
      <c r="C1078" s="2">
        <v>2</v>
      </c>
      <c r="D1078" s="3">
        <v>3</v>
      </c>
    </row>
    <row r="1079" spans="1:5" x14ac:dyDescent="0.25">
      <c r="A1079">
        <v>1168</v>
      </c>
      <c r="C1079" s="2">
        <v>2</v>
      </c>
      <c r="D1079" s="3">
        <v>3</v>
      </c>
    </row>
    <row r="1080" spans="1:5" x14ac:dyDescent="0.25">
      <c r="A1080">
        <v>1169</v>
      </c>
      <c r="C1080" s="2">
        <v>2</v>
      </c>
      <c r="D1080" s="3">
        <v>3</v>
      </c>
    </row>
    <row r="1081" spans="1:5" x14ac:dyDescent="0.25">
      <c r="A1081">
        <v>1170</v>
      </c>
      <c r="C1081" s="2">
        <v>2</v>
      </c>
      <c r="D1081" s="3">
        <v>3</v>
      </c>
    </row>
    <row r="1082" spans="1:5" x14ac:dyDescent="0.25">
      <c r="A1082">
        <v>1171</v>
      </c>
      <c r="C1082" s="2">
        <v>2</v>
      </c>
      <c r="D1082" s="3">
        <v>3</v>
      </c>
      <c r="E1082" s="5">
        <v>4</v>
      </c>
    </row>
    <row r="1083" spans="1:5" x14ac:dyDescent="0.25">
      <c r="A1083">
        <v>1172</v>
      </c>
      <c r="D1083" s="3">
        <v>3</v>
      </c>
      <c r="E1083" s="5">
        <v>4</v>
      </c>
    </row>
    <row r="1084" spans="1:5" x14ac:dyDescent="0.25">
      <c r="A1084">
        <v>1173</v>
      </c>
      <c r="D1084" s="3">
        <v>3</v>
      </c>
      <c r="E1084" s="5">
        <v>4</v>
      </c>
    </row>
    <row r="1085" spans="1:5" x14ac:dyDescent="0.25">
      <c r="A1085">
        <v>1174</v>
      </c>
      <c r="D1085" s="3">
        <v>3</v>
      </c>
      <c r="E1085" s="5">
        <v>4</v>
      </c>
    </row>
    <row r="1086" spans="1:5" x14ac:dyDescent="0.25">
      <c r="A1086">
        <v>1175</v>
      </c>
      <c r="D1086" s="3">
        <v>3</v>
      </c>
      <c r="E1086" s="5">
        <v>4</v>
      </c>
    </row>
    <row r="1087" spans="1:5" x14ac:dyDescent="0.25">
      <c r="A1087">
        <v>1176</v>
      </c>
      <c r="D1087" s="3">
        <v>3</v>
      </c>
      <c r="E1087" s="5">
        <v>4</v>
      </c>
    </row>
    <row r="1088" spans="1:5" x14ac:dyDescent="0.25">
      <c r="A1088">
        <v>1177</v>
      </c>
      <c r="E1088" s="5">
        <v>4</v>
      </c>
    </row>
    <row r="1089" spans="1:5" x14ac:dyDescent="0.25">
      <c r="A1089">
        <v>1178</v>
      </c>
      <c r="B1089" s="4">
        <v>1</v>
      </c>
      <c r="E1089" s="5">
        <v>4</v>
      </c>
    </row>
    <row r="1090" spans="1:5" x14ac:dyDescent="0.25">
      <c r="A1090">
        <v>1179</v>
      </c>
      <c r="B1090" s="4">
        <v>1</v>
      </c>
      <c r="E1090" s="5">
        <v>4</v>
      </c>
    </row>
    <row r="1091" spans="1:5" x14ac:dyDescent="0.25">
      <c r="A1091">
        <v>1180</v>
      </c>
      <c r="B1091" s="4">
        <v>1</v>
      </c>
      <c r="E1091" s="5">
        <v>4</v>
      </c>
    </row>
    <row r="1092" spans="1:5" x14ac:dyDescent="0.25">
      <c r="A1092">
        <v>1181</v>
      </c>
      <c r="B1092" s="4">
        <v>1</v>
      </c>
      <c r="E1092" s="5">
        <v>4</v>
      </c>
    </row>
    <row r="1093" spans="1:5" x14ac:dyDescent="0.25">
      <c r="A1093">
        <v>1182</v>
      </c>
      <c r="B1093" s="4">
        <v>1</v>
      </c>
      <c r="E1093" s="5">
        <v>4</v>
      </c>
    </row>
    <row r="1094" spans="1:5" x14ac:dyDescent="0.25">
      <c r="A1094">
        <v>1183</v>
      </c>
      <c r="B1094" s="4">
        <v>1</v>
      </c>
      <c r="E1094" s="5">
        <v>4</v>
      </c>
    </row>
    <row r="1095" spans="1:5" x14ac:dyDescent="0.25">
      <c r="A1095">
        <v>1184</v>
      </c>
      <c r="B1095" s="4">
        <v>1</v>
      </c>
      <c r="E1095" s="5">
        <v>4</v>
      </c>
    </row>
    <row r="1096" spans="1:5" x14ac:dyDescent="0.25">
      <c r="A1096">
        <v>1185</v>
      </c>
      <c r="B1096" s="4">
        <v>1</v>
      </c>
      <c r="E1096" s="5">
        <v>4</v>
      </c>
    </row>
    <row r="1097" spans="1:5" x14ac:dyDescent="0.25">
      <c r="A1097">
        <v>1186</v>
      </c>
      <c r="B1097" s="4">
        <v>1</v>
      </c>
    </row>
    <row r="1098" spans="1:5" x14ac:dyDescent="0.25">
      <c r="A1098">
        <v>1187</v>
      </c>
      <c r="B1098" s="4">
        <v>1</v>
      </c>
    </row>
    <row r="1099" spans="1:5" x14ac:dyDescent="0.25">
      <c r="A1099">
        <v>1188</v>
      </c>
      <c r="B1099" s="4">
        <v>1</v>
      </c>
    </row>
    <row r="1100" spans="1:5" x14ac:dyDescent="0.25">
      <c r="A1100">
        <v>1189</v>
      </c>
      <c r="B1100" s="4">
        <v>1</v>
      </c>
    </row>
    <row r="1101" spans="1:5" x14ac:dyDescent="0.25">
      <c r="A1101">
        <v>1190</v>
      </c>
      <c r="B1101" s="4">
        <v>1</v>
      </c>
      <c r="C1101" s="2">
        <v>2</v>
      </c>
    </row>
    <row r="1102" spans="1:5" x14ac:dyDescent="0.25">
      <c r="A1102">
        <v>1191</v>
      </c>
      <c r="B1102" s="4">
        <v>1</v>
      </c>
      <c r="C1102" s="2">
        <v>2</v>
      </c>
    </row>
    <row r="1103" spans="1:5" x14ac:dyDescent="0.25">
      <c r="A1103">
        <v>1192</v>
      </c>
      <c r="C1103" s="2">
        <v>2</v>
      </c>
    </row>
    <row r="1104" spans="1:5" x14ac:dyDescent="0.25">
      <c r="A1104">
        <v>1193</v>
      </c>
      <c r="C1104" s="2">
        <v>2</v>
      </c>
    </row>
    <row r="1105" spans="1:5" x14ac:dyDescent="0.25">
      <c r="A1105">
        <v>1194</v>
      </c>
      <c r="C1105" s="2">
        <v>2</v>
      </c>
      <c r="D1105" s="3">
        <v>3</v>
      </c>
    </row>
    <row r="1106" spans="1:5" x14ac:dyDescent="0.25">
      <c r="A1106">
        <v>1195</v>
      </c>
      <c r="C1106" s="2">
        <v>2</v>
      </c>
      <c r="D1106" s="3">
        <v>3</v>
      </c>
    </row>
    <row r="1107" spans="1:5" x14ac:dyDescent="0.25">
      <c r="A1107">
        <v>1196</v>
      </c>
      <c r="C1107" s="2">
        <v>2</v>
      </c>
      <c r="D1107" s="3">
        <v>3</v>
      </c>
    </row>
    <row r="1108" spans="1:5" x14ac:dyDescent="0.25">
      <c r="A1108">
        <v>1197</v>
      </c>
      <c r="C1108" s="2">
        <v>2</v>
      </c>
      <c r="D1108" s="3">
        <v>3</v>
      </c>
    </row>
    <row r="1109" spans="1:5" x14ac:dyDescent="0.25">
      <c r="A1109">
        <v>1198</v>
      </c>
      <c r="C1109" s="2">
        <v>2</v>
      </c>
      <c r="D1109" s="3">
        <v>3</v>
      </c>
    </row>
    <row r="1110" spans="1:5" x14ac:dyDescent="0.25">
      <c r="A1110">
        <v>1199</v>
      </c>
      <c r="C1110" s="2">
        <v>2</v>
      </c>
      <c r="D1110" s="3">
        <v>3</v>
      </c>
    </row>
    <row r="1111" spans="1:5" x14ac:dyDescent="0.25">
      <c r="A1111">
        <v>1200</v>
      </c>
      <c r="D1111" s="3">
        <v>3</v>
      </c>
    </row>
    <row r="1112" spans="1:5" x14ac:dyDescent="0.25">
      <c r="A1112">
        <v>1201</v>
      </c>
      <c r="D1112" s="3">
        <v>3</v>
      </c>
      <c r="E1112" s="5">
        <v>4</v>
      </c>
    </row>
    <row r="1113" spans="1:5" x14ac:dyDescent="0.25">
      <c r="A1113">
        <v>1202</v>
      </c>
      <c r="D1113" s="3">
        <v>3</v>
      </c>
      <c r="E1113" s="5">
        <v>4</v>
      </c>
    </row>
    <row r="1114" spans="1:5" x14ac:dyDescent="0.25">
      <c r="A1114">
        <v>1203</v>
      </c>
      <c r="D1114" s="3">
        <v>3</v>
      </c>
      <c r="E1114" s="5">
        <v>4</v>
      </c>
    </row>
    <row r="1115" spans="1:5" x14ac:dyDescent="0.25">
      <c r="A1115">
        <v>1204</v>
      </c>
      <c r="D1115" s="3">
        <v>3</v>
      </c>
      <c r="E1115" s="5">
        <v>4</v>
      </c>
    </row>
    <row r="1116" spans="1:5" x14ac:dyDescent="0.25">
      <c r="A1116">
        <v>1205</v>
      </c>
      <c r="D1116" s="3">
        <v>3</v>
      </c>
      <c r="E1116" s="5">
        <v>4</v>
      </c>
    </row>
    <row r="1117" spans="1:5" x14ac:dyDescent="0.25">
      <c r="A1117">
        <v>1206</v>
      </c>
      <c r="B1117" s="4">
        <v>1</v>
      </c>
      <c r="E1117" s="5">
        <v>4</v>
      </c>
    </row>
    <row r="1118" spans="1:5" x14ac:dyDescent="0.25">
      <c r="A1118">
        <v>1207</v>
      </c>
      <c r="B1118" s="4">
        <v>1</v>
      </c>
      <c r="E1118" s="5">
        <v>4</v>
      </c>
    </row>
    <row r="1119" spans="1:5" x14ac:dyDescent="0.25">
      <c r="A1119">
        <v>1208</v>
      </c>
      <c r="B1119" s="4">
        <v>1</v>
      </c>
      <c r="E1119" s="5">
        <v>4</v>
      </c>
    </row>
    <row r="1120" spans="1:5" x14ac:dyDescent="0.25">
      <c r="A1120">
        <v>1209</v>
      </c>
      <c r="B1120" s="4">
        <v>1</v>
      </c>
      <c r="E1120" s="5">
        <v>4</v>
      </c>
    </row>
    <row r="1121" spans="1:5" x14ac:dyDescent="0.25">
      <c r="A1121">
        <v>1210</v>
      </c>
      <c r="B1121" s="4">
        <v>1</v>
      </c>
      <c r="E1121" s="5">
        <v>4</v>
      </c>
    </row>
    <row r="1122" spans="1:5" x14ac:dyDescent="0.25">
      <c r="A1122">
        <v>1211</v>
      </c>
      <c r="B1122" s="4">
        <v>1</v>
      </c>
      <c r="E1122" s="5">
        <v>4</v>
      </c>
    </row>
    <row r="1123" spans="1:5" x14ac:dyDescent="0.25">
      <c r="A1123">
        <v>1212</v>
      </c>
      <c r="B1123" s="4">
        <v>1</v>
      </c>
      <c r="E1123" s="5">
        <v>4</v>
      </c>
    </row>
    <row r="1124" spans="1:5" x14ac:dyDescent="0.25">
      <c r="A1124">
        <v>1213</v>
      </c>
      <c r="B1124" s="4">
        <v>1</v>
      </c>
    </row>
    <row r="1125" spans="1:5" x14ac:dyDescent="0.25">
      <c r="A1125">
        <v>1214</v>
      </c>
      <c r="B1125" s="4">
        <v>1</v>
      </c>
    </row>
    <row r="1126" spans="1:5" x14ac:dyDescent="0.25">
      <c r="A1126">
        <v>1215</v>
      </c>
      <c r="B1126" s="4">
        <v>1</v>
      </c>
    </row>
    <row r="1127" spans="1:5" x14ac:dyDescent="0.25">
      <c r="A1127">
        <v>1216</v>
      </c>
      <c r="B1127" s="4">
        <v>1</v>
      </c>
    </row>
    <row r="1128" spans="1:5" x14ac:dyDescent="0.25">
      <c r="A1128">
        <v>1217</v>
      </c>
      <c r="B1128" s="4">
        <v>1</v>
      </c>
      <c r="C1128" s="2">
        <v>2</v>
      </c>
    </row>
    <row r="1129" spans="1:5" x14ac:dyDescent="0.25">
      <c r="A1129">
        <v>1218</v>
      </c>
      <c r="C1129" s="2">
        <v>2</v>
      </c>
    </row>
    <row r="1130" spans="1:5" x14ac:dyDescent="0.25">
      <c r="A1130">
        <v>1219</v>
      </c>
      <c r="C1130" s="2">
        <v>2</v>
      </c>
    </row>
    <row r="1131" spans="1:5" x14ac:dyDescent="0.25">
      <c r="A1131">
        <v>1220</v>
      </c>
      <c r="C1131" s="2">
        <v>2</v>
      </c>
    </row>
    <row r="1132" spans="1:5" x14ac:dyDescent="0.25">
      <c r="A1132">
        <v>1221</v>
      </c>
      <c r="C1132" s="2">
        <v>2</v>
      </c>
    </row>
    <row r="1133" spans="1:5" x14ac:dyDescent="0.25">
      <c r="A1133">
        <v>1222</v>
      </c>
      <c r="C1133" s="2">
        <v>2</v>
      </c>
      <c r="D1133" s="3">
        <v>3</v>
      </c>
    </row>
    <row r="1134" spans="1:5" x14ac:dyDescent="0.25">
      <c r="A1134">
        <v>1223</v>
      </c>
      <c r="C1134" s="2">
        <v>2</v>
      </c>
      <c r="D1134" s="3">
        <v>3</v>
      </c>
    </row>
    <row r="1135" spans="1:5" x14ac:dyDescent="0.25">
      <c r="A1135">
        <v>1224</v>
      </c>
      <c r="C1135" s="2">
        <v>2</v>
      </c>
      <c r="D1135" s="3">
        <v>3</v>
      </c>
    </row>
    <row r="1136" spans="1:5" x14ac:dyDescent="0.25">
      <c r="A1136">
        <v>1225</v>
      </c>
      <c r="C1136" s="2">
        <v>2</v>
      </c>
      <c r="D1136" s="3">
        <v>3</v>
      </c>
      <c r="E1136" s="5">
        <v>4</v>
      </c>
    </row>
    <row r="1137" spans="1:5" x14ac:dyDescent="0.25">
      <c r="A1137">
        <v>1226</v>
      </c>
      <c r="D1137" s="3">
        <v>3</v>
      </c>
      <c r="E1137" s="5">
        <v>4</v>
      </c>
    </row>
    <row r="1138" spans="1:5" x14ac:dyDescent="0.25">
      <c r="A1138">
        <v>1227</v>
      </c>
      <c r="D1138" s="3">
        <v>3</v>
      </c>
      <c r="E1138" s="5">
        <v>4</v>
      </c>
    </row>
    <row r="1139" spans="1:5" x14ac:dyDescent="0.25">
      <c r="A1139">
        <v>1228</v>
      </c>
      <c r="D1139" s="3">
        <v>3</v>
      </c>
      <c r="E1139" s="5">
        <v>4</v>
      </c>
    </row>
    <row r="1140" spans="1:5" x14ac:dyDescent="0.25">
      <c r="A1140">
        <v>1229</v>
      </c>
      <c r="D1140" s="3">
        <v>3</v>
      </c>
      <c r="E1140" s="5">
        <v>4</v>
      </c>
    </row>
    <row r="1141" spans="1:5" x14ac:dyDescent="0.25">
      <c r="A1141">
        <v>1230</v>
      </c>
      <c r="D1141" s="3">
        <v>3</v>
      </c>
      <c r="E1141" s="5">
        <v>4</v>
      </c>
    </row>
    <row r="1142" spans="1:5" x14ac:dyDescent="0.25">
      <c r="A1142">
        <v>1231</v>
      </c>
      <c r="D1142" s="3">
        <v>3</v>
      </c>
      <c r="E1142" s="5">
        <v>4</v>
      </c>
    </row>
    <row r="1143" spans="1:5" x14ac:dyDescent="0.25">
      <c r="A1143">
        <v>1232</v>
      </c>
      <c r="D1143" s="3">
        <v>3</v>
      </c>
      <c r="E1143" s="5">
        <v>4</v>
      </c>
    </row>
    <row r="1144" spans="1:5" x14ac:dyDescent="0.25">
      <c r="A1144">
        <v>1233</v>
      </c>
      <c r="E1144" s="5">
        <v>4</v>
      </c>
    </row>
    <row r="1145" spans="1:5" x14ac:dyDescent="0.25">
      <c r="A1145">
        <v>1234</v>
      </c>
      <c r="E1145" s="5">
        <v>4</v>
      </c>
    </row>
    <row r="1146" spans="1:5" x14ac:dyDescent="0.25">
      <c r="A1146">
        <v>1235</v>
      </c>
      <c r="E1146" s="5">
        <v>4</v>
      </c>
    </row>
    <row r="1147" spans="1:5" x14ac:dyDescent="0.25">
      <c r="A1147">
        <v>1236</v>
      </c>
      <c r="B1147" s="4">
        <v>1</v>
      </c>
    </row>
    <row r="1148" spans="1:5" x14ac:dyDescent="0.25">
      <c r="A1148">
        <v>1237</v>
      </c>
      <c r="B1148" s="4">
        <v>1</v>
      </c>
    </row>
    <row r="1149" spans="1:5" x14ac:dyDescent="0.25">
      <c r="A1149">
        <v>1238</v>
      </c>
      <c r="B1149" s="4">
        <v>1</v>
      </c>
    </row>
    <row r="1150" spans="1:5" x14ac:dyDescent="0.25">
      <c r="A1150">
        <v>1239</v>
      </c>
      <c r="B1150" s="4">
        <v>1</v>
      </c>
    </row>
    <row r="1151" spans="1:5" x14ac:dyDescent="0.25">
      <c r="A1151">
        <v>1240</v>
      </c>
      <c r="B1151" s="4">
        <v>1</v>
      </c>
    </row>
    <row r="1152" spans="1:5" x14ac:dyDescent="0.25">
      <c r="A1152">
        <v>1241</v>
      </c>
      <c r="B1152" s="4">
        <v>1</v>
      </c>
    </row>
    <row r="1153" spans="1:5" x14ac:dyDescent="0.25">
      <c r="A1153">
        <v>1242</v>
      </c>
      <c r="B1153" s="4">
        <v>1</v>
      </c>
    </row>
    <row r="1154" spans="1:5" x14ac:dyDescent="0.25">
      <c r="A1154">
        <v>1243</v>
      </c>
      <c r="B1154" s="4">
        <v>1</v>
      </c>
      <c r="C1154" s="2">
        <v>2</v>
      </c>
    </row>
    <row r="1155" spans="1:5" x14ac:dyDescent="0.25">
      <c r="A1155">
        <v>1244</v>
      </c>
      <c r="B1155" s="4">
        <v>1</v>
      </c>
      <c r="C1155" s="2">
        <v>2</v>
      </c>
    </row>
    <row r="1156" spans="1:5" x14ac:dyDescent="0.25">
      <c r="A1156">
        <v>1245</v>
      </c>
      <c r="B1156" s="4">
        <v>1</v>
      </c>
      <c r="C1156" s="2">
        <v>2</v>
      </c>
    </row>
    <row r="1157" spans="1:5" x14ac:dyDescent="0.25">
      <c r="A1157">
        <v>1246</v>
      </c>
      <c r="C1157" s="2">
        <v>2</v>
      </c>
    </row>
    <row r="1158" spans="1:5" x14ac:dyDescent="0.25">
      <c r="A1158">
        <v>1247</v>
      </c>
      <c r="C1158" s="2">
        <v>2</v>
      </c>
    </row>
    <row r="1159" spans="1:5" x14ac:dyDescent="0.25">
      <c r="A1159">
        <v>1248</v>
      </c>
      <c r="C1159" s="2">
        <v>2</v>
      </c>
    </row>
    <row r="1160" spans="1:5" x14ac:dyDescent="0.25">
      <c r="A1160">
        <v>1249</v>
      </c>
      <c r="C1160" s="2">
        <v>2</v>
      </c>
      <c r="D1160" s="3">
        <v>3</v>
      </c>
    </row>
    <row r="1161" spans="1:5" x14ac:dyDescent="0.25">
      <c r="A1161">
        <v>1250</v>
      </c>
      <c r="C1161" s="2">
        <v>2</v>
      </c>
      <c r="D1161" s="3">
        <v>3</v>
      </c>
    </row>
    <row r="1162" spans="1:5" x14ac:dyDescent="0.25">
      <c r="A1162">
        <v>1251</v>
      </c>
      <c r="C1162" s="2">
        <v>2</v>
      </c>
      <c r="D1162" s="3">
        <v>3</v>
      </c>
    </row>
    <row r="1163" spans="1:5" x14ac:dyDescent="0.25">
      <c r="A1163">
        <v>1252</v>
      </c>
      <c r="D1163" s="3">
        <v>3</v>
      </c>
    </row>
    <row r="1164" spans="1:5" x14ac:dyDescent="0.25">
      <c r="A1164">
        <v>1253</v>
      </c>
      <c r="D1164" s="3">
        <v>3</v>
      </c>
      <c r="E1164" s="5">
        <v>4</v>
      </c>
    </row>
    <row r="1165" spans="1:5" x14ac:dyDescent="0.25">
      <c r="A1165">
        <v>1254</v>
      </c>
      <c r="D1165" s="3">
        <v>3</v>
      </c>
      <c r="E1165" s="5">
        <v>4</v>
      </c>
    </row>
    <row r="1166" spans="1:5" x14ac:dyDescent="0.25">
      <c r="A1166">
        <v>1255</v>
      </c>
      <c r="D1166" s="3">
        <v>3</v>
      </c>
      <c r="E1166" s="5">
        <v>4</v>
      </c>
    </row>
    <row r="1167" spans="1:5" x14ac:dyDescent="0.25">
      <c r="A1167">
        <v>1256</v>
      </c>
      <c r="D1167" s="3">
        <v>3</v>
      </c>
      <c r="E1167" s="5">
        <v>4</v>
      </c>
    </row>
    <row r="1168" spans="1:5" x14ac:dyDescent="0.25">
      <c r="A1168">
        <v>1257</v>
      </c>
      <c r="D1168" s="3">
        <v>3</v>
      </c>
      <c r="E1168" s="5">
        <v>4</v>
      </c>
    </row>
    <row r="1169" spans="1:5" x14ac:dyDescent="0.25">
      <c r="A1169">
        <v>1258</v>
      </c>
      <c r="D1169" s="3">
        <v>3</v>
      </c>
      <c r="E1169" s="5">
        <v>4</v>
      </c>
    </row>
    <row r="1170" spans="1:5" x14ac:dyDescent="0.25">
      <c r="A1170">
        <v>1259</v>
      </c>
      <c r="B1170" s="4">
        <v>1</v>
      </c>
      <c r="D1170" s="3">
        <v>3</v>
      </c>
      <c r="E1170" s="5">
        <v>4</v>
      </c>
    </row>
    <row r="1171" spans="1:5" x14ac:dyDescent="0.25">
      <c r="A1171">
        <v>1260</v>
      </c>
      <c r="B1171" s="4">
        <v>1</v>
      </c>
      <c r="E1171" s="5">
        <v>4</v>
      </c>
    </row>
    <row r="1172" spans="1:5" x14ac:dyDescent="0.25">
      <c r="A1172">
        <v>1261</v>
      </c>
      <c r="B1172" s="4">
        <v>1</v>
      </c>
      <c r="E1172" s="5">
        <v>4</v>
      </c>
    </row>
    <row r="1173" spans="1:5" x14ac:dyDescent="0.25">
      <c r="A1173">
        <v>1262</v>
      </c>
      <c r="B1173" s="4">
        <v>1</v>
      </c>
      <c r="E1173" s="5">
        <v>4</v>
      </c>
    </row>
    <row r="1174" spans="1:5" x14ac:dyDescent="0.25">
      <c r="A1174">
        <v>1263</v>
      </c>
      <c r="B1174" s="4">
        <v>1</v>
      </c>
      <c r="E1174" s="5">
        <v>4</v>
      </c>
    </row>
    <row r="1175" spans="1:5" x14ac:dyDescent="0.25">
      <c r="A1175">
        <v>1264</v>
      </c>
      <c r="B1175" s="4">
        <v>1</v>
      </c>
    </row>
    <row r="1176" spans="1:5" x14ac:dyDescent="0.25">
      <c r="A1176">
        <v>1265</v>
      </c>
      <c r="B1176" s="4">
        <v>1</v>
      </c>
    </row>
    <row r="1177" spans="1:5" x14ac:dyDescent="0.25">
      <c r="A1177">
        <v>1266</v>
      </c>
      <c r="B1177" s="4">
        <v>1</v>
      </c>
    </row>
    <row r="1178" spans="1:5" x14ac:dyDescent="0.25">
      <c r="A1178">
        <v>1267</v>
      </c>
      <c r="B1178" s="4">
        <v>1</v>
      </c>
    </row>
    <row r="1179" spans="1:5" x14ac:dyDescent="0.25">
      <c r="A1179">
        <v>1268</v>
      </c>
      <c r="B1179" s="4">
        <v>1</v>
      </c>
      <c r="C1179" s="2">
        <v>2</v>
      </c>
    </row>
    <row r="1180" spans="1:5" x14ac:dyDescent="0.25">
      <c r="A1180">
        <v>1269</v>
      </c>
      <c r="B1180" s="4">
        <v>1</v>
      </c>
      <c r="C1180" s="2">
        <v>2</v>
      </c>
    </row>
    <row r="1181" spans="1:5" x14ac:dyDescent="0.25">
      <c r="A1181">
        <v>1270</v>
      </c>
      <c r="C1181" s="2">
        <v>2</v>
      </c>
    </row>
    <row r="1182" spans="1:5" x14ac:dyDescent="0.25">
      <c r="A1182">
        <v>1271</v>
      </c>
      <c r="C1182" s="2">
        <v>2</v>
      </c>
    </row>
    <row r="1183" spans="1:5" x14ac:dyDescent="0.25">
      <c r="A1183">
        <v>1272</v>
      </c>
      <c r="C1183" s="2">
        <v>2</v>
      </c>
    </row>
    <row r="1184" spans="1:5" x14ac:dyDescent="0.25">
      <c r="A1184">
        <v>1273</v>
      </c>
      <c r="C1184" s="2">
        <v>2</v>
      </c>
    </row>
    <row r="1185" spans="1:5" x14ac:dyDescent="0.25">
      <c r="A1185">
        <v>1274</v>
      </c>
      <c r="C1185" s="2">
        <v>2</v>
      </c>
      <c r="D1185" s="3">
        <v>3</v>
      </c>
    </row>
    <row r="1186" spans="1:5" x14ac:dyDescent="0.25">
      <c r="A1186">
        <v>1275</v>
      </c>
      <c r="C1186" s="2">
        <v>2</v>
      </c>
      <c r="D1186" s="3">
        <v>3</v>
      </c>
    </row>
    <row r="1187" spans="1:5" x14ac:dyDescent="0.25">
      <c r="A1187">
        <v>1276</v>
      </c>
      <c r="C1187" s="2">
        <v>2</v>
      </c>
      <c r="D1187" s="3">
        <v>3</v>
      </c>
    </row>
    <row r="1188" spans="1:5" x14ac:dyDescent="0.25">
      <c r="A1188">
        <v>1277</v>
      </c>
      <c r="C1188" s="2">
        <v>2</v>
      </c>
      <c r="D1188" s="3">
        <v>3</v>
      </c>
    </row>
    <row r="1189" spans="1:5" x14ac:dyDescent="0.25">
      <c r="A1189">
        <v>1278</v>
      </c>
      <c r="D1189" s="3">
        <v>3</v>
      </c>
      <c r="E1189" s="5">
        <v>4</v>
      </c>
    </row>
    <row r="1190" spans="1:5" x14ac:dyDescent="0.25">
      <c r="A1190">
        <v>1279</v>
      </c>
      <c r="D1190" s="3">
        <v>3</v>
      </c>
      <c r="E1190" s="5">
        <v>4</v>
      </c>
    </row>
    <row r="1191" spans="1:5" x14ac:dyDescent="0.25">
      <c r="A1191">
        <v>1280</v>
      </c>
      <c r="D1191" s="3">
        <v>3</v>
      </c>
      <c r="E1191" s="5">
        <v>4</v>
      </c>
    </row>
    <row r="1192" spans="1:5" x14ac:dyDescent="0.25">
      <c r="A1192">
        <v>1281</v>
      </c>
      <c r="D1192" s="3">
        <v>3</v>
      </c>
      <c r="E1192" s="5">
        <v>4</v>
      </c>
    </row>
    <row r="1193" spans="1:5" x14ac:dyDescent="0.25">
      <c r="A1193">
        <v>1282</v>
      </c>
      <c r="D1193" s="3">
        <v>3</v>
      </c>
      <c r="E1193" s="5">
        <v>4</v>
      </c>
    </row>
    <row r="1194" spans="1:5" x14ac:dyDescent="0.25">
      <c r="A1194">
        <v>1283</v>
      </c>
      <c r="D1194" s="3">
        <v>3</v>
      </c>
      <c r="E1194" s="5">
        <v>4</v>
      </c>
    </row>
    <row r="1195" spans="1:5" x14ac:dyDescent="0.25">
      <c r="A1195">
        <v>1284</v>
      </c>
      <c r="D1195" s="3">
        <v>3</v>
      </c>
      <c r="E1195" s="5">
        <v>4</v>
      </c>
    </row>
    <row r="1196" spans="1:5" x14ac:dyDescent="0.25">
      <c r="A1196">
        <v>1285</v>
      </c>
      <c r="B1196" s="4">
        <v>1</v>
      </c>
      <c r="E1196" s="5">
        <v>4</v>
      </c>
    </row>
    <row r="1197" spans="1:5" x14ac:dyDescent="0.25">
      <c r="A1197">
        <v>1286</v>
      </c>
      <c r="B1197" s="4">
        <v>1</v>
      </c>
      <c r="E1197" s="5">
        <v>4</v>
      </c>
    </row>
    <row r="1198" spans="1:5" x14ac:dyDescent="0.25">
      <c r="A1198">
        <v>1287</v>
      </c>
      <c r="B1198" s="4">
        <v>1</v>
      </c>
      <c r="E1198" s="5">
        <v>4</v>
      </c>
    </row>
    <row r="1199" spans="1:5" x14ac:dyDescent="0.25">
      <c r="A1199">
        <v>1288</v>
      </c>
      <c r="B1199" s="4">
        <v>1</v>
      </c>
      <c r="E1199" s="5">
        <v>4</v>
      </c>
    </row>
    <row r="1200" spans="1:5" x14ac:dyDescent="0.25">
      <c r="A1200">
        <v>1289</v>
      </c>
      <c r="B1200" s="4">
        <v>1</v>
      </c>
      <c r="E1200" s="5">
        <v>4</v>
      </c>
    </row>
    <row r="1201" spans="1:5" x14ac:dyDescent="0.25">
      <c r="A1201">
        <v>1290</v>
      </c>
      <c r="B1201" s="4">
        <v>1</v>
      </c>
    </row>
    <row r="1202" spans="1:5" x14ac:dyDescent="0.25">
      <c r="A1202">
        <v>1291</v>
      </c>
      <c r="B1202" s="4">
        <v>1</v>
      </c>
    </row>
    <row r="1203" spans="1:5" x14ac:dyDescent="0.25">
      <c r="A1203">
        <v>1292</v>
      </c>
      <c r="B1203" s="4">
        <v>1</v>
      </c>
    </row>
    <row r="1204" spans="1:5" x14ac:dyDescent="0.25">
      <c r="A1204">
        <v>1293</v>
      </c>
      <c r="B1204" s="4">
        <v>1</v>
      </c>
    </row>
    <row r="1205" spans="1:5" x14ac:dyDescent="0.25">
      <c r="A1205">
        <v>1294</v>
      </c>
      <c r="B1205" s="4">
        <v>1</v>
      </c>
      <c r="C1205" s="2">
        <v>2</v>
      </c>
    </row>
    <row r="1206" spans="1:5" x14ac:dyDescent="0.25">
      <c r="A1206">
        <v>1295</v>
      </c>
      <c r="B1206" s="4">
        <v>1</v>
      </c>
      <c r="C1206" s="2">
        <v>2</v>
      </c>
    </row>
    <row r="1207" spans="1:5" x14ac:dyDescent="0.25">
      <c r="A1207">
        <v>1296</v>
      </c>
      <c r="B1207" s="4">
        <v>1</v>
      </c>
      <c r="C1207" s="2">
        <v>2</v>
      </c>
    </row>
    <row r="1208" spans="1:5" x14ac:dyDescent="0.25">
      <c r="A1208">
        <v>1297</v>
      </c>
      <c r="C1208" s="2">
        <v>2</v>
      </c>
    </row>
    <row r="1209" spans="1:5" x14ac:dyDescent="0.25">
      <c r="A1209">
        <v>1298</v>
      </c>
      <c r="C1209" s="2">
        <v>2</v>
      </c>
    </row>
    <row r="1210" spans="1:5" x14ac:dyDescent="0.25">
      <c r="A1210">
        <v>1299</v>
      </c>
      <c r="C1210" s="2">
        <v>2</v>
      </c>
    </row>
    <row r="1211" spans="1:5" x14ac:dyDescent="0.25">
      <c r="A1211">
        <v>1300</v>
      </c>
      <c r="C1211" s="2">
        <v>2</v>
      </c>
    </row>
    <row r="1212" spans="1:5" x14ac:dyDescent="0.25">
      <c r="A1212">
        <v>1301</v>
      </c>
      <c r="C1212" s="2">
        <v>2</v>
      </c>
      <c r="D1212" s="3">
        <v>3</v>
      </c>
    </row>
    <row r="1213" spans="1:5" x14ac:dyDescent="0.25">
      <c r="A1213">
        <v>1302</v>
      </c>
      <c r="C1213" s="2">
        <v>2</v>
      </c>
      <c r="D1213" s="3">
        <v>3</v>
      </c>
    </row>
    <row r="1214" spans="1:5" x14ac:dyDescent="0.25">
      <c r="A1214">
        <v>1303</v>
      </c>
      <c r="C1214" s="2">
        <v>2</v>
      </c>
      <c r="D1214" s="3">
        <v>3</v>
      </c>
    </row>
    <row r="1215" spans="1:5" x14ac:dyDescent="0.25">
      <c r="A1215">
        <v>1304</v>
      </c>
      <c r="C1215" s="2">
        <v>2</v>
      </c>
      <c r="D1215" s="3">
        <v>3</v>
      </c>
    </row>
    <row r="1216" spans="1:5" x14ac:dyDescent="0.25">
      <c r="A1216">
        <v>1305</v>
      </c>
      <c r="D1216" s="3">
        <v>3</v>
      </c>
      <c r="E1216" s="5">
        <v>4</v>
      </c>
    </row>
    <row r="1217" spans="1:5" x14ac:dyDescent="0.25">
      <c r="A1217">
        <v>1306</v>
      </c>
      <c r="D1217" s="3">
        <v>3</v>
      </c>
      <c r="E1217" s="5">
        <v>4</v>
      </c>
    </row>
    <row r="1218" spans="1:5" x14ac:dyDescent="0.25">
      <c r="A1218">
        <v>1307</v>
      </c>
      <c r="D1218" s="3">
        <v>3</v>
      </c>
      <c r="E1218" s="5">
        <v>4</v>
      </c>
    </row>
    <row r="1219" spans="1:5" x14ac:dyDescent="0.25">
      <c r="A1219">
        <v>1308</v>
      </c>
      <c r="D1219" s="3">
        <v>3</v>
      </c>
      <c r="E1219" s="5">
        <v>4</v>
      </c>
    </row>
    <row r="1220" spans="1:5" x14ac:dyDescent="0.25">
      <c r="A1220">
        <v>1309</v>
      </c>
      <c r="D1220" s="3">
        <v>3</v>
      </c>
      <c r="E1220" s="5">
        <v>4</v>
      </c>
    </row>
    <row r="1221" spans="1:5" x14ac:dyDescent="0.25">
      <c r="A1221">
        <v>1310</v>
      </c>
      <c r="D1221" s="3">
        <v>3</v>
      </c>
      <c r="E1221" s="5">
        <v>4</v>
      </c>
    </row>
    <row r="1222" spans="1:5" x14ac:dyDescent="0.25">
      <c r="A1222">
        <v>1311</v>
      </c>
      <c r="B1222" s="4">
        <v>1</v>
      </c>
      <c r="D1222" s="3">
        <v>3</v>
      </c>
      <c r="E1222" s="5">
        <v>4</v>
      </c>
    </row>
    <row r="1223" spans="1:5" x14ac:dyDescent="0.25">
      <c r="A1223">
        <v>1312</v>
      </c>
      <c r="B1223" s="4">
        <v>1</v>
      </c>
      <c r="E1223" s="5">
        <v>4</v>
      </c>
    </row>
    <row r="1224" spans="1:5" x14ac:dyDescent="0.25">
      <c r="A1224">
        <v>1313</v>
      </c>
      <c r="B1224" s="4">
        <v>1</v>
      </c>
      <c r="E1224" s="5">
        <v>4</v>
      </c>
    </row>
    <row r="1225" spans="1:5" x14ac:dyDescent="0.25">
      <c r="A1225">
        <v>1314</v>
      </c>
      <c r="B1225" s="4">
        <v>1</v>
      </c>
      <c r="E1225" s="5">
        <v>4</v>
      </c>
    </row>
    <row r="1226" spans="1:5" x14ac:dyDescent="0.25">
      <c r="A1226">
        <v>1315</v>
      </c>
      <c r="B1226" s="4">
        <v>1</v>
      </c>
      <c r="E1226" s="5">
        <v>4</v>
      </c>
    </row>
    <row r="1227" spans="1:5" x14ac:dyDescent="0.25">
      <c r="A1227">
        <v>1316</v>
      </c>
      <c r="B1227" s="4">
        <v>1</v>
      </c>
    </row>
    <row r="1228" spans="1:5" x14ac:dyDescent="0.25">
      <c r="A1228">
        <v>1317</v>
      </c>
      <c r="B1228" s="4">
        <v>1</v>
      </c>
    </row>
    <row r="1229" spans="1:5" x14ac:dyDescent="0.25">
      <c r="A1229">
        <v>1318</v>
      </c>
      <c r="B1229" s="4">
        <v>1</v>
      </c>
    </row>
    <row r="1230" spans="1:5" x14ac:dyDescent="0.25">
      <c r="A1230">
        <v>1319</v>
      </c>
      <c r="B1230" s="4">
        <v>1</v>
      </c>
    </row>
    <row r="1231" spans="1:5" x14ac:dyDescent="0.25">
      <c r="A1231">
        <v>1320</v>
      </c>
      <c r="B1231" s="4">
        <v>1</v>
      </c>
      <c r="C1231" s="2">
        <v>2</v>
      </c>
    </row>
    <row r="1232" spans="1:5" x14ac:dyDescent="0.25">
      <c r="A1232">
        <v>1321</v>
      </c>
      <c r="B1232" s="4">
        <v>1</v>
      </c>
      <c r="C1232" s="2">
        <v>2</v>
      </c>
    </row>
    <row r="1233" spans="1:5" x14ac:dyDescent="0.25">
      <c r="A1233">
        <v>1322</v>
      </c>
      <c r="B1233" s="4">
        <v>1</v>
      </c>
      <c r="C1233" s="2">
        <v>2</v>
      </c>
    </row>
    <row r="1234" spans="1:5" x14ac:dyDescent="0.25">
      <c r="A1234">
        <v>1323</v>
      </c>
      <c r="B1234" s="4">
        <v>1</v>
      </c>
      <c r="C1234" s="2">
        <v>2</v>
      </c>
    </row>
    <row r="1235" spans="1:5" x14ac:dyDescent="0.25">
      <c r="A1235">
        <v>1324</v>
      </c>
      <c r="C1235" s="2">
        <v>2</v>
      </c>
    </row>
    <row r="1236" spans="1:5" x14ac:dyDescent="0.25">
      <c r="A1236">
        <v>1325</v>
      </c>
      <c r="C1236" s="2">
        <v>2</v>
      </c>
    </row>
    <row r="1237" spans="1:5" x14ac:dyDescent="0.25">
      <c r="A1237">
        <v>1326</v>
      </c>
      <c r="C1237" s="2">
        <v>2</v>
      </c>
    </row>
    <row r="1238" spans="1:5" x14ac:dyDescent="0.25">
      <c r="A1238">
        <v>1327</v>
      </c>
      <c r="C1238" s="2">
        <v>2</v>
      </c>
    </row>
    <row r="1239" spans="1:5" x14ac:dyDescent="0.25">
      <c r="A1239">
        <v>1328</v>
      </c>
      <c r="C1239" s="2">
        <v>2</v>
      </c>
      <c r="D1239" s="3">
        <v>3</v>
      </c>
    </row>
    <row r="1240" spans="1:5" x14ac:dyDescent="0.25">
      <c r="A1240">
        <v>1329</v>
      </c>
      <c r="C1240" s="2">
        <v>2</v>
      </c>
      <c r="D1240" s="3">
        <v>3</v>
      </c>
    </row>
    <row r="1241" spans="1:5" x14ac:dyDescent="0.25">
      <c r="A1241">
        <v>1330</v>
      </c>
      <c r="C1241" s="2">
        <v>2</v>
      </c>
      <c r="D1241" s="3">
        <v>3</v>
      </c>
    </row>
    <row r="1242" spans="1:5" x14ac:dyDescent="0.25">
      <c r="A1242">
        <v>1331</v>
      </c>
      <c r="C1242" s="2">
        <v>2</v>
      </c>
      <c r="D1242" s="3">
        <v>3</v>
      </c>
      <c r="E1242" s="5">
        <v>4</v>
      </c>
    </row>
    <row r="1243" spans="1:5" x14ac:dyDescent="0.25">
      <c r="A1243">
        <v>1332</v>
      </c>
      <c r="C1243" s="2">
        <v>2</v>
      </c>
      <c r="D1243" s="3">
        <v>3</v>
      </c>
      <c r="E1243" s="5">
        <v>4</v>
      </c>
    </row>
    <row r="1244" spans="1:5" x14ac:dyDescent="0.25">
      <c r="A1244">
        <v>1333</v>
      </c>
      <c r="D1244" s="3">
        <v>3</v>
      </c>
      <c r="E1244" s="5">
        <v>4</v>
      </c>
    </row>
    <row r="1245" spans="1:5" x14ac:dyDescent="0.25">
      <c r="A1245">
        <v>1334</v>
      </c>
      <c r="D1245" s="3">
        <v>3</v>
      </c>
      <c r="E1245" s="5">
        <v>4</v>
      </c>
    </row>
    <row r="1246" spans="1:5" x14ac:dyDescent="0.25">
      <c r="A1246">
        <v>1335</v>
      </c>
      <c r="D1246" s="3">
        <v>3</v>
      </c>
      <c r="E1246" s="5">
        <v>4</v>
      </c>
    </row>
    <row r="1247" spans="1:5" x14ac:dyDescent="0.25">
      <c r="A1247">
        <v>1336</v>
      </c>
      <c r="D1247" s="3">
        <v>3</v>
      </c>
      <c r="E1247" s="5">
        <v>4</v>
      </c>
    </row>
    <row r="1248" spans="1:5" x14ac:dyDescent="0.25">
      <c r="A1248">
        <v>1337</v>
      </c>
      <c r="D1248" s="3">
        <v>3</v>
      </c>
      <c r="E1248" s="5">
        <v>4</v>
      </c>
    </row>
    <row r="1249" spans="1:5" x14ac:dyDescent="0.25">
      <c r="A1249">
        <v>1338</v>
      </c>
      <c r="B1249" s="4">
        <v>1</v>
      </c>
      <c r="D1249" s="3">
        <v>3</v>
      </c>
      <c r="E1249" s="5">
        <v>4</v>
      </c>
    </row>
    <row r="1250" spans="1:5" x14ac:dyDescent="0.25">
      <c r="A1250">
        <v>1339</v>
      </c>
      <c r="B1250" s="4">
        <v>1</v>
      </c>
      <c r="D1250" s="3">
        <v>3</v>
      </c>
      <c r="E1250" s="5">
        <v>4</v>
      </c>
    </row>
    <row r="1251" spans="1:5" x14ac:dyDescent="0.25">
      <c r="A1251">
        <v>1340</v>
      </c>
      <c r="B1251" s="4">
        <v>1</v>
      </c>
      <c r="E1251" s="5">
        <v>4</v>
      </c>
    </row>
    <row r="1252" spans="1:5" x14ac:dyDescent="0.25">
      <c r="A1252">
        <v>1341</v>
      </c>
      <c r="B1252" s="4">
        <v>1</v>
      </c>
      <c r="E1252" s="5">
        <v>4</v>
      </c>
    </row>
    <row r="1253" spans="1:5" x14ac:dyDescent="0.25">
      <c r="A1253">
        <v>1342</v>
      </c>
      <c r="B1253" s="4">
        <v>1</v>
      </c>
      <c r="E1253" s="5">
        <v>4</v>
      </c>
    </row>
    <row r="1254" spans="1:5" x14ac:dyDescent="0.25">
      <c r="A1254">
        <v>1343</v>
      </c>
      <c r="B1254" s="4">
        <v>1</v>
      </c>
      <c r="E1254" s="5">
        <v>4</v>
      </c>
    </row>
    <row r="1255" spans="1:5" x14ac:dyDescent="0.25">
      <c r="A1255">
        <v>1344</v>
      </c>
      <c r="B1255" s="4">
        <v>1</v>
      </c>
      <c r="E1255" s="5">
        <v>4</v>
      </c>
    </row>
    <row r="1256" spans="1:5" x14ac:dyDescent="0.25">
      <c r="A1256">
        <v>1345</v>
      </c>
      <c r="B1256" s="4">
        <v>1</v>
      </c>
      <c r="E1256" s="5">
        <v>4</v>
      </c>
    </row>
    <row r="1257" spans="1:5" x14ac:dyDescent="0.25">
      <c r="A1257">
        <v>1346</v>
      </c>
      <c r="B1257" s="4">
        <v>1</v>
      </c>
      <c r="E1257" s="5">
        <v>4</v>
      </c>
    </row>
    <row r="1258" spans="1:5" x14ac:dyDescent="0.25">
      <c r="A1258">
        <v>1347</v>
      </c>
      <c r="B1258" s="4">
        <v>1</v>
      </c>
    </row>
    <row r="1259" spans="1:5" x14ac:dyDescent="0.25">
      <c r="A1259">
        <v>1348</v>
      </c>
      <c r="B1259" s="4">
        <v>1</v>
      </c>
    </row>
    <row r="1260" spans="1:5" x14ac:dyDescent="0.25">
      <c r="A1260">
        <v>1349</v>
      </c>
      <c r="B1260" s="4">
        <v>1</v>
      </c>
      <c r="C1260" s="2">
        <v>2</v>
      </c>
    </row>
    <row r="1261" spans="1:5" x14ac:dyDescent="0.25">
      <c r="A1261">
        <v>1350</v>
      </c>
      <c r="B1261" s="4">
        <v>1</v>
      </c>
      <c r="C1261" s="2">
        <v>2</v>
      </c>
    </row>
    <row r="1262" spans="1:5" x14ac:dyDescent="0.25">
      <c r="A1262">
        <v>1351</v>
      </c>
      <c r="B1262" s="4">
        <v>1</v>
      </c>
      <c r="C1262" s="2">
        <v>2</v>
      </c>
    </row>
    <row r="1263" spans="1:5" x14ac:dyDescent="0.25">
      <c r="A1263">
        <v>1352</v>
      </c>
      <c r="B1263" s="4">
        <v>1</v>
      </c>
      <c r="C1263" s="2">
        <v>2</v>
      </c>
    </row>
    <row r="1264" spans="1:5" x14ac:dyDescent="0.25">
      <c r="A1264">
        <v>1353</v>
      </c>
      <c r="B1264" s="4">
        <v>1</v>
      </c>
      <c r="C1264" s="2">
        <v>2</v>
      </c>
    </row>
    <row r="1265" spans="1:6" x14ac:dyDescent="0.25">
      <c r="A1265">
        <v>1354</v>
      </c>
      <c r="C1265" s="2">
        <v>2</v>
      </c>
    </row>
    <row r="1266" spans="1:6" x14ac:dyDescent="0.25">
      <c r="A1266">
        <v>1355</v>
      </c>
      <c r="C1266" s="2">
        <v>2</v>
      </c>
      <c r="D1266" s="3">
        <v>3</v>
      </c>
    </row>
    <row r="1267" spans="1:6" x14ac:dyDescent="0.25">
      <c r="A1267">
        <v>1356</v>
      </c>
      <c r="C1267" s="2">
        <v>2</v>
      </c>
      <c r="D1267" s="3">
        <v>3</v>
      </c>
    </row>
    <row r="1268" spans="1:6" x14ac:dyDescent="0.25">
      <c r="A1268">
        <v>1357</v>
      </c>
      <c r="C1268" s="2">
        <v>2</v>
      </c>
      <c r="D1268" s="3">
        <v>3</v>
      </c>
    </row>
    <row r="1269" spans="1:6" x14ac:dyDescent="0.25">
      <c r="A1269">
        <v>1358</v>
      </c>
      <c r="C1269" s="2">
        <v>2</v>
      </c>
      <c r="D1269" s="3">
        <v>3</v>
      </c>
    </row>
    <row r="1270" spans="1:6" x14ac:dyDescent="0.25">
      <c r="A1270">
        <v>1359</v>
      </c>
      <c r="C1270" s="2">
        <v>2</v>
      </c>
      <c r="D1270" s="3">
        <v>3</v>
      </c>
    </row>
    <row r="1271" spans="1:6" x14ac:dyDescent="0.25">
      <c r="A1271">
        <v>1360</v>
      </c>
      <c r="C1271" s="2">
        <v>2</v>
      </c>
      <c r="D1271" s="3">
        <v>3</v>
      </c>
    </row>
    <row r="1272" spans="1:6" x14ac:dyDescent="0.25">
      <c r="A1272">
        <v>1361</v>
      </c>
      <c r="C1272" s="2">
        <v>2</v>
      </c>
      <c r="D1272" s="3">
        <v>3</v>
      </c>
      <c r="E1272" s="5">
        <v>4</v>
      </c>
    </row>
    <row r="1273" spans="1:6" x14ac:dyDescent="0.25">
      <c r="A1273">
        <v>1362</v>
      </c>
      <c r="C1273" s="2">
        <v>2</v>
      </c>
      <c r="D1273" s="3">
        <v>3</v>
      </c>
      <c r="E1273" s="5">
        <v>4</v>
      </c>
    </row>
    <row r="1274" spans="1:6" x14ac:dyDescent="0.25">
      <c r="A1274">
        <v>1363</v>
      </c>
      <c r="D1274" s="3">
        <v>3</v>
      </c>
      <c r="E1274" s="5">
        <v>4</v>
      </c>
    </row>
    <row r="1275" spans="1:6" x14ac:dyDescent="0.25">
      <c r="A1275">
        <v>1364</v>
      </c>
      <c r="D1275" s="3">
        <v>3</v>
      </c>
      <c r="E1275" s="5">
        <v>4</v>
      </c>
    </row>
    <row r="1276" spans="1:6" x14ac:dyDescent="0.25">
      <c r="A1276">
        <v>1365</v>
      </c>
      <c r="D1276" s="3">
        <v>3</v>
      </c>
      <c r="E1276" s="5">
        <v>4</v>
      </c>
    </row>
    <row r="1277" spans="1:6" x14ac:dyDescent="0.25">
      <c r="A1277">
        <v>1366</v>
      </c>
      <c r="B1277" s="4">
        <v>1</v>
      </c>
      <c r="D1277" s="3">
        <v>3</v>
      </c>
      <c r="E1277" s="5">
        <v>4</v>
      </c>
    </row>
    <row r="1278" spans="1:6" x14ac:dyDescent="0.25">
      <c r="A1278">
        <v>1367</v>
      </c>
      <c r="B1278" s="4">
        <v>1</v>
      </c>
      <c r="D1278" s="3">
        <v>3</v>
      </c>
      <c r="E1278" s="5">
        <v>4</v>
      </c>
    </row>
    <row r="1279" spans="1:6" x14ac:dyDescent="0.25">
      <c r="A1279">
        <v>1368</v>
      </c>
      <c r="B1279" s="4">
        <v>1</v>
      </c>
      <c r="D1279" s="3">
        <v>3</v>
      </c>
      <c r="E1279" s="5">
        <v>4</v>
      </c>
    </row>
    <row r="1280" spans="1:6" x14ac:dyDescent="0.25">
      <c r="A1280">
        <v>1369</v>
      </c>
      <c r="B1280" s="4">
        <v>1</v>
      </c>
      <c r="E1280" s="5">
        <v>4</v>
      </c>
      <c r="F1280" t="s">
        <v>22</v>
      </c>
    </row>
    <row r="1281" spans="1:6" x14ac:dyDescent="0.25">
      <c r="A1281">
        <v>1401</v>
      </c>
    </row>
    <row r="1282" spans="1:6" x14ac:dyDescent="0.25">
      <c r="A1282">
        <v>1402</v>
      </c>
    </row>
    <row r="1283" spans="1:6" x14ac:dyDescent="0.25">
      <c r="A1283">
        <v>1403</v>
      </c>
      <c r="F1283" t="s">
        <v>22</v>
      </c>
    </row>
    <row r="1284" spans="1:6" x14ac:dyDescent="0.25">
      <c r="A1284">
        <v>1404</v>
      </c>
      <c r="C1284" s="2">
        <v>2</v>
      </c>
    </row>
    <row r="1285" spans="1:6" x14ac:dyDescent="0.25">
      <c r="A1285">
        <v>1405</v>
      </c>
      <c r="C1285" s="2">
        <v>2</v>
      </c>
    </row>
    <row r="1286" spans="1:6" x14ac:dyDescent="0.25">
      <c r="A1286">
        <v>1406</v>
      </c>
      <c r="C1286" s="2">
        <v>2</v>
      </c>
    </row>
    <row r="1287" spans="1:6" x14ac:dyDescent="0.25">
      <c r="A1287">
        <v>1407</v>
      </c>
      <c r="C1287" s="2">
        <v>2</v>
      </c>
      <c r="D1287" s="3">
        <v>3</v>
      </c>
    </row>
    <row r="1288" spans="1:6" x14ac:dyDescent="0.25">
      <c r="A1288">
        <v>1408</v>
      </c>
      <c r="C1288" s="2">
        <v>2</v>
      </c>
      <c r="D1288" s="3">
        <v>3</v>
      </c>
    </row>
    <row r="1289" spans="1:6" x14ac:dyDescent="0.25">
      <c r="A1289">
        <v>1409</v>
      </c>
      <c r="C1289" s="2">
        <v>2</v>
      </c>
      <c r="D1289" s="3">
        <v>3</v>
      </c>
    </row>
    <row r="1290" spans="1:6" x14ac:dyDescent="0.25">
      <c r="A1290">
        <v>1410</v>
      </c>
      <c r="C1290" s="2">
        <v>2</v>
      </c>
      <c r="D1290" s="3">
        <v>3</v>
      </c>
    </row>
    <row r="1291" spans="1:6" x14ac:dyDescent="0.25">
      <c r="A1291">
        <v>1411</v>
      </c>
      <c r="C1291" s="2">
        <v>2</v>
      </c>
      <c r="D1291" s="3">
        <v>3</v>
      </c>
    </row>
    <row r="1292" spans="1:6" x14ac:dyDescent="0.25">
      <c r="A1292">
        <v>1412</v>
      </c>
      <c r="C1292" s="2">
        <v>2</v>
      </c>
      <c r="D1292" s="3">
        <v>3</v>
      </c>
    </row>
    <row r="1293" spans="1:6" x14ac:dyDescent="0.25">
      <c r="A1293">
        <v>1413</v>
      </c>
      <c r="C1293" s="2">
        <v>2</v>
      </c>
      <c r="D1293" s="3">
        <v>3</v>
      </c>
    </row>
    <row r="1294" spans="1:6" x14ac:dyDescent="0.25">
      <c r="A1294">
        <v>1414</v>
      </c>
      <c r="C1294" s="2">
        <v>2</v>
      </c>
      <c r="D1294" s="3">
        <v>3</v>
      </c>
    </row>
    <row r="1295" spans="1:6" x14ac:dyDescent="0.25">
      <c r="A1295">
        <v>1415</v>
      </c>
      <c r="C1295" s="2">
        <v>2</v>
      </c>
      <c r="D1295" s="3">
        <v>3</v>
      </c>
    </row>
    <row r="1296" spans="1:6" x14ac:dyDescent="0.25">
      <c r="A1296">
        <v>1416</v>
      </c>
      <c r="C1296" s="2">
        <v>2</v>
      </c>
      <c r="D1296" s="3">
        <v>3</v>
      </c>
    </row>
    <row r="1297" spans="1:5" x14ac:dyDescent="0.25">
      <c r="A1297">
        <v>1417</v>
      </c>
      <c r="C1297" s="2">
        <v>2</v>
      </c>
      <c r="D1297" s="3">
        <v>3</v>
      </c>
    </row>
    <row r="1298" spans="1:5" x14ac:dyDescent="0.25">
      <c r="A1298">
        <v>1418</v>
      </c>
      <c r="C1298" s="2">
        <v>2</v>
      </c>
      <c r="D1298" s="3">
        <v>3</v>
      </c>
    </row>
    <row r="1299" spans="1:5" x14ac:dyDescent="0.25">
      <c r="A1299">
        <v>1419</v>
      </c>
      <c r="C1299" s="2">
        <v>2</v>
      </c>
      <c r="D1299" s="3">
        <v>3</v>
      </c>
    </row>
    <row r="1300" spans="1:5" x14ac:dyDescent="0.25">
      <c r="A1300">
        <v>1420</v>
      </c>
      <c r="C1300" s="2">
        <v>2</v>
      </c>
      <c r="D1300" s="3">
        <v>3</v>
      </c>
      <c r="E1300" s="5">
        <v>4</v>
      </c>
    </row>
    <row r="1301" spans="1:5" x14ac:dyDescent="0.25">
      <c r="A1301">
        <v>1421</v>
      </c>
      <c r="D1301" s="3">
        <v>3</v>
      </c>
      <c r="E1301" s="5">
        <v>4</v>
      </c>
    </row>
    <row r="1302" spans="1:5" x14ac:dyDescent="0.25">
      <c r="A1302">
        <v>1422</v>
      </c>
      <c r="D1302" s="3">
        <v>3</v>
      </c>
      <c r="E1302" s="5">
        <v>4</v>
      </c>
    </row>
    <row r="1303" spans="1:5" x14ac:dyDescent="0.25">
      <c r="A1303">
        <v>1423</v>
      </c>
      <c r="B1303" s="4">
        <v>1</v>
      </c>
      <c r="D1303" s="3">
        <v>3</v>
      </c>
      <c r="E1303" s="5">
        <v>4</v>
      </c>
    </row>
    <row r="1304" spans="1:5" x14ac:dyDescent="0.25">
      <c r="A1304">
        <v>1424</v>
      </c>
      <c r="B1304" s="4">
        <v>1</v>
      </c>
      <c r="E1304" s="5">
        <v>4</v>
      </c>
    </row>
    <row r="1305" spans="1:5" x14ac:dyDescent="0.25">
      <c r="A1305">
        <v>1425</v>
      </c>
      <c r="B1305" s="4">
        <v>1</v>
      </c>
      <c r="E1305" s="5">
        <v>4</v>
      </c>
    </row>
    <row r="1306" spans="1:5" x14ac:dyDescent="0.25">
      <c r="A1306">
        <v>1426</v>
      </c>
      <c r="B1306" s="4">
        <v>1</v>
      </c>
      <c r="E1306" s="5">
        <v>4</v>
      </c>
    </row>
    <row r="1307" spans="1:5" x14ac:dyDescent="0.25">
      <c r="A1307">
        <v>1427</v>
      </c>
      <c r="B1307" s="4">
        <v>1</v>
      </c>
      <c r="E1307" s="5">
        <v>4</v>
      </c>
    </row>
    <row r="1308" spans="1:5" x14ac:dyDescent="0.25">
      <c r="A1308">
        <v>1428</v>
      </c>
      <c r="B1308" s="4">
        <v>1</v>
      </c>
      <c r="E1308" s="5">
        <v>4</v>
      </c>
    </row>
    <row r="1309" spans="1:5" x14ac:dyDescent="0.25">
      <c r="A1309">
        <v>1429</v>
      </c>
      <c r="B1309" s="4">
        <v>1</v>
      </c>
      <c r="E1309" s="5">
        <v>4</v>
      </c>
    </row>
    <row r="1310" spans="1:5" x14ac:dyDescent="0.25">
      <c r="A1310">
        <v>1430</v>
      </c>
      <c r="B1310" s="4">
        <v>1</v>
      </c>
      <c r="E1310" s="5">
        <v>4</v>
      </c>
    </row>
    <row r="1311" spans="1:5" x14ac:dyDescent="0.25">
      <c r="A1311">
        <v>1431</v>
      </c>
      <c r="B1311" s="4">
        <v>1</v>
      </c>
      <c r="E1311" s="5">
        <v>4</v>
      </c>
    </row>
    <row r="1312" spans="1:5" x14ac:dyDescent="0.25">
      <c r="A1312">
        <v>1432</v>
      </c>
      <c r="B1312" s="4">
        <v>1</v>
      </c>
      <c r="E1312" s="5">
        <v>4</v>
      </c>
    </row>
    <row r="1313" spans="1:5" x14ac:dyDescent="0.25">
      <c r="A1313">
        <v>1433</v>
      </c>
      <c r="B1313" s="4">
        <v>1</v>
      </c>
      <c r="E1313" s="5">
        <v>4</v>
      </c>
    </row>
    <row r="1314" spans="1:5" x14ac:dyDescent="0.25">
      <c r="A1314">
        <v>1434</v>
      </c>
      <c r="B1314" s="4">
        <v>1</v>
      </c>
      <c r="E1314" s="5">
        <v>4</v>
      </c>
    </row>
    <row r="1315" spans="1:5" x14ac:dyDescent="0.25">
      <c r="A1315">
        <v>1435</v>
      </c>
      <c r="B1315" s="4">
        <v>1</v>
      </c>
      <c r="E1315" s="5">
        <v>4</v>
      </c>
    </row>
    <row r="1316" spans="1:5" x14ac:dyDescent="0.25">
      <c r="A1316">
        <v>1436</v>
      </c>
      <c r="B1316" s="4">
        <v>1</v>
      </c>
      <c r="C1316" s="2">
        <v>2</v>
      </c>
    </row>
    <row r="1317" spans="1:5" x14ac:dyDescent="0.25">
      <c r="A1317">
        <v>1437</v>
      </c>
      <c r="B1317" s="4">
        <v>1</v>
      </c>
      <c r="C1317" s="2">
        <v>2</v>
      </c>
    </row>
    <row r="1318" spans="1:5" x14ac:dyDescent="0.25">
      <c r="A1318">
        <v>1438</v>
      </c>
      <c r="B1318" s="4">
        <v>1</v>
      </c>
      <c r="C1318" s="2">
        <v>2</v>
      </c>
    </row>
    <row r="1319" spans="1:5" x14ac:dyDescent="0.25">
      <c r="A1319">
        <v>1439</v>
      </c>
      <c r="C1319" s="2">
        <v>2</v>
      </c>
    </row>
    <row r="1320" spans="1:5" x14ac:dyDescent="0.25">
      <c r="A1320">
        <v>1440</v>
      </c>
      <c r="C1320" s="2">
        <v>2</v>
      </c>
    </row>
    <row r="1321" spans="1:5" x14ac:dyDescent="0.25">
      <c r="A1321">
        <v>1441</v>
      </c>
      <c r="C1321" s="2">
        <v>2</v>
      </c>
      <c r="D1321" s="3">
        <v>3</v>
      </c>
    </row>
    <row r="1322" spans="1:5" x14ac:dyDescent="0.25">
      <c r="A1322">
        <v>1442</v>
      </c>
      <c r="C1322" s="2">
        <v>2</v>
      </c>
      <c r="D1322" s="3">
        <v>3</v>
      </c>
    </row>
    <row r="1323" spans="1:5" x14ac:dyDescent="0.25">
      <c r="A1323">
        <v>1443</v>
      </c>
      <c r="C1323" s="2">
        <v>2</v>
      </c>
      <c r="D1323" s="3">
        <v>3</v>
      </c>
    </row>
    <row r="1324" spans="1:5" x14ac:dyDescent="0.25">
      <c r="A1324">
        <v>1444</v>
      </c>
      <c r="C1324" s="2">
        <v>2</v>
      </c>
      <c r="D1324" s="3">
        <v>3</v>
      </c>
    </row>
    <row r="1325" spans="1:5" x14ac:dyDescent="0.25">
      <c r="A1325">
        <v>1445</v>
      </c>
      <c r="C1325" s="2">
        <v>2</v>
      </c>
      <c r="D1325" s="3">
        <v>3</v>
      </c>
    </row>
    <row r="1326" spans="1:5" x14ac:dyDescent="0.25">
      <c r="A1326">
        <v>1446</v>
      </c>
      <c r="C1326" s="2">
        <v>2</v>
      </c>
      <c r="D1326" s="3">
        <v>3</v>
      </c>
    </row>
    <row r="1327" spans="1:5" x14ac:dyDescent="0.25">
      <c r="A1327">
        <v>1447</v>
      </c>
      <c r="C1327" s="2">
        <v>2</v>
      </c>
      <c r="D1327" s="3">
        <v>3</v>
      </c>
    </row>
    <row r="1328" spans="1:5" x14ac:dyDescent="0.25">
      <c r="A1328">
        <v>1448</v>
      </c>
      <c r="C1328" s="2">
        <v>2</v>
      </c>
      <c r="D1328" s="3">
        <v>3</v>
      </c>
      <c r="E1328" s="5">
        <v>4</v>
      </c>
    </row>
    <row r="1329" spans="1:5" x14ac:dyDescent="0.25">
      <c r="A1329">
        <v>1449</v>
      </c>
      <c r="C1329" s="2">
        <v>2</v>
      </c>
      <c r="D1329" s="3">
        <v>3</v>
      </c>
      <c r="E1329" s="5">
        <v>4</v>
      </c>
    </row>
    <row r="1330" spans="1:5" x14ac:dyDescent="0.25">
      <c r="A1330">
        <v>1450</v>
      </c>
      <c r="C1330" s="2">
        <v>2</v>
      </c>
      <c r="D1330" s="3">
        <v>3</v>
      </c>
      <c r="E1330" s="5">
        <v>4</v>
      </c>
    </row>
    <row r="1331" spans="1:5" x14ac:dyDescent="0.25">
      <c r="A1331">
        <v>1451</v>
      </c>
      <c r="D1331" s="3">
        <v>3</v>
      </c>
      <c r="E1331" s="5">
        <v>4</v>
      </c>
    </row>
    <row r="1332" spans="1:5" x14ac:dyDescent="0.25">
      <c r="A1332">
        <v>1452</v>
      </c>
      <c r="D1332" s="3">
        <v>3</v>
      </c>
      <c r="E1332" s="5">
        <v>4</v>
      </c>
    </row>
    <row r="1333" spans="1:5" x14ac:dyDescent="0.25">
      <c r="A1333">
        <v>1453</v>
      </c>
      <c r="B1333" s="4">
        <v>1</v>
      </c>
      <c r="D1333" s="3">
        <v>3</v>
      </c>
      <c r="E1333" s="5">
        <v>4</v>
      </c>
    </row>
    <row r="1334" spans="1:5" x14ac:dyDescent="0.25">
      <c r="A1334">
        <v>1454</v>
      </c>
      <c r="B1334" s="4">
        <v>1</v>
      </c>
      <c r="D1334" s="3">
        <v>3</v>
      </c>
      <c r="E1334" s="5">
        <v>4</v>
      </c>
    </row>
    <row r="1335" spans="1:5" x14ac:dyDescent="0.25">
      <c r="A1335">
        <v>1455</v>
      </c>
      <c r="B1335" s="4">
        <v>1</v>
      </c>
      <c r="D1335" s="3">
        <v>3</v>
      </c>
      <c r="E1335" s="5">
        <v>4</v>
      </c>
    </row>
    <row r="1336" spans="1:5" x14ac:dyDescent="0.25">
      <c r="A1336">
        <v>1456</v>
      </c>
      <c r="B1336" s="4">
        <v>1</v>
      </c>
      <c r="E1336" s="5">
        <v>4</v>
      </c>
    </row>
    <row r="1337" spans="1:5" x14ac:dyDescent="0.25">
      <c r="A1337">
        <v>1457</v>
      </c>
      <c r="B1337" s="4">
        <v>1</v>
      </c>
      <c r="E1337" s="5">
        <v>4</v>
      </c>
    </row>
    <row r="1338" spans="1:5" x14ac:dyDescent="0.25">
      <c r="A1338">
        <v>1458</v>
      </c>
      <c r="B1338" s="4">
        <v>1</v>
      </c>
      <c r="E1338" s="5">
        <v>4</v>
      </c>
    </row>
    <row r="1339" spans="1:5" x14ac:dyDescent="0.25">
      <c r="A1339">
        <v>1459</v>
      </c>
      <c r="B1339" s="4">
        <v>1</v>
      </c>
      <c r="E1339" s="5">
        <v>4</v>
      </c>
    </row>
    <row r="1340" spans="1:5" x14ac:dyDescent="0.25">
      <c r="A1340">
        <v>1460</v>
      </c>
      <c r="B1340" s="4">
        <v>1</v>
      </c>
      <c r="E1340" s="5">
        <v>4</v>
      </c>
    </row>
    <row r="1341" spans="1:5" x14ac:dyDescent="0.25">
      <c r="A1341">
        <v>1461</v>
      </c>
      <c r="B1341" s="4">
        <v>1</v>
      </c>
      <c r="E1341" s="5">
        <v>4</v>
      </c>
    </row>
    <row r="1342" spans="1:5" x14ac:dyDescent="0.25">
      <c r="A1342">
        <v>1462</v>
      </c>
      <c r="B1342" s="4">
        <v>1</v>
      </c>
      <c r="E1342" s="5">
        <v>4</v>
      </c>
    </row>
    <row r="1343" spans="1:5" x14ac:dyDescent="0.25">
      <c r="A1343">
        <v>1463</v>
      </c>
      <c r="B1343" s="4">
        <v>1</v>
      </c>
      <c r="E1343" s="5">
        <v>4</v>
      </c>
    </row>
    <row r="1344" spans="1:5" x14ac:dyDescent="0.25">
      <c r="A1344">
        <v>1464</v>
      </c>
      <c r="B1344" s="4">
        <v>1</v>
      </c>
      <c r="E1344" s="5">
        <v>4</v>
      </c>
    </row>
    <row r="1345" spans="1:5" x14ac:dyDescent="0.25">
      <c r="A1345">
        <v>1465</v>
      </c>
      <c r="B1345" s="4">
        <v>1</v>
      </c>
      <c r="E1345" s="5">
        <v>4</v>
      </c>
    </row>
    <row r="1346" spans="1:5" x14ac:dyDescent="0.25">
      <c r="A1346">
        <v>1466</v>
      </c>
      <c r="B1346" s="4">
        <v>1</v>
      </c>
    </row>
    <row r="1347" spans="1:5" x14ac:dyDescent="0.25">
      <c r="A1347">
        <v>1467</v>
      </c>
      <c r="B1347" s="4">
        <v>1</v>
      </c>
      <c r="C1347" s="2">
        <v>2</v>
      </c>
    </row>
    <row r="1348" spans="1:5" x14ac:dyDescent="0.25">
      <c r="A1348">
        <v>1468</v>
      </c>
      <c r="B1348" s="4">
        <v>1</v>
      </c>
      <c r="C1348" s="2">
        <v>2</v>
      </c>
    </row>
    <row r="1349" spans="1:5" x14ac:dyDescent="0.25">
      <c r="A1349">
        <v>1469</v>
      </c>
      <c r="B1349" s="4">
        <v>1</v>
      </c>
      <c r="C1349" s="2">
        <v>2</v>
      </c>
      <c r="D1349" s="3">
        <v>3</v>
      </c>
    </row>
    <row r="1350" spans="1:5" x14ac:dyDescent="0.25">
      <c r="A1350">
        <v>1470</v>
      </c>
      <c r="C1350" s="2">
        <v>2</v>
      </c>
      <c r="D1350" s="3">
        <v>3</v>
      </c>
    </row>
    <row r="1351" spans="1:5" x14ac:dyDescent="0.25">
      <c r="A1351">
        <v>1471</v>
      </c>
      <c r="C1351" s="2">
        <v>2</v>
      </c>
      <c r="D1351" s="3">
        <v>3</v>
      </c>
    </row>
    <row r="1352" spans="1:5" x14ac:dyDescent="0.25">
      <c r="A1352">
        <v>1472</v>
      </c>
      <c r="C1352" s="2">
        <v>2</v>
      </c>
      <c r="D1352" s="3">
        <v>3</v>
      </c>
    </row>
    <row r="1353" spans="1:5" x14ac:dyDescent="0.25">
      <c r="A1353">
        <v>1473</v>
      </c>
      <c r="C1353" s="2">
        <v>2</v>
      </c>
      <c r="D1353" s="3">
        <v>3</v>
      </c>
    </row>
    <row r="1354" spans="1:5" x14ac:dyDescent="0.25">
      <c r="A1354">
        <v>1474</v>
      </c>
      <c r="C1354" s="2">
        <v>2</v>
      </c>
      <c r="D1354" s="3">
        <v>3</v>
      </c>
    </row>
    <row r="1355" spans="1:5" x14ac:dyDescent="0.25">
      <c r="A1355">
        <v>1475</v>
      </c>
      <c r="C1355" s="2">
        <v>2</v>
      </c>
      <c r="D1355" s="3">
        <v>3</v>
      </c>
    </row>
    <row r="1356" spans="1:5" x14ac:dyDescent="0.25">
      <c r="A1356">
        <v>1476</v>
      </c>
      <c r="C1356" s="2">
        <v>2</v>
      </c>
      <c r="D1356" s="3">
        <v>3</v>
      </c>
    </row>
    <row r="1357" spans="1:5" x14ac:dyDescent="0.25">
      <c r="A1357">
        <v>1477</v>
      </c>
      <c r="C1357" s="2">
        <v>2</v>
      </c>
      <c r="D1357" s="3">
        <v>3</v>
      </c>
    </row>
    <row r="1358" spans="1:5" x14ac:dyDescent="0.25">
      <c r="A1358">
        <v>1478</v>
      </c>
      <c r="C1358" s="2">
        <v>2</v>
      </c>
      <c r="D1358" s="3">
        <v>3</v>
      </c>
    </row>
    <row r="1359" spans="1:5" x14ac:dyDescent="0.25">
      <c r="A1359">
        <v>1479</v>
      </c>
      <c r="C1359" s="2">
        <v>2</v>
      </c>
      <c r="D1359" s="3">
        <v>3</v>
      </c>
    </row>
    <row r="1360" spans="1:5" x14ac:dyDescent="0.25">
      <c r="A1360">
        <v>1480</v>
      </c>
      <c r="C1360" s="2">
        <v>2</v>
      </c>
      <c r="D1360" s="3">
        <v>3</v>
      </c>
    </row>
    <row r="1361" spans="1:5" x14ac:dyDescent="0.25">
      <c r="A1361">
        <v>1481</v>
      </c>
      <c r="C1361" s="2">
        <v>2</v>
      </c>
      <c r="D1361" s="3">
        <v>3</v>
      </c>
      <c r="E1361" s="5">
        <v>4</v>
      </c>
    </row>
    <row r="1362" spans="1:5" x14ac:dyDescent="0.25">
      <c r="A1362">
        <v>1482</v>
      </c>
      <c r="B1362" s="4">
        <v>1</v>
      </c>
      <c r="D1362" s="3">
        <v>3</v>
      </c>
      <c r="E1362" s="5">
        <v>4</v>
      </c>
    </row>
    <row r="1363" spans="1:5" x14ac:dyDescent="0.25">
      <c r="A1363">
        <v>1483</v>
      </c>
      <c r="B1363" s="4">
        <v>1</v>
      </c>
      <c r="D1363" s="3">
        <v>3</v>
      </c>
      <c r="E1363" s="5">
        <v>4</v>
      </c>
    </row>
    <row r="1364" spans="1:5" x14ac:dyDescent="0.25">
      <c r="A1364">
        <v>1484</v>
      </c>
      <c r="B1364" s="4">
        <v>1</v>
      </c>
      <c r="E1364" s="5">
        <v>4</v>
      </c>
    </row>
    <row r="1365" spans="1:5" x14ac:dyDescent="0.25">
      <c r="A1365">
        <v>1485</v>
      </c>
      <c r="B1365" s="4">
        <v>1</v>
      </c>
      <c r="E1365" s="5">
        <v>4</v>
      </c>
    </row>
    <row r="1366" spans="1:5" x14ac:dyDescent="0.25">
      <c r="A1366">
        <v>1486</v>
      </c>
      <c r="B1366" s="4">
        <v>1</v>
      </c>
      <c r="E1366" s="5">
        <v>4</v>
      </c>
    </row>
    <row r="1367" spans="1:5" x14ac:dyDescent="0.25">
      <c r="A1367">
        <v>1487</v>
      </c>
      <c r="B1367" s="4">
        <v>1</v>
      </c>
      <c r="E1367" s="5">
        <v>4</v>
      </c>
    </row>
    <row r="1368" spans="1:5" x14ac:dyDescent="0.25">
      <c r="A1368">
        <v>1488</v>
      </c>
      <c r="B1368" s="4">
        <v>1</v>
      </c>
      <c r="E1368" s="5">
        <v>4</v>
      </c>
    </row>
    <row r="1369" spans="1:5" x14ac:dyDescent="0.25">
      <c r="A1369">
        <v>1489</v>
      </c>
      <c r="B1369" s="4">
        <v>1</v>
      </c>
      <c r="E1369" s="5">
        <v>4</v>
      </c>
    </row>
    <row r="1370" spans="1:5" x14ac:dyDescent="0.25">
      <c r="A1370">
        <v>1490</v>
      </c>
      <c r="B1370" s="4">
        <v>1</v>
      </c>
      <c r="E1370" s="5">
        <v>4</v>
      </c>
    </row>
    <row r="1371" spans="1:5" x14ac:dyDescent="0.25">
      <c r="A1371">
        <v>1491</v>
      </c>
      <c r="B1371" s="4">
        <v>1</v>
      </c>
      <c r="E1371" s="5">
        <v>4</v>
      </c>
    </row>
    <row r="1372" spans="1:5" x14ac:dyDescent="0.25">
      <c r="A1372">
        <v>1492</v>
      </c>
      <c r="B1372" s="4">
        <v>1</v>
      </c>
      <c r="E1372" s="5">
        <v>4</v>
      </c>
    </row>
    <row r="1373" spans="1:5" x14ac:dyDescent="0.25">
      <c r="A1373">
        <v>1493</v>
      </c>
      <c r="B1373" s="4">
        <v>1</v>
      </c>
      <c r="E1373" s="5">
        <v>4</v>
      </c>
    </row>
    <row r="1374" spans="1:5" x14ac:dyDescent="0.25">
      <c r="A1374">
        <v>1494</v>
      </c>
      <c r="B1374" s="4">
        <v>1</v>
      </c>
      <c r="E1374" s="5">
        <v>4</v>
      </c>
    </row>
    <row r="1375" spans="1:5" x14ac:dyDescent="0.25">
      <c r="A1375">
        <v>1495</v>
      </c>
      <c r="B1375" s="4">
        <v>1</v>
      </c>
      <c r="E1375" s="5">
        <v>4</v>
      </c>
    </row>
    <row r="1376" spans="1:5" x14ac:dyDescent="0.25">
      <c r="A1376">
        <v>1496</v>
      </c>
      <c r="B1376" s="4">
        <v>1</v>
      </c>
      <c r="E1376" s="5">
        <v>4</v>
      </c>
    </row>
    <row r="1377" spans="1:5" x14ac:dyDescent="0.25">
      <c r="A1377">
        <v>1497</v>
      </c>
      <c r="C1377" s="2">
        <v>2</v>
      </c>
    </row>
    <row r="1378" spans="1:5" x14ac:dyDescent="0.25">
      <c r="A1378">
        <v>1498</v>
      </c>
      <c r="C1378" s="2">
        <v>2</v>
      </c>
      <c r="D1378" s="3">
        <v>3</v>
      </c>
    </row>
    <row r="1379" spans="1:5" x14ac:dyDescent="0.25">
      <c r="A1379">
        <v>1499</v>
      </c>
      <c r="C1379" s="2">
        <v>2</v>
      </c>
      <c r="D1379" s="3">
        <v>3</v>
      </c>
    </row>
    <row r="1380" spans="1:5" x14ac:dyDescent="0.25">
      <c r="A1380">
        <v>1500</v>
      </c>
      <c r="C1380" s="2">
        <v>2</v>
      </c>
      <c r="D1380" s="3">
        <v>3</v>
      </c>
    </row>
    <row r="1381" spans="1:5" x14ac:dyDescent="0.25">
      <c r="A1381">
        <v>1501</v>
      </c>
      <c r="C1381" s="2">
        <v>2</v>
      </c>
      <c r="D1381" s="3">
        <v>3</v>
      </c>
    </row>
    <row r="1382" spans="1:5" x14ac:dyDescent="0.25">
      <c r="A1382">
        <v>1502</v>
      </c>
      <c r="C1382" s="2">
        <v>2</v>
      </c>
      <c r="D1382" s="3">
        <v>3</v>
      </c>
    </row>
    <row r="1383" spans="1:5" x14ac:dyDescent="0.25">
      <c r="A1383">
        <v>1503</v>
      </c>
      <c r="C1383" s="2">
        <v>2</v>
      </c>
      <c r="D1383" s="3">
        <v>3</v>
      </c>
    </row>
    <row r="1384" spans="1:5" x14ac:dyDescent="0.25">
      <c r="A1384">
        <v>1504</v>
      </c>
      <c r="C1384" s="2">
        <v>2</v>
      </c>
      <c r="D1384" s="3">
        <v>3</v>
      </c>
    </row>
    <row r="1385" spans="1:5" x14ac:dyDescent="0.25">
      <c r="A1385">
        <v>1505</v>
      </c>
      <c r="C1385" s="2">
        <v>2</v>
      </c>
      <c r="D1385" s="3">
        <v>3</v>
      </c>
    </row>
    <row r="1386" spans="1:5" x14ac:dyDescent="0.25">
      <c r="A1386">
        <v>1506</v>
      </c>
      <c r="C1386" s="2">
        <v>2</v>
      </c>
      <c r="D1386" s="3">
        <v>3</v>
      </c>
    </row>
    <row r="1387" spans="1:5" x14ac:dyDescent="0.25">
      <c r="A1387">
        <v>1507</v>
      </c>
      <c r="C1387" s="2">
        <v>2</v>
      </c>
      <c r="D1387" s="3">
        <v>3</v>
      </c>
    </row>
    <row r="1388" spans="1:5" x14ac:dyDescent="0.25">
      <c r="A1388">
        <v>1508</v>
      </c>
      <c r="C1388" s="2">
        <v>2</v>
      </c>
      <c r="D1388" s="3">
        <v>3</v>
      </c>
    </row>
    <row r="1389" spans="1:5" x14ac:dyDescent="0.25">
      <c r="A1389">
        <v>1509</v>
      </c>
      <c r="C1389" s="2">
        <v>2</v>
      </c>
      <c r="D1389" s="3">
        <v>3</v>
      </c>
    </row>
    <row r="1390" spans="1:5" x14ac:dyDescent="0.25">
      <c r="A1390">
        <v>1510</v>
      </c>
      <c r="C1390" s="2">
        <v>2</v>
      </c>
      <c r="D1390" s="3">
        <v>3</v>
      </c>
    </row>
    <row r="1391" spans="1:5" x14ac:dyDescent="0.25">
      <c r="A1391">
        <v>1511</v>
      </c>
    </row>
    <row r="1392" spans="1:5" x14ac:dyDescent="0.25">
      <c r="A1392">
        <v>1512</v>
      </c>
      <c r="E1392" s="5">
        <v>4</v>
      </c>
    </row>
    <row r="1393" spans="1:5" x14ac:dyDescent="0.25">
      <c r="A1393">
        <v>1513</v>
      </c>
      <c r="E1393" s="5">
        <v>4</v>
      </c>
    </row>
    <row r="1394" spans="1:5" x14ac:dyDescent="0.25">
      <c r="A1394">
        <v>1514</v>
      </c>
      <c r="B1394" s="4">
        <v>1</v>
      </c>
      <c r="E1394" s="5">
        <v>4</v>
      </c>
    </row>
    <row r="1395" spans="1:5" x14ac:dyDescent="0.25">
      <c r="A1395">
        <v>1515</v>
      </c>
      <c r="B1395" s="4">
        <v>1</v>
      </c>
      <c r="E1395" s="5">
        <v>4</v>
      </c>
    </row>
    <row r="1396" spans="1:5" x14ac:dyDescent="0.25">
      <c r="A1396">
        <v>1516</v>
      </c>
      <c r="B1396" s="4">
        <v>1</v>
      </c>
      <c r="E1396" s="5">
        <v>4</v>
      </c>
    </row>
    <row r="1397" spans="1:5" x14ac:dyDescent="0.25">
      <c r="A1397">
        <v>1517</v>
      </c>
      <c r="B1397" s="4">
        <v>1</v>
      </c>
      <c r="E1397" s="5">
        <v>4</v>
      </c>
    </row>
    <row r="1398" spans="1:5" x14ac:dyDescent="0.25">
      <c r="A1398">
        <v>1518</v>
      </c>
      <c r="B1398" s="4">
        <v>1</v>
      </c>
      <c r="E1398" s="5">
        <v>4</v>
      </c>
    </row>
    <row r="1399" spans="1:5" x14ac:dyDescent="0.25">
      <c r="A1399">
        <v>1519</v>
      </c>
      <c r="B1399" s="4">
        <v>1</v>
      </c>
      <c r="E1399" s="5">
        <v>4</v>
      </c>
    </row>
    <row r="1400" spans="1:5" x14ac:dyDescent="0.25">
      <c r="A1400">
        <v>1520</v>
      </c>
      <c r="B1400" s="4">
        <v>1</v>
      </c>
      <c r="E1400" s="5">
        <v>4</v>
      </c>
    </row>
    <row r="1401" spans="1:5" x14ac:dyDescent="0.25">
      <c r="A1401">
        <v>1521</v>
      </c>
      <c r="B1401" s="4">
        <v>1</v>
      </c>
      <c r="E1401" s="5">
        <v>4</v>
      </c>
    </row>
    <row r="1402" spans="1:5" x14ac:dyDescent="0.25">
      <c r="A1402">
        <v>1522</v>
      </c>
      <c r="B1402" s="4">
        <v>1</v>
      </c>
      <c r="E1402" s="5">
        <v>4</v>
      </c>
    </row>
    <row r="1403" spans="1:5" x14ac:dyDescent="0.25">
      <c r="A1403">
        <v>1523</v>
      </c>
      <c r="B1403" s="4">
        <v>1</v>
      </c>
      <c r="E1403" s="5">
        <v>4</v>
      </c>
    </row>
    <row r="1404" spans="1:5" x14ac:dyDescent="0.25">
      <c r="A1404">
        <v>1524</v>
      </c>
      <c r="B1404" s="4">
        <v>1</v>
      </c>
    </row>
    <row r="1405" spans="1:5" x14ac:dyDescent="0.25">
      <c r="A1405">
        <v>1525</v>
      </c>
    </row>
    <row r="1406" spans="1:5" x14ac:dyDescent="0.25">
      <c r="A1406">
        <v>1526</v>
      </c>
    </row>
    <row r="1407" spans="1:5" x14ac:dyDescent="0.25">
      <c r="A1407">
        <v>1527</v>
      </c>
      <c r="C1407" s="2">
        <v>2</v>
      </c>
      <c r="D1407" s="3">
        <v>3</v>
      </c>
    </row>
    <row r="1408" spans="1:5" x14ac:dyDescent="0.25">
      <c r="A1408">
        <v>1528</v>
      </c>
      <c r="C1408" s="2">
        <v>2</v>
      </c>
      <c r="D1408" s="3">
        <v>3</v>
      </c>
    </row>
    <row r="1409" spans="1:5" x14ac:dyDescent="0.25">
      <c r="A1409">
        <v>1529</v>
      </c>
      <c r="C1409" s="2">
        <v>2</v>
      </c>
      <c r="D1409" s="3">
        <v>3</v>
      </c>
    </row>
    <row r="1410" spans="1:5" x14ac:dyDescent="0.25">
      <c r="A1410">
        <v>1530</v>
      </c>
      <c r="C1410" s="2">
        <v>2</v>
      </c>
      <c r="D1410" s="3">
        <v>3</v>
      </c>
    </row>
    <row r="1411" spans="1:5" x14ac:dyDescent="0.25">
      <c r="A1411">
        <v>1531</v>
      </c>
      <c r="C1411" s="2">
        <v>2</v>
      </c>
      <c r="D1411" s="3">
        <v>3</v>
      </c>
    </row>
    <row r="1412" spans="1:5" x14ac:dyDescent="0.25">
      <c r="A1412">
        <v>1532</v>
      </c>
      <c r="C1412" s="2">
        <v>2</v>
      </c>
      <c r="D1412" s="3">
        <v>3</v>
      </c>
    </row>
    <row r="1413" spans="1:5" x14ac:dyDescent="0.25">
      <c r="A1413">
        <v>1533</v>
      </c>
      <c r="C1413" s="2">
        <v>2</v>
      </c>
      <c r="D1413" s="3">
        <v>3</v>
      </c>
    </row>
    <row r="1414" spans="1:5" x14ac:dyDescent="0.25">
      <c r="A1414">
        <v>1534</v>
      </c>
      <c r="C1414" s="2">
        <v>2</v>
      </c>
      <c r="D1414" s="3">
        <v>3</v>
      </c>
    </row>
    <row r="1415" spans="1:5" x14ac:dyDescent="0.25">
      <c r="A1415">
        <v>1535</v>
      </c>
      <c r="C1415" s="2">
        <v>2</v>
      </c>
      <c r="D1415" s="3">
        <v>3</v>
      </c>
    </row>
    <row r="1416" spans="1:5" x14ac:dyDescent="0.25">
      <c r="A1416">
        <v>1536</v>
      </c>
      <c r="C1416" s="2">
        <v>2</v>
      </c>
      <c r="D1416" s="3">
        <v>3</v>
      </c>
    </row>
    <row r="1417" spans="1:5" x14ac:dyDescent="0.25">
      <c r="A1417">
        <v>1537</v>
      </c>
      <c r="C1417" s="2">
        <v>2</v>
      </c>
      <c r="D1417" s="3">
        <v>3</v>
      </c>
    </row>
    <row r="1418" spans="1:5" x14ac:dyDescent="0.25">
      <c r="A1418">
        <v>1538</v>
      </c>
    </row>
    <row r="1419" spans="1:5" x14ac:dyDescent="0.25">
      <c r="A1419">
        <v>1539</v>
      </c>
      <c r="E1419" s="5">
        <v>4</v>
      </c>
    </row>
    <row r="1420" spans="1:5" x14ac:dyDescent="0.25">
      <c r="A1420">
        <v>1540</v>
      </c>
      <c r="B1420" s="4">
        <v>1</v>
      </c>
      <c r="E1420" s="5">
        <v>4</v>
      </c>
    </row>
    <row r="1421" spans="1:5" x14ac:dyDescent="0.25">
      <c r="A1421">
        <v>1541</v>
      </c>
      <c r="B1421" s="4">
        <v>1</v>
      </c>
      <c r="E1421" s="5">
        <v>4</v>
      </c>
    </row>
    <row r="1422" spans="1:5" x14ac:dyDescent="0.25">
      <c r="A1422">
        <v>1542</v>
      </c>
      <c r="B1422" s="4">
        <v>1</v>
      </c>
      <c r="E1422" s="5">
        <v>4</v>
      </c>
    </row>
    <row r="1423" spans="1:5" x14ac:dyDescent="0.25">
      <c r="A1423">
        <v>1543</v>
      </c>
      <c r="B1423" s="4">
        <v>1</v>
      </c>
      <c r="E1423" s="5">
        <v>4</v>
      </c>
    </row>
    <row r="1424" spans="1:5" x14ac:dyDescent="0.25">
      <c r="A1424">
        <v>1544</v>
      </c>
      <c r="B1424" s="4">
        <v>1</v>
      </c>
      <c r="E1424" s="5">
        <v>4</v>
      </c>
    </row>
    <row r="1425" spans="1:5" x14ac:dyDescent="0.25">
      <c r="A1425">
        <v>1545</v>
      </c>
      <c r="B1425" s="4">
        <v>1</v>
      </c>
      <c r="E1425" s="5">
        <v>4</v>
      </c>
    </row>
    <row r="1426" spans="1:5" x14ac:dyDescent="0.25">
      <c r="A1426">
        <v>1546</v>
      </c>
      <c r="B1426" s="4">
        <v>1</v>
      </c>
      <c r="E1426" s="5">
        <v>4</v>
      </c>
    </row>
    <row r="1427" spans="1:5" x14ac:dyDescent="0.25">
      <c r="A1427">
        <v>1547</v>
      </c>
      <c r="B1427" s="4">
        <v>1</v>
      </c>
      <c r="E1427" s="5">
        <v>4</v>
      </c>
    </row>
    <row r="1428" spans="1:5" x14ac:dyDescent="0.25">
      <c r="A1428">
        <v>1548</v>
      </c>
      <c r="B1428" s="4">
        <v>1</v>
      </c>
      <c r="E1428" s="5">
        <v>4</v>
      </c>
    </row>
    <row r="1429" spans="1:5" x14ac:dyDescent="0.25">
      <c r="A1429">
        <v>1549</v>
      </c>
      <c r="B1429" s="4">
        <v>1</v>
      </c>
      <c r="E1429" s="5">
        <v>4</v>
      </c>
    </row>
    <row r="1430" spans="1:5" x14ac:dyDescent="0.25">
      <c r="A1430">
        <v>1550</v>
      </c>
      <c r="B1430" s="4">
        <v>1</v>
      </c>
      <c r="E1430" s="5">
        <v>4</v>
      </c>
    </row>
    <row r="1431" spans="1:5" x14ac:dyDescent="0.25">
      <c r="A1431">
        <v>1551</v>
      </c>
      <c r="E1431" s="5">
        <v>4</v>
      </c>
    </row>
    <row r="1432" spans="1:5" x14ac:dyDescent="0.25">
      <c r="A1432">
        <v>1552</v>
      </c>
      <c r="D1432" s="3">
        <v>3</v>
      </c>
    </row>
    <row r="1433" spans="1:5" x14ac:dyDescent="0.25">
      <c r="A1433">
        <v>1553</v>
      </c>
      <c r="D1433" s="3">
        <v>3</v>
      </c>
    </row>
    <row r="1434" spans="1:5" x14ac:dyDescent="0.25">
      <c r="A1434">
        <v>1554</v>
      </c>
      <c r="C1434" s="2">
        <v>2</v>
      </c>
      <c r="D1434" s="3">
        <v>3</v>
      </c>
    </row>
    <row r="1435" spans="1:5" x14ac:dyDescent="0.25">
      <c r="A1435">
        <v>1555</v>
      </c>
      <c r="C1435" s="2">
        <v>2</v>
      </c>
      <c r="D1435" s="3">
        <v>3</v>
      </c>
    </row>
    <row r="1436" spans="1:5" x14ac:dyDescent="0.25">
      <c r="A1436">
        <v>1556</v>
      </c>
      <c r="C1436" s="2">
        <v>2</v>
      </c>
      <c r="D1436" s="3">
        <v>3</v>
      </c>
    </row>
    <row r="1437" spans="1:5" x14ac:dyDescent="0.25">
      <c r="A1437">
        <v>1557</v>
      </c>
      <c r="C1437" s="2">
        <v>2</v>
      </c>
      <c r="D1437" s="3">
        <v>3</v>
      </c>
    </row>
    <row r="1438" spans="1:5" x14ac:dyDescent="0.25">
      <c r="A1438">
        <v>1558</v>
      </c>
      <c r="C1438" s="2">
        <v>2</v>
      </c>
      <c r="D1438" s="3">
        <v>3</v>
      </c>
    </row>
    <row r="1439" spans="1:5" x14ac:dyDescent="0.25">
      <c r="A1439">
        <v>1559</v>
      </c>
      <c r="C1439" s="2">
        <v>2</v>
      </c>
      <c r="D1439" s="3">
        <v>3</v>
      </c>
    </row>
    <row r="1440" spans="1:5" x14ac:dyDescent="0.25">
      <c r="A1440">
        <v>1560</v>
      </c>
      <c r="C1440" s="2">
        <v>2</v>
      </c>
      <c r="D1440" s="3">
        <v>3</v>
      </c>
    </row>
    <row r="1441" spans="1:5" x14ac:dyDescent="0.25">
      <c r="A1441">
        <v>1561</v>
      </c>
      <c r="C1441" s="2">
        <v>2</v>
      </c>
      <c r="D1441" s="3">
        <v>3</v>
      </c>
    </row>
    <row r="1442" spans="1:5" x14ac:dyDescent="0.25">
      <c r="A1442">
        <v>1562</v>
      </c>
      <c r="C1442" s="2">
        <v>2</v>
      </c>
      <c r="D1442" s="3">
        <v>3</v>
      </c>
    </row>
    <row r="1443" spans="1:5" x14ac:dyDescent="0.25">
      <c r="A1443">
        <v>1563</v>
      </c>
      <c r="C1443" s="2">
        <v>2</v>
      </c>
    </row>
    <row r="1444" spans="1:5" x14ac:dyDescent="0.25">
      <c r="A1444">
        <v>1564</v>
      </c>
      <c r="C1444" s="2">
        <v>2</v>
      </c>
    </row>
    <row r="1445" spans="1:5" x14ac:dyDescent="0.25">
      <c r="A1445">
        <v>1565</v>
      </c>
    </row>
    <row r="1446" spans="1:5" x14ac:dyDescent="0.25">
      <c r="A1446">
        <v>1566</v>
      </c>
      <c r="B1446" s="4">
        <v>1</v>
      </c>
    </row>
    <row r="1447" spans="1:5" x14ac:dyDescent="0.25">
      <c r="A1447">
        <v>1567</v>
      </c>
      <c r="B1447" s="4">
        <v>1</v>
      </c>
    </row>
    <row r="1448" spans="1:5" x14ac:dyDescent="0.25">
      <c r="A1448">
        <v>1568</v>
      </c>
      <c r="B1448" s="4">
        <v>1</v>
      </c>
      <c r="E1448" s="5">
        <v>4</v>
      </c>
    </row>
    <row r="1449" spans="1:5" x14ac:dyDescent="0.25">
      <c r="A1449">
        <v>1569</v>
      </c>
      <c r="B1449" s="4">
        <v>1</v>
      </c>
      <c r="E1449" s="5">
        <v>4</v>
      </c>
    </row>
    <row r="1450" spans="1:5" x14ac:dyDescent="0.25">
      <c r="A1450">
        <v>1570</v>
      </c>
      <c r="B1450" s="4">
        <v>1</v>
      </c>
      <c r="E1450" s="5">
        <v>4</v>
      </c>
    </row>
    <row r="1451" spans="1:5" x14ac:dyDescent="0.25">
      <c r="A1451">
        <v>1571</v>
      </c>
      <c r="B1451" s="4">
        <v>1</v>
      </c>
      <c r="E1451" s="5">
        <v>4</v>
      </c>
    </row>
    <row r="1452" spans="1:5" x14ac:dyDescent="0.25">
      <c r="A1452">
        <v>1572</v>
      </c>
      <c r="B1452" s="4">
        <v>1</v>
      </c>
      <c r="E1452" s="5">
        <v>4</v>
      </c>
    </row>
    <row r="1453" spans="1:5" x14ac:dyDescent="0.25">
      <c r="A1453">
        <v>1573</v>
      </c>
      <c r="B1453" s="4">
        <v>1</v>
      </c>
      <c r="E1453" s="5">
        <v>4</v>
      </c>
    </row>
    <row r="1454" spans="1:5" x14ac:dyDescent="0.25">
      <c r="A1454">
        <v>1574</v>
      </c>
      <c r="B1454" s="4">
        <v>1</v>
      </c>
      <c r="E1454" s="5">
        <v>4</v>
      </c>
    </row>
    <row r="1455" spans="1:5" x14ac:dyDescent="0.25">
      <c r="A1455">
        <v>1575</v>
      </c>
      <c r="B1455" s="4">
        <v>1</v>
      </c>
      <c r="E1455" s="5">
        <v>4</v>
      </c>
    </row>
    <row r="1456" spans="1:5" x14ac:dyDescent="0.25">
      <c r="A1456">
        <v>1576</v>
      </c>
      <c r="B1456" s="4">
        <v>1</v>
      </c>
      <c r="E1456" s="5">
        <v>4</v>
      </c>
    </row>
    <row r="1457" spans="1:5" x14ac:dyDescent="0.25">
      <c r="A1457">
        <v>1577</v>
      </c>
      <c r="E1457" s="5">
        <v>4</v>
      </c>
    </row>
    <row r="1458" spans="1:5" x14ac:dyDescent="0.25">
      <c r="A1458">
        <v>1578</v>
      </c>
      <c r="D1458" s="3">
        <v>3</v>
      </c>
      <c r="E1458" s="5">
        <v>4</v>
      </c>
    </row>
    <row r="1459" spans="1:5" x14ac:dyDescent="0.25">
      <c r="A1459">
        <v>1579</v>
      </c>
      <c r="D1459" s="3">
        <v>3</v>
      </c>
    </row>
    <row r="1460" spans="1:5" x14ac:dyDescent="0.25">
      <c r="A1460">
        <v>1580</v>
      </c>
      <c r="C1460" s="2">
        <v>2</v>
      </c>
      <c r="D1460" s="3">
        <v>3</v>
      </c>
    </row>
    <row r="1461" spans="1:5" x14ac:dyDescent="0.25">
      <c r="A1461">
        <v>1581</v>
      </c>
      <c r="C1461" s="2">
        <v>2</v>
      </c>
      <c r="D1461" s="3">
        <v>3</v>
      </c>
    </row>
    <row r="1462" spans="1:5" x14ac:dyDescent="0.25">
      <c r="A1462">
        <v>1582</v>
      </c>
      <c r="C1462" s="2">
        <v>2</v>
      </c>
      <c r="D1462" s="3">
        <v>3</v>
      </c>
    </row>
    <row r="1463" spans="1:5" x14ac:dyDescent="0.25">
      <c r="A1463">
        <v>1583</v>
      </c>
      <c r="C1463" s="2">
        <v>2</v>
      </c>
      <c r="D1463" s="3">
        <v>3</v>
      </c>
    </row>
    <row r="1464" spans="1:5" x14ac:dyDescent="0.25">
      <c r="A1464">
        <v>1584</v>
      </c>
      <c r="C1464" s="2">
        <v>2</v>
      </c>
      <c r="D1464" s="3">
        <v>3</v>
      </c>
    </row>
    <row r="1465" spans="1:5" x14ac:dyDescent="0.25">
      <c r="A1465">
        <v>1585</v>
      </c>
      <c r="C1465" s="2">
        <v>2</v>
      </c>
      <c r="D1465" s="3">
        <v>3</v>
      </c>
    </row>
    <row r="1466" spans="1:5" x14ac:dyDescent="0.25">
      <c r="A1466">
        <v>1586</v>
      </c>
      <c r="C1466" s="2">
        <v>2</v>
      </c>
      <c r="D1466" s="3">
        <v>3</v>
      </c>
    </row>
    <row r="1467" spans="1:5" x14ac:dyDescent="0.25">
      <c r="A1467">
        <v>1587</v>
      </c>
      <c r="C1467" s="2">
        <v>2</v>
      </c>
      <c r="D1467" s="3">
        <v>3</v>
      </c>
    </row>
    <row r="1468" spans="1:5" x14ac:dyDescent="0.25">
      <c r="A1468">
        <v>1588</v>
      </c>
      <c r="C1468" s="2">
        <v>2</v>
      </c>
    </row>
    <row r="1469" spans="1:5" x14ac:dyDescent="0.25">
      <c r="A1469">
        <v>1589</v>
      </c>
      <c r="C1469" s="2">
        <v>2</v>
      </c>
    </row>
    <row r="1470" spans="1:5" x14ac:dyDescent="0.25">
      <c r="A1470">
        <v>1590</v>
      </c>
      <c r="C1470" s="2">
        <v>2</v>
      </c>
    </row>
    <row r="1471" spans="1:5" x14ac:dyDescent="0.25">
      <c r="A1471">
        <v>1591</v>
      </c>
      <c r="C1471" s="2">
        <v>2</v>
      </c>
    </row>
    <row r="1472" spans="1:5" x14ac:dyDescent="0.25">
      <c r="A1472">
        <v>1592</v>
      </c>
      <c r="B1472" s="4">
        <v>1</v>
      </c>
    </row>
    <row r="1473" spans="1:5" x14ac:dyDescent="0.25">
      <c r="A1473">
        <v>1593</v>
      </c>
      <c r="B1473" s="4">
        <v>1</v>
      </c>
    </row>
    <row r="1474" spans="1:5" x14ac:dyDescent="0.25">
      <c r="A1474">
        <v>1594</v>
      </c>
      <c r="B1474" s="4">
        <v>1</v>
      </c>
      <c r="E1474" s="5">
        <v>4</v>
      </c>
    </row>
    <row r="1475" spans="1:5" x14ac:dyDescent="0.25">
      <c r="A1475">
        <v>1595</v>
      </c>
      <c r="B1475" s="4">
        <v>1</v>
      </c>
      <c r="E1475" s="5">
        <v>4</v>
      </c>
    </row>
    <row r="1476" spans="1:5" x14ac:dyDescent="0.25">
      <c r="A1476">
        <v>1596</v>
      </c>
      <c r="B1476" s="4">
        <v>1</v>
      </c>
      <c r="E1476" s="5">
        <v>4</v>
      </c>
    </row>
    <row r="1477" spans="1:5" x14ac:dyDescent="0.25">
      <c r="A1477">
        <v>1597</v>
      </c>
      <c r="B1477" s="4">
        <v>1</v>
      </c>
      <c r="E1477" s="5">
        <v>4</v>
      </c>
    </row>
    <row r="1478" spans="1:5" x14ac:dyDescent="0.25">
      <c r="A1478">
        <v>1598</v>
      </c>
      <c r="B1478" s="4">
        <v>1</v>
      </c>
      <c r="E1478" s="5">
        <v>4</v>
      </c>
    </row>
    <row r="1479" spans="1:5" x14ac:dyDescent="0.25">
      <c r="A1479">
        <v>1599</v>
      </c>
      <c r="B1479" s="4">
        <v>1</v>
      </c>
      <c r="E1479" s="5">
        <v>4</v>
      </c>
    </row>
    <row r="1480" spans="1:5" x14ac:dyDescent="0.25">
      <c r="A1480">
        <v>1600</v>
      </c>
      <c r="B1480" s="4">
        <v>1</v>
      </c>
      <c r="E1480" s="5">
        <v>4</v>
      </c>
    </row>
    <row r="1481" spans="1:5" x14ac:dyDescent="0.25">
      <c r="A1481">
        <v>1601</v>
      </c>
      <c r="B1481" s="4">
        <v>1</v>
      </c>
      <c r="E1481" s="5">
        <v>4</v>
      </c>
    </row>
    <row r="1482" spans="1:5" x14ac:dyDescent="0.25">
      <c r="A1482">
        <v>1602</v>
      </c>
      <c r="E1482" s="5">
        <v>4</v>
      </c>
    </row>
    <row r="1483" spans="1:5" x14ac:dyDescent="0.25">
      <c r="A1483">
        <v>1603</v>
      </c>
      <c r="D1483" s="3">
        <v>3</v>
      </c>
      <c r="E1483" s="5">
        <v>4</v>
      </c>
    </row>
    <row r="1484" spans="1:5" x14ac:dyDescent="0.25">
      <c r="A1484">
        <v>1604</v>
      </c>
      <c r="D1484" s="3">
        <v>3</v>
      </c>
      <c r="E1484" s="5">
        <v>4</v>
      </c>
    </row>
    <row r="1485" spans="1:5" x14ac:dyDescent="0.25">
      <c r="A1485">
        <v>1605</v>
      </c>
      <c r="D1485" s="3">
        <v>3</v>
      </c>
      <c r="E1485" s="5">
        <v>4</v>
      </c>
    </row>
    <row r="1486" spans="1:5" x14ac:dyDescent="0.25">
      <c r="A1486">
        <v>1606</v>
      </c>
      <c r="D1486" s="3">
        <v>3</v>
      </c>
      <c r="E1486" s="5">
        <v>4</v>
      </c>
    </row>
    <row r="1487" spans="1:5" x14ac:dyDescent="0.25">
      <c r="A1487">
        <v>1607</v>
      </c>
      <c r="C1487" s="2">
        <v>2</v>
      </c>
      <c r="D1487" s="3">
        <v>3</v>
      </c>
    </row>
    <row r="1488" spans="1:5" x14ac:dyDescent="0.25">
      <c r="A1488">
        <v>1608</v>
      </c>
      <c r="C1488" s="2">
        <v>2</v>
      </c>
      <c r="D1488" s="3">
        <v>3</v>
      </c>
    </row>
    <row r="1489" spans="1:5" x14ac:dyDescent="0.25">
      <c r="A1489">
        <v>1609</v>
      </c>
      <c r="C1489" s="2">
        <v>2</v>
      </c>
      <c r="D1489" s="3">
        <v>3</v>
      </c>
    </row>
    <row r="1490" spans="1:5" x14ac:dyDescent="0.25">
      <c r="A1490">
        <v>1610</v>
      </c>
      <c r="C1490" s="2">
        <v>2</v>
      </c>
      <c r="D1490" s="3">
        <v>3</v>
      </c>
    </row>
    <row r="1491" spans="1:5" x14ac:dyDescent="0.25">
      <c r="A1491">
        <v>1611</v>
      </c>
      <c r="C1491" s="2">
        <v>2</v>
      </c>
      <c r="D1491" s="3">
        <v>3</v>
      </c>
    </row>
    <row r="1492" spans="1:5" x14ac:dyDescent="0.25">
      <c r="A1492">
        <v>1612</v>
      </c>
      <c r="C1492" s="2">
        <v>2</v>
      </c>
      <c r="D1492" s="3">
        <v>3</v>
      </c>
    </row>
    <row r="1493" spans="1:5" x14ac:dyDescent="0.25">
      <c r="A1493">
        <v>1613</v>
      </c>
      <c r="C1493" s="2">
        <v>2</v>
      </c>
      <c r="D1493" s="3">
        <v>3</v>
      </c>
    </row>
    <row r="1494" spans="1:5" x14ac:dyDescent="0.25">
      <c r="A1494">
        <v>1614</v>
      </c>
      <c r="C1494" s="2">
        <v>2</v>
      </c>
    </row>
    <row r="1495" spans="1:5" x14ac:dyDescent="0.25">
      <c r="A1495">
        <v>1615</v>
      </c>
      <c r="C1495" s="2">
        <v>2</v>
      </c>
    </row>
    <row r="1496" spans="1:5" x14ac:dyDescent="0.25">
      <c r="A1496">
        <v>1616</v>
      </c>
      <c r="C1496" s="2">
        <v>2</v>
      </c>
    </row>
    <row r="1497" spans="1:5" x14ac:dyDescent="0.25">
      <c r="A1497">
        <v>1617</v>
      </c>
      <c r="C1497" s="2">
        <v>2</v>
      </c>
    </row>
    <row r="1498" spans="1:5" x14ac:dyDescent="0.25">
      <c r="A1498">
        <v>1618</v>
      </c>
      <c r="B1498" s="4">
        <v>1</v>
      </c>
      <c r="C1498" s="2">
        <v>2</v>
      </c>
    </row>
    <row r="1499" spans="1:5" x14ac:dyDescent="0.25">
      <c r="A1499">
        <v>1619</v>
      </c>
      <c r="B1499" s="4">
        <v>1</v>
      </c>
      <c r="C1499" s="2">
        <v>2</v>
      </c>
    </row>
    <row r="1500" spans="1:5" x14ac:dyDescent="0.25">
      <c r="A1500">
        <v>1620</v>
      </c>
      <c r="B1500" s="4">
        <v>1</v>
      </c>
    </row>
    <row r="1501" spans="1:5" x14ac:dyDescent="0.25">
      <c r="A1501">
        <v>1621</v>
      </c>
      <c r="B1501" s="4">
        <v>1</v>
      </c>
    </row>
    <row r="1502" spans="1:5" x14ac:dyDescent="0.25">
      <c r="A1502">
        <v>1622</v>
      </c>
      <c r="B1502" s="4">
        <v>1</v>
      </c>
      <c r="E1502" s="5">
        <v>4</v>
      </c>
    </row>
    <row r="1503" spans="1:5" x14ac:dyDescent="0.25">
      <c r="A1503">
        <v>1623</v>
      </c>
      <c r="B1503" s="4">
        <v>1</v>
      </c>
      <c r="E1503" s="5">
        <v>4</v>
      </c>
    </row>
    <row r="1504" spans="1:5" x14ac:dyDescent="0.25">
      <c r="A1504">
        <v>1624</v>
      </c>
      <c r="B1504" s="4">
        <v>1</v>
      </c>
      <c r="E1504" s="5">
        <v>4</v>
      </c>
    </row>
    <row r="1505" spans="1:5" x14ac:dyDescent="0.25">
      <c r="A1505">
        <v>1625</v>
      </c>
      <c r="B1505" s="4">
        <v>1</v>
      </c>
      <c r="E1505" s="5">
        <v>4</v>
      </c>
    </row>
    <row r="1506" spans="1:5" x14ac:dyDescent="0.25">
      <c r="A1506">
        <v>1626</v>
      </c>
      <c r="B1506" s="4">
        <v>1</v>
      </c>
      <c r="E1506" s="5">
        <v>4</v>
      </c>
    </row>
    <row r="1507" spans="1:5" x14ac:dyDescent="0.25">
      <c r="A1507">
        <v>1627</v>
      </c>
      <c r="B1507" s="4">
        <v>1</v>
      </c>
      <c r="E1507" s="5">
        <v>4</v>
      </c>
    </row>
    <row r="1508" spans="1:5" x14ac:dyDescent="0.25">
      <c r="A1508">
        <v>1628</v>
      </c>
      <c r="B1508" s="4">
        <v>1</v>
      </c>
      <c r="E1508" s="5">
        <v>4</v>
      </c>
    </row>
    <row r="1509" spans="1:5" x14ac:dyDescent="0.25">
      <c r="A1509">
        <v>1629</v>
      </c>
      <c r="B1509" s="4">
        <v>1</v>
      </c>
      <c r="E1509" s="5">
        <v>4</v>
      </c>
    </row>
    <row r="1510" spans="1:5" x14ac:dyDescent="0.25">
      <c r="A1510">
        <v>1630</v>
      </c>
      <c r="D1510" s="3">
        <v>3</v>
      </c>
      <c r="E1510" s="5">
        <v>4</v>
      </c>
    </row>
    <row r="1511" spans="1:5" x14ac:dyDescent="0.25">
      <c r="A1511">
        <v>1631</v>
      </c>
      <c r="D1511" s="3">
        <v>3</v>
      </c>
      <c r="E1511" s="5">
        <v>4</v>
      </c>
    </row>
    <row r="1512" spans="1:5" x14ac:dyDescent="0.25">
      <c r="A1512">
        <v>1632</v>
      </c>
      <c r="D1512" s="3">
        <v>3</v>
      </c>
      <c r="E1512" s="5">
        <v>4</v>
      </c>
    </row>
    <row r="1513" spans="1:5" x14ac:dyDescent="0.25">
      <c r="A1513">
        <v>1633</v>
      </c>
      <c r="D1513" s="3">
        <v>3</v>
      </c>
      <c r="E1513" s="5">
        <v>4</v>
      </c>
    </row>
    <row r="1514" spans="1:5" x14ac:dyDescent="0.25">
      <c r="A1514">
        <v>1634</v>
      </c>
      <c r="C1514" s="2">
        <v>2</v>
      </c>
      <c r="D1514" s="3">
        <v>3</v>
      </c>
      <c r="E1514" s="5">
        <v>4</v>
      </c>
    </row>
    <row r="1515" spans="1:5" x14ac:dyDescent="0.25">
      <c r="A1515">
        <v>1635</v>
      </c>
      <c r="C1515" s="2">
        <v>2</v>
      </c>
      <c r="D1515" s="3">
        <v>3</v>
      </c>
    </row>
    <row r="1516" spans="1:5" x14ac:dyDescent="0.25">
      <c r="A1516">
        <v>1636</v>
      </c>
      <c r="C1516" s="2">
        <v>2</v>
      </c>
      <c r="D1516" s="3">
        <v>3</v>
      </c>
    </row>
    <row r="1517" spans="1:5" x14ac:dyDescent="0.25">
      <c r="A1517">
        <v>1637</v>
      </c>
      <c r="C1517" s="2">
        <v>2</v>
      </c>
      <c r="D1517" s="3">
        <v>3</v>
      </c>
    </row>
    <row r="1518" spans="1:5" x14ac:dyDescent="0.25">
      <c r="A1518">
        <v>1638</v>
      </c>
      <c r="C1518" s="2">
        <v>2</v>
      </c>
      <c r="D1518" s="3">
        <v>3</v>
      </c>
    </row>
    <row r="1519" spans="1:5" x14ac:dyDescent="0.25">
      <c r="A1519">
        <v>1639</v>
      </c>
      <c r="C1519" s="2">
        <v>2</v>
      </c>
      <c r="D1519" s="3">
        <v>3</v>
      </c>
    </row>
    <row r="1520" spans="1:5" x14ac:dyDescent="0.25">
      <c r="A1520">
        <v>1640</v>
      </c>
      <c r="C1520" s="2">
        <v>2</v>
      </c>
      <c r="D1520" s="3">
        <v>3</v>
      </c>
    </row>
    <row r="1521" spans="1:5" x14ac:dyDescent="0.25">
      <c r="A1521">
        <v>1641</v>
      </c>
      <c r="C1521" s="2">
        <v>2</v>
      </c>
      <c r="D1521" s="3">
        <v>3</v>
      </c>
    </row>
    <row r="1522" spans="1:5" x14ac:dyDescent="0.25">
      <c r="A1522">
        <v>1642</v>
      </c>
      <c r="C1522" s="2">
        <v>2</v>
      </c>
    </row>
    <row r="1523" spans="1:5" x14ac:dyDescent="0.25">
      <c r="A1523">
        <v>1643</v>
      </c>
      <c r="C1523" s="2">
        <v>2</v>
      </c>
    </row>
    <row r="1524" spans="1:5" x14ac:dyDescent="0.25">
      <c r="A1524">
        <v>1644</v>
      </c>
      <c r="C1524" s="2">
        <v>2</v>
      </c>
    </row>
    <row r="1525" spans="1:5" x14ac:dyDescent="0.25">
      <c r="A1525">
        <v>1645</v>
      </c>
      <c r="C1525" s="2">
        <v>2</v>
      </c>
    </row>
    <row r="1526" spans="1:5" x14ac:dyDescent="0.25">
      <c r="A1526">
        <v>1646</v>
      </c>
      <c r="B1526" s="4">
        <v>1</v>
      </c>
      <c r="C1526" s="2">
        <v>2</v>
      </c>
    </row>
    <row r="1527" spans="1:5" x14ac:dyDescent="0.25">
      <c r="A1527">
        <v>1647</v>
      </c>
      <c r="B1527" s="4">
        <v>1</v>
      </c>
      <c r="C1527" s="2">
        <v>2</v>
      </c>
    </row>
    <row r="1528" spans="1:5" x14ac:dyDescent="0.25">
      <c r="A1528">
        <v>1648</v>
      </c>
      <c r="B1528" s="4">
        <v>1</v>
      </c>
      <c r="C1528" s="2">
        <v>2</v>
      </c>
    </row>
    <row r="1529" spans="1:5" x14ac:dyDescent="0.25">
      <c r="A1529">
        <v>1649</v>
      </c>
      <c r="B1529" s="4">
        <v>1</v>
      </c>
      <c r="E1529" s="5">
        <v>4</v>
      </c>
    </row>
    <row r="1530" spans="1:5" x14ac:dyDescent="0.25">
      <c r="A1530">
        <v>1650</v>
      </c>
      <c r="B1530" s="4">
        <v>1</v>
      </c>
      <c r="E1530" s="5">
        <v>4</v>
      </c>
    </row>
    <row r="1531" spans="1:5" x14ac:dyDescent="0.25">
      <c r="A1531">
        <v>1651</v>
      </c>
      <c r="B1531" s="4">
        <v>1</v>
      </c>
      <c r="E1531" s="5">
        <v>4</v>
      </c>
    </row>
    <row r="1532" spans="1:5" x14ac:dyDescent="0.25">
      <c r="A1532">
        <v>1652</v>
      </c>
      <c r="B1532" s="4">
        <v>1</v>
      </c>
      <c r="E1532" s="5">
        <v>4</v>
      </c>
    </row>
    <row r="1533" spans="1:5" x14ac:dyDescent="0.25">
      <c r="A1533">
        <v>1653</v>
      </c>
      <c r="B1533" s="4">
        <v>1</v>
      </c>
      <c r="E1533" s="5">
        <v>4</v>
      </c>
    </row>
    <row r="1534" spans="1:5" x14ac:dyDescent="0.25">
      <c r="A1534">
        <v>1654</v>
      </c>
      <c r="B1534" s="4">
        <v>1</v>
      </c>
      <c r="E1534" s="5">
        <v>4</v>
      </c>
    </row>
    <row r="1535" spans="1:5" x14ac:dyDescent="0.25">
      <c r="A1535">
        <v>1655</v>
      </c>
      <c r="B1535" s="4">
        <v>1</v>
      </c>
      <c r="E1535" s="5">
        <v>4</v>
      </c>
    </row>
    <row r="1536" spans="1:5" x14ac:dyDescent="0.25">
      <c r="A1536">
        <v>1656</v>
      </c>
      <c r="B1536" s="4">
        <v>1</v>
      </c>
      <c r="E1536" s="5">
        <v>4</v>
      </c>
    </row>
    <row r="1537" spans="1:5" x14ac:dyDescent="0.25">
      <c r="A1537">
        <v>1657</v>
      </c>
      <c r="B1537" s="4">
        <v>1</v>
      </c>
      <c r="E1537" s="5">
        <v>4</v>
      </c>
    </row>
    <row r="1538" spans="1:5" x14ac:dyDescent="0.25">
      <c r="A1538">
        <v>1658</v>
      </c>
      <c r="E1538" s="5">
        <v>4</v>
      </c>
    </row>
    <row r="1539" spans="1:5" x14ac:dyDescent="0.25">
      <c r="A1539">
        <v>1659</v>
      </c>
      <c r="D1539" s="3">
        <v>3</v>
      </c>
      <c r="E1539" s="5">
        <v>4</v>
      </c>
    </row>
    <row r="1540" spans="1:5" x14ac:dyDescent="0.25">
      <c r="A1540">
        <v>1660</v>
      </c>
      <c r="D1540" s="3">
        <v>3</v>
      </c>
      <c r="E1540" s="5">
        <v>4</v>
      </c>
    </row>
    <row r="1541" spans="1:5" x14ac:dyDescent="0.25">
      <c r="A1541">
        <v>1661</v>
      </c>
      <c r="D1541" s="3">
        <v>3</v>
      </c>
      <c r="E1541" s="5">
        <v>4</v>
      </c>
    </row>
    <row r="1542" spans="1:5" x14ac:dyDescent="0.25">
      <c r="A1542">
        <v>1662</v>
      </c>
      <c r="D1542" s="3">
        <v>3</v>
      </c>
      <c r="E1542" s="5">
        <v>4</v>
      </c>
    </row>
    <row r="1543" spans="1:5" x14ac:dyDescent="0.25">
      <c r="A1543">
        <v>1663</v>
      </c>
      <c r="C1543" s="2">
        <v>2</v>
      </c>
      <c r="D1543" s="3">
        <v>3</v>
      </c>
      <c r="E1543" s="5">
        <v>4</v>
      </c>
    </row>
    <row r="1544" spans="1:5" x14ac:dyDescent="0.25">
      <c r="A1544">
        <v>1664</v>
      </c>
      <c r="C1544" s="2">
        <v>2</v>
      </c>
      <c r="D1544" s="3">
        <v>3</v>
      </c>
    </row>
    <row r="1545" spans="1:5" x14ac:dyDescent="0.25">
      <c r="A1545">
        <v>1665</v>
      </c>
      <c r="C1545" s="2">
        <v>2</v>
      </c>
      <c r="D1545" s="3">
        <v>3</v>
      </c>
    </row>
    <row r="1546" spans="1:5" x14ac:dyDescent="0.25">
      <c r="A1546">
        <v>1666</v>
      </c>
      <c r="C1546" s="2">
        <v>2</v>
      </c>
      <c r="D1546" s="3">
        <v>3</v>
      </c>
    </row>
    <row r="1547" spans="1:5" x14ac:dyDescent="0.25">
      <c r="A1547">
        <v>1667</v>
      </c>
      <c r="C1547" s="2">
        <v>2</v>
      </c>
      <c r="D1547" s="3">
        <v>3</v>
      </c>
    </row>
    <row r="1548" spans="1:5" x14ac:dyDescent="0.25">
      <c r="A1548">
        <v>1668</v>
      </c>
      <c r="C1548" s="2">
        <v>2</v>
      </c>
      <c r="D1548" s="3">
        <v>3</v>
      </c>
    </row>
    <row r="1549" spans="1:5" x14ac:dyDescent="0.25">
      <c r="A1549">
        <v>1669</v>
      </c>
      <c r="C1549" s="2">
        <v>2</v>
      </c>
      <c r="D1549" s="3">
        <v>3</v>
      </c>
    </row>
    <row r="1550" spans="1:5" x14ac:dyDescent="0.25">
      <c r="A1550">
        <v>1670</v>
      </c>
      <c r="C1550" s="2">
        <v>2</v>
      </c>
      <c r="D1550" s="3">
        <v>3</v>
      </c>
    </row>
    <row r="1551" spans="1:5" x14ac:dyDescent="0.25">
      <c r="A1551">
        <v>1671</v>
      </c>
      <c r="C1551" s="2">
        <v>2</v>
      </c>
    </row>
    <row r="1552" spans="1:5" x14ac:dyDescent="0.25">
      <c r="A1552">
        <v>1672</v>
      </c>
      <c r="C1552" s="2">
        <v>2</v>
      </c>
    </row>
    <row r="1553" spans="1:5" x14ac:dyDescent="0.25">
      <c r="A1553">
        <v>1673</v>
      </c>
      <c r="C1553" s="2">
        <v>2</v>
      </c>
    </row>
    <row r="1554" spans="1:5" x14ac:dyDescent="0.25">
      <c r="A1554">
        <v>1674</v>
      </c>
      <c r="C1554" s="2">
        <v>2</v>
      </c>
    </row>
    <row r="1555" spans="1:5" x14ac:dyDescent="0.25">
      <c r="A1555">
        <v>1675</v>
      </c>
      <c r="C1555" s="2">
        <v>2</v>
      </c>
    </row>
    <row r="1556" spans="1:5" x14ac:dyDescent="0.25">
      <c r="A1556">
        <v>1676</v>
      </c>
      <c r="B1556" s="4">
        <v>1</v>
      </c>
      <c r="C1556" s="2">
        <v>2</v>
      </c>
    </row>
    <row r="1557" spans="1:5" x14ac:dyDescent="0.25">
      <c r="A1557">
        <v>1677</v>
      </c>
      <c r="B1557" s="4">
        <v>1</v>
      </c>
      <c r="C1557" s="2">
        <v>2</v>
      </c>
    </row>
    <row r="1558" spans="1:5" x14ac:dyDescent="0.25">
      <c r="A1558">
        <v>1678</v>
      </c>
      <c r="B1558" s="4">
        <v>1</v>
      </c>
      <c r="E1558" s="5">
        <v>4</v>
      </c>
    </row>
    <row r="1559" spans="1:5" x14ac:dyDescent="0.25">
      <c r="A1559">
        <v>1679</v>
      </c>
      <c r="B1559" s="4">
        <v>1</v>
      </c>
      <c r="E1559" s="5">
        <v>4</v>
      </c>
    </row>
    <row r="1560" spans="1:5" x14ac:dyDescent="0.25">
      <c r="A1560">
        <v>1680</v>
      </c>
      <c r="B1560" s="4">
        <v>1</v>
      </c>
      <c r="E1560" s="5">
        <v>4</v>
      </c>
    </row>
    <row r="1561" spans="1:5" x14ac:dyDescent="0.25">
      <c r="A1561">
        <v>1681</v>
      </c>
      <c r="B1561" s="4">
        <v>1</v>
      </c>
      <c r="E1561" s="5">
        <v>4</v>
      </c>
    </row>
    <row r="1562" spans="1:5" x14ac:dyDescent="0.25">
      <c r="A1562">
        <v>1682</v>
      </c>
      <c r="B1562" s="4">
        <v>1</v>
      </c>
      <c r="E1562" s="5">
        <v>4</v>
      </c>
    </row>
    <row r="1563" spans="1:5" x14ac:dyDescent="0.25">
      <c r="A1563">
        <v>1683</v>
      </c>
      <c r="B1563" s="4">
        <v>1</v>
      </c>
      <c r="E1563" s="5">
        <v>4</v>
      </c>
    </row>
    <row r="1564" spans="1:5" x14ac:dyDescent="0.25">
      <c r="A1564">
        <v>1684</v>
      </c>
      <c r="B1564" s="4">
        <v>1</v>
      </c>
      <c r="E1564" s="5">
        <v>4</v>
      </c>
    </row>
    <row r="1565" spans="1:5" x14ac:dyDescent="0.25">
      <c r="A1565">
        <v>1685</v>
      </c>
      <c r="B1565" s="4">
        <v>1</v>
      </c>
      <c r="E1565" s="5">
        <v>4</v>
      </c>
    </row>
    <row r="1566" spans="1:5" x14ac:dyDescent="0.25">
      <c r="A1566">
        <v>1686</v>
      </c>
      <c r="B1566" s="4">
        <v>1</v>
      </c>
      <c r="E1566" s="5">
        <v>4</v>
      </c>
    </row>
    <row r="1567" spans="1:5" x14ac:dyDescent="0.25">
      <c r="A1567">
        <v>1687</v>
      </c>
      <c r="B1567" s="4">
        <v>1</v>
      </c>
      <c r="E1567" s="5">
        <v>4</v>
      </c>
    </row>
    <row r="1568" spans="1:5" x14ac:dyDescent="0.25">
      <c r="A1568">
        <v>1688</v>
      </c>
      <c r="B1568" s="4">
        <v>1</v>
      </c>
      <c r="E1568" s="5">
        <v>4</v>
      </c>
    </row>
    <row r="1569" spans="1:5" x14ac:dyDescent="0.25">
      <c r="A1569">
        <v>1689</v>
      </c>
      <c r="E1569" s="5">
        <v>4</v>
      </c>
    </row>
    <row r="1570" spans="1:5" x14ac:dyDescent="0.25">
      <c r="A1570">
        <v>1690</v>
      </c>
      <c r="D1570" s="3">
        <v>3</v>
      </c>
      <c r="E1570" s="5">
        <v>4</v>
      </c>
    </row>
    <row r="1571" spans="1:5" x14ac:dyDescent="0.25">
      <c r="A1571">
        <v>1691</v>
      </c>
      <c r="D1571" s="3">
        <v>3</v>
      </c>
      <c r="E1571" s="5">
        <v>4</v>
      </c>
    </row>
    <row r="1572" spans="1:5" x14ac:dyDescent="0.25">
      <c r="A1572">
        <v>1692</v>
      </c>
      <c r="C1572" s="2">
        <v>2</v>
      </c>
      <c r="D1572" s="3">
        <v>3</v>
      </c>
      <c r="E1572" s="5">
        <v>4</v>
      </c>
    </row>
    <row r="1573" spans="1:5" x14ac:dyDescent="0.25">
      <c r="A1573">
        <v>1693</v>
      </c>
      <c r="C1573" s="2">
        <v>2</v>
      </c>
      <c r="D1573" s="3">
        <v>3</v>
      </c>
      <c r="E1573" s="5">
        <v>4</v>
      </c>
    </row>
    <row r="1574" spans="1:5" x14ac:dyDescent="0.25">
      <c r="A1574">
        <v>1694</v>
      </c>
      <c r="C1574" s="2">
        <v>2</v>
      </c>
      <c r="D1574" s="3">
        <v>3</v>
      </c>
    </row>
    <row r="1575" spans="1:5" x14ac:dyDescent="0.25">
      <c r="A1575">
        <v>1695</v>
      </c>
      <c r="C1575" s="2">
        <v>2</v>
      </c>
      <c r="D1575" s="3">
        <v>3</v>
      </c>
    </row>
    <row r="1576" spans="1:5" x14ac:dyDescent="0.25">
      <c r="A1576">
        <v>1696</v>
      </c>
      <c r="C1576" s="2">
        <v>2</v>
      </c>
      <c r="D1576" s="3">
        <v>3</v>
      </c>
    </row>
    <row r="1577" spans="1:5" x14ac:dyDescent="0.25">
      <c r="A1577">
        <v>1697</v>
      </c>
      <c r="C1577" s="2">
        <v>2</v>
      </c>
      <c r="D1577" s="3">
        <v>3</v>
      </c>
    </row>
    <row r="1578" spans="1:5" x14ac:dyDescent="0.25">
      <c r="A1578">
        <v>1698</v>
      </c>
      <c r="C1578" s="2">
        <v>2</v>
      </c>
      <c r="D1578" s="3">
        <v>3</v>
      </c>
    </row>
    <row r="1579" spans="1:5" x14ac:dyDescent="0.25">
      <c r="A1579">
        <v>1699</v>
      </c>
      <c r="C1579" s="2">
        <v>2</v>
      </c>
      <c r="D1579" s="3">
        <v>3</v>
      </c>
    </row>
    <row r="1580" spans="1:5" x14ac:dyDescent="0.25">
      <c r="A1580">
        <v>1700</v>
      </c>
      <c r="C1580" s="2">
        <v>2</v>
      </c>
      <c r="D1580" s="3">
        <v>3</v>
      </c>
    </row>
    <row r="1581" spans="1:5" x14ac:dyDescent="0.25">
      <c r="A1581">
        <v>1701</v>
      </c>
      <c r="C1581" s="2">
        <v>2</v>
      </c>
      <c r="D1581" s="3">
        <v>3</v>
      </c>
    </row>
    <row r="1582" spans="1:5" x14ac:dyDescent="0.25">
      <c r="A1582">
        <v>1702</v>
      </c>
      <c r="C1582" s="2">
        <v>2</v>
      </c>
      <c r="D1582" s="3">
        <v>3</v>
      </c>
    </row>
    <row r="1583" spans="1:5" x14ac:dyDescent="0.25">
      <c r="A1583">
        <v>1703</v>
      </c>
      <c r="C1583" s="2">
        <v>2</v>
      </c>
      <c r="D1583" s="3">
        <v>3</v>
      </c>
    </row>
    <row r="1584" spans="1:5" x14ac:dyDescent="0.25">
      <c r="A1584">
        <v>1704</v>
      </c>
      <c r="C1584" s="2">
        <v>2</v>
      </c>
    </row>
    <row r="1585" spans="1:5" x14ac:dyDescent="0.25">
      <c r="A1585">
        <v>1705</v>
      </c>
      <c r="C1585" s="2">
        <v>2</v>
      </c>
    </row>
    <row r="1586" spans="1:5" x14ac:dyDescent="0.25">
      <c r="A1586">
        <v>1706</v>
      </c>
      <c r="B1586" s="4">
        <v>1</v>
      </c>
      <c r="C1586" s="2">
        <v>2</v>
      </c>
    </row>
    <row r="1587" spans="1:5" x14ac:dyDescent="0.25">
      <c r="A1587">
        <v>1707</v>
      </c>
      <c r="B1587" s="4">
        <v>1</v>
      </c>
      <c r="C1587" s="2">
        <v>2</v>
      </c>
    </row>
    <row r="1588" spans="1:5" x14ac:dyDescent="0.25">
      <c r="A1588">
        <v>1708</v>
      </c>
      <c r="B1588" s="4">
        <v>1</v>
      </c>
      <c r="C1588" s="2">
        <v>2</v>
      </c>
      <c r="E1588" s="5">
        <v>4</v>
      </c>
    </row>
    <row r="1589" spans="1:5" x14ac:dyDescent="0.25">
      <c r="A1589">
        <v>1709</v>
      </c>
      <c r="B1589" s="4">
        <v>1</v>
      </c>
      <c r="E1589" s="5">
        <v>4</v>
      </c>
    </row>
    <row r="1590" spans="1:5" x14ac:dyDescent="0.25">
      <c r="A1590">
        <v>1710</v>
      </c>
      <c r="B1590" s="4">
        <v>1</v>
      </c>
      <c r="E1590" s="5">
        <v>4</v>
      </c>
    </row>
    <row r="1591" spans="1:5" x14ac:dyDescent="0.25">
      <c r="A1591">
        <v>1711</v>
      </c>
      <c r="B1591" s="4">
        <v>1</v>
      </c>
      <c r="E1591" s="5">
        <v>4</v>
      </c>
    </row>
    <row r="1592" spans="1:5" x14ac:dyDescent="0.25">
      <c r="A1592">
        <v>1712</v>
      </c>
      <c r="B1592" s="4">
        <v>1</v>
      </c>
      <c r="E1592" s="5">
        <v>4</v>
      </c>
    </row>
    <row r="1593" spans="1:5" x14ac:dyDescent="0.25">
      <c r="A1593">
        <v>1713</v>
      </c>
      <c r="B1593" s="4">
        <v>1</v>
      </c>
      <c r="E1593" s="5">
        <v>4</v>
      </c>
    </row>
    <row r="1594" spans="1:5" x14ac:dyDescent="0.25">
      <c r="A1594">
        <v>1714</v>
      </c>
      <c r="B1594" s="4">
        <v>1</v>
      </c>
      <c r="E1594" s="5">
        <v>4</v>
      </c>
    </row>
    <row r="1595" spans="1:5" x14ac:dyDescent="0.25">
      <c r="A1595">
        <v>1715</v>
      </c>
      <c r="B1595" s="4">
        <v>1</v>
      </c>
      <c r="E1595" s="5">
        <v>4</v>
      </c>
    </row>
    <row r="1596" spans="1:5" x14ac:dyDescent="0.25">
      <c r="A1596">
        <v>1716</v>
      </c>
      <c r="B1596" s="4">
        <v>1</v>
      </c>
      <c r="E1596" s="5">
        <v>4</v>
      </c>
    </row>
    <row r="1597" spans="1:5" x14ac:dyDescent="0.25">
      <c r="A1597">
        <v>1717</v>
      </c>
      <c r="B1597" s="4">
        <v>1</v>
      </c>
      <c r="E1597" s="5">
        <v>4</v>
      </c>
    </row>
    <row r="1598" spans="1:5" x14ac:dyDescent="0.25">
      <c r="A1598">
        <v>1718</v>
      </c>
      <c r="B1598" s="4">
        <v>1</v>
      </c>
      <c r="E1598" s="5">
        <v>4</v>
      </c>
    </row>
    <row r="1599" spans="1:5" x14ac:dyDescent="0.25">
      <c r="A1599">
        <v>1719</v>
      </c>
      <c r="B1599" s="4">
        <v>1</v>
      </c>
      <c r="E1599" s="5">
        <v>4</v>
      </c>
    </row>
    <row r="1600" spans="1:5" x14ac:dyDescent="0.25">
      <c r="A1600">
        <v>1720</v>
      </c>
      <c r="B1600" s="4">
        <v>1</v>
      </c>
      <c r="E1600" s="5">
        <v>4</v>
      </c>
    </row>
    <row r="1601" spans="1:5" x14ac:dyDescent="0.25">
      <c r="A1601">
        <v>1721</v>
      </c>
      <c r="B1601" s="4">
        <v>1</v>
      </c>
      <c r="E1601" s="5">
        <v>4</v>
      </c>
    </row>
    <row r="1602" spans="1:5" x14ac:dyDescent="0.25">
      <c r="A1602">
        <v>1722</v>
      </c>
      <c r="C1602" s="2">
        <v>2</v>
      </c>
      <c r="D1602" s="3">
        <v>3</v>
      </c>
      <c r="E1602" s="5">
        <v>4</v>
      </c>
    </row>
    <row r="1603" spans="1:5" x14ac:dyDescent="0.25">
      <c r="A1603">
        <v>1723</v>
      </c>
      <c r="C1603" s="2">
        <v>2</v>
      </c>
      <c r="D1603" s="3">
        <v>3</v>
      </c>
      <c r="E1603" s="5">
        <v>4</v>
      </c>
    </row>
    <row r="1604" spans="1:5" x14ac:dyDescent="0.25">
      <c r="A1604">
        <v>1724</v>
      </c>
      <c r="C1604" s="2">
        <v>2</v>
      </c>
      <c r="D1604" s="3">
        <v>3</v>
      </c>
    </row>
    <row r="1605" spans="1:5" x14ac:dyDescent="0.25">
      <c r="A1605">
        <v>1725</v>
      </c>
      <c r="C1605" s="2">
        <v>2</v>
      </c>
      <c r="D1605" s="3">
        <v>3</v>
      </c>
    </row>
    <row r="1606" spans="1:5" x14ac:dyDescent="0.25">
      <c r="A1606">
        <v>1726</v>
      </c>
      <c r="C1606" s="2">
        <v>2</v>
      </c>
      <c r="D1606" s="3">
        <v>3</v>
      </c>
    </row>
    <row r="1607" spans="1:5" x14ac:dyDescent="0.25">
      <c r="A1607">
        <v>1727</v>
      </c>
      <c r="C1607" s="2">
        <v>2</v>
      </c>
      <c r="D1607" s="3">
        <v>3</v>
      </c>
    </row>
    <row r="1608" spans="1:5" x14ac:dyDescent="0.25">
      <c r="A1608">
        <v>1728</v>
      </c>
      <c r="C1608" s="2">
        <v>2</v>
      </c>
      <c r="D1608" s="3">
        <v>3</v>
      </c>
    </row>
    <row r="1609" spans="1:5" x14ac:dyDescent="0.25">
      <c r="A1609">
        <v>1729</v>
      </c>
      <c r="C1609" s="2">
        <v>2</v>
      </c>
      <c r="D1609" s="3">
        <v>3</v>
      </c>
    </row>
    <row r="1610" spans="1:5" x14ac:dyDescent="0.25">
      <c r="A1610">
        <v>1730</v>
      </c>
      <c r="C1610" s="2">
        <v>2</v>
      </c>
      <c r="D1610" s="3">
        <v>3</v>
      </c>
    </row>
    <row r="1611" spans="1:5" x14ac:dyDescent="0.25">
      <c r="A1611">
        <v>1731</v>
      </c>
      <c r="C1611" s="2">
        <v>2</v>
      </c>
      <c r="D1611" s="3">
        <v>3</v>
      </c>
    </row>
    <row r="1612" spans="1:5" x14ac:dyDescent="0.25">
      <c r="A1612">
        <v>1732</v>
      </c>
      <c r="C1612" s="2">
        <v>2</v>
      </c>
      <c r="D1612" s="3">
        <v>3</v>
      </c>
    </row>
    <row r="1613" spans="1:5" x14ac:dyDescent="0.25">
      <c r="A1613">
        <v>1733</v>
      </c>
      <c r="C1613" s="2">
        <v>2</v>
      </c>
      <c r="D1613" s="3">
        <v>3</v>
      </c>
    </row>
    <row r="1614" spans="1:5" x14ac:dyDescent="0.25">
      <c r="A1614">
        <v>1734</v>
      </c>
      <c r="C1614" s="2">
        <v>2</v>
      </c>
      <c r="D1614" s="3">
        <v>3</v>
      </c>
    </row>
    <row r="1615" spans="1:5" x14ac:dyDescent="0.25">
      <c r="A1615">
        <v>1735</v>
      </c>
      <c r="C1615" s="2">
        <v>2</v>
      </c>
      <c r="D1615" s="3">
        <v>3</v>
      </c>
    </row>
    <row r="1616" spans="1:5" x14ac:dyDescent="0.25">
      <c r="A1616">
        <v>1736</v>
      </c>
      <c r="C1616" s="2">
        <v>2</v>
      </c>
      <c r="D1616" s="3">
        <v>3</v>
      </c>
    </row>
    <row r="1617" spans="1:6" x14ac:dyDescent="0.25">
      <c r="A1617">
        <v>1737</v>
      </c>
      <c r="C1617" s="2">
        <v>2</v>
      </c>
      <c r="D1617" s="3">
        <v>3</v>
      </c>
    </row>
    <row r="1618" spans="1:6" x14ac:dyDescent="0.25">
      <c r="A1618">
        <v>1738</v>
      </c>
      <c r="B1618" s="4">
        <v>1</v>
      </c>
      <c r="C1618" s="2">
        <v>2</v>
      </c>
      <c r="D1618" s="3">
        <v>3</v>
      </c>
    </row>
    <row r="1619" spans="1:6" x14ac:dyDescent="0.25">
      <c r="A1619">
        <v>1739</v>
      </c>
      <c r="B1619" s="4">
        <v>1</v>
      </c>
      <c r="C1619" s="2">
        <v>2</v>
      </c>
      <c r="D1619" s="3">
        <v>3</v>
      </c>
    </row>
    <row r="1620" spans="1:6" x14ac:dyDescent="0.25">
      <c r="A1620">
        <v>1740</v>
      </c>
      <c r="B1620" s="4">
        <v>1</v>
      </c>
      <c r="C1620" s="2">
        <v>2</v>
      </c>
    </row>
    <row r="1621" spans="1:6" x14ac:dyDescent="0.25">
      <c r="A1621">
        <v>1741</v>
      </c>
      <c r="B1621" s="4">
        <v>1</v>
      </c>
      <c r="C1621" s="2">
        <v>2</v>
      </c>
      <c r="E1621" s="5">
        <v>4</v>
      </c>
    </row>
    <row r="1622" spans="1:6" x14ac:dyDescent="0.25">
      <c r="A1622">
        <v>1742</v>
      </c>
      <c r="B1622" s="4">
        <v>1</v>
      </c>
      <c r="C1622" s="2">
        <v>2</v>
      </c>
      <c r="E1622" s="5">
        <v>4</v>
      </c>
    </row>
    <row r="1623" spans="1:6" x14ac:dyDescent="0.25">
      <c r="A1623">
        <v>1743</v>
      </c>
      <c r="B1623" s="4">
        <v>1</v>
      </c>
      <c r="C1623" s="2">
        <v>2</v>
      </c>
      <c r="E1623" s="5">
        <v>4</v>
      </c>
    </row>
    <row r="1624" spans="1:6" x14ac:dyDescent="0.25">
      <c r="A1624">
        <v>1744</v>
      </c>
      <c r="B1624" s="4">
        <v>1</v>
      </c>
      <c r="E1624" s="5">
        <v>4</v>
      </c>
    </row>
    <row r="1625" spans="1:6" x14ac:dyDescent="0.25">
      <c r="A1625">
        <v>1745</v>
      </c>
      <c r="B1625" s="4">
        <v>1</v>
      </c>
      <c r="E1625" s="5">
        <v>4</v>
      </c>
    </row>
    <row r="1626" spans="1:6" x14ac:dyDescent="0.25">
      <c r="A1626">
        <v>1746</v>
      </c>
      <c r="B1626" s="4">
        <v>1</v>
      </c>
      <c r="E1626" s="5">
        <v>4</v>
      </c>
      <c r="F1626" t="s">
        <v>22</v>
      </c>
    </row>
    <row r="1627" spans="1:6" x14ac:dyDescent="0.25">
      <c r="A1627">
        <v>1777</v>
      </c>
    </row>
    <row r="1628" spans="1:6" x14ac:dyDescent="0.25">
      <c r="A1628">
        <v>1778</v>
      </c>
    </row>
    <row r="1629" spans="1:6" x14ac:dyDescent="0.25">
      <c r="A1629">
        <v>1779</v>
      </c>
      <c r="F1629" t="s">
        <v>22</v>
      </c>
    </row>
    <row r="1630" spans="1:6" x14ac:dyDescent="0.25">
      <c r="A1630">
        <v>1780</v>
      </c>
      <c r="B1630" s="4">
        <v>1</v>
      </c>
    </row>
    <row r="1631" spans="1:6" x14ac:dyDescent="0.25">
      <c r="A1631">
        <v>1781</v>
      </c>
      <c r="B1631" s="4">
        <v>1</v>
      </c>
    </row>
    <row r="1632" spans="1:6" x14ac:dyDescent="0.25">
      <c r="A1632">
        <v>1782</v>
      </c>
      <c r="B1632" s="4">
        <v>1</v>
      </c>
    </row>
    <row r="1633" spans="1:5" x14ac:dyDescent="0.25">
      <c r="A1633">
        <v>1783</v>
      </c>
      <c r="B1633" s="4">
        <v>1</v>
      </c>
    </row>
    <row r="1634" spans="1:5" x14ac:dyDescent="0.25">
      <c r="A1634">
        <v>1784</v>
      </c>
      <c r="B1634" s="4">
        <v>1</v>
      </c>
      <c r="E1634" s="5">
        <v>4</v>
      </c>
    </row>
    <row r="1635" spans="1:5" x14ac:dyDescent="0.25">
      <c r="A1635">
        <v>1785</v>
      </c>
      <c r="B1635" s="4">
        <v>1</v>
      </c>
      <c r="E1635" s="5">
        <v>4</v>
      </c>
    </row>
    <row r="1636" spans="1:5" x14ac:dyDescent="0.25">
      <c r="A1636">
        <v>1786</v>
      </c>
      <c r="B1636" s="4">
        <v>1</v>
      </c>
      <c r="E1636" s="5">
        <v>4</v>
      </c>
    </row>
    <row r="1637" spans="1:5" x14ac:dyDescent="0.25">
      <c r="A1637">
        <v>1787</v>
      </c>
      <c r="B1637" s="4">
        <v>1</v>
      </c>
      <c r="E1637" s="5">
        <v>4</v>
      </c>
    </row>
    <row r="1638" spans="1:5" x14ac:dyDescent="0.25">
      <c r="A1638">
        <v>1788</v>
      </c>
      <c r="B1638" s="4">
        <v>1</v>
      </c>
      <c r="E1638" s="5">
        <v>4</v>
      </c>
    </row>
    <row r="1639" spans="1:5" x14ac:dyDescent="0.25">
      <c r="A1639">
        <v>1789</v>
      </c>
      <c r="B1639" s="4">
        <v>1</v>
      </c>
      <c r="E1639" s="5">
        <v>4</v>
      </c>
    </row>
    <row r="1640" spans="1:5" x14ac:dyDescent="0.25">
      <c r="A1640">
        <v>1790</v>
      </c>
      <c r="B1640" s="4">
        <v>1</v>
      </c>
      <c r="E1640" s="5">
        <v>4</v>
      </c>
    </row>
    <row r="1641" spans="1:5" x14ac:dyDescent="0.25">
      <c r="A1641">
        <v>1791</v>
      </c>
      <c r="B1641" s="4">
        <v>1</v>
      </c>
      <c r="E1641" s="5">
        <v>4</v>
      </c>
    </row>
    <row r="1642" spans="1:5" x14ac:dyDescent="0.25">
      <c r="A1642">
        <v>1792</v>
      </c>
      <c r="B1642" s="4">
        <v>1</v>
      </c>
      <c r="E1642" s="5">
        <v>4</v>
      </c>
    </row>
    <row r="1643" spans="1:5" x14ac:dyDescent="0.25">
      <c r="A1643">
        <v>1793</v>
      </c>
      <c r="B1643" s="4">
        <v>1</v>
      </c>
      <c r="E1643" s="5">
        <v>4</v>
      </c>
    </row>
    <row r="1644" spans="1:5" x14ac:dyDescent="0.25">
      <c r="A1644">
        <v>1794</v>
      </c>
      <c r="B1644" s="4">
        <v>1</v>
      </c>
      <c r="E1644" s="5">
        <v>4</v>
      </c>
    </row>
    <row r="1645" spans="1:5" x14ac:dyDescent="0.25">
      <c r="A1645">
        <v>1795</v>
      </c>
      <c r="B1645" s="4">
        <v>1</v>
      </c>
      <c r="E1645" s="5">
        <v>4</v>
      </c>
    </row>
    <row r="1646" spans="1:5" x14ac:dyDescent="0.25">
      <c r="A1646">
        <v>1796</v>
      </c>
      <c r="B1646" s="4">
        <v>1</v>
      </c>
      <c r="E1646" s="5">
        <v>4</v>
      </c>
    </row>
    <row r="1647" spans="1:5" x14ac:dyDescent="0.25">
      <c r="A1647">
        <v>1797</v>
      </c>
      <c r="E1647" s="5">
        <v>4</v>
      </c>
    </row>
    <row r="1648" spans="1:5" x14ac:dyDescent="0.25">
      <c r="A1648">
        <v>1798</v>
      </c>
      <c r="E1648" s="5">
        <v>4</v>
      </c>
    </row>
    <row r="1649" spans="1:5" x14ac:dyDescent="0.25">
      <c r="A1649">
        <v>1799</v>
      </c>
      <c r="C1649" s="2">
        <v>2</v>
      </c>
      <c r="D1649" s="3">
        <v>3</v>
      </c>
      <c r="E1649" s="5">
        <v>4</v>
      </c>
    </row>
    <row r="1650" spans="1:5" x14ac:dyDescent="0.25">
      <c r="A1650">
        <v>1800</v>
      </c>
      <c r="C1650" s="2">
        <v>2</v>
      </c>
      <c r="D1650" s="3">
        <v>3</v>
      </c>
    </row>
    <row r="1651" spans="1:5" x14ac:dyDescent="0.25">
      <c r="A1651">
        <v>1801</v>
      </c>
      <c r="C1651" s="2">
        <v>2</v>
      </c>
      <c r="D1651" s="3">
        <v>3</v>
      </c>
    </row>
    <row r="1652" spans="1:5" x14ac:dyDescent="0.25">
      <c r="A1652">
        <v>1802</v>
      </c>
      <c r="C1652" s="2">
        <v>2</v>
      </c>
      <c r="D1652" s="3">
        <v>3</v>
      </c>
    </row>
    <row r="1653" spans="1:5" x14ac:dyDescent="0.25">
      <c r="A1653">
        <v>1803</v>
      </c>
      <c r="C1653" s="2">
        <v>2</v>
      </c>
      <c r="D1653" s="3">
        <v>3</v>
      </c>
    </row>
    <row r="1654" spans="1:5" x14ac:dyDescent="0.25">
      <c r="A1654">
        <v>1804</v>
      </c>
      <c r="C1654" s="2">
        <v>2</v>
      </c>
      <c r="D1654" s="3">
        <v>3</v>
      </c>
    </row>
    <row r="1655" spans="1:5" x14ac:dyDescent="0.25">
      <c r="A1655">
        <v>1805</v>
      </c>
      <c r="C1655" s="2">
        <v>2</v>
      </c>
      <c r="D1655" s="3">
        <v>3</v>
      </c>
    </row>
    <row r="1656" spans="1:5" x14ac:dyDescent="0.25">
      <c r="A1656">
        <v>1806</v>
      </c>
      <c r="C1656" s="2">
        <v>2</v>
      </c>
      <c r="D1656" s="3">
        <v>3</v>
      </c>
    </row>
    <row r="1657" spans="1:5" x14ac:dyDescent="0.25">
      <c r="A1657">
        <v>1807</v>
      </c>
      <c r="C1657" s="2">
        <v>2</v>
      </c>
      <c r="D1657" s="3">
        <v>3</v>
      </c>
    </row>
    <row r="1658" spans="1:5" x14ac:dyDescent="0.25">
      <c r="A1658">
        <v>1808</v>
      </c>
      <c r="C1658" s="2">
        <v>2</v>
      </c>
      <c r="D1658" s="3">
        <v>3</v>
      </c>
    </row>
    <row r="1659" spans="1:5" x14ac:dyDescent="0.25">
      <c r="A1659">
        <v>1809</v>
      </c>
      <c r="C1659" s="2">
        <v>2</v>
      </c>
      <c r="D1659" s="3">
        <v>3</v>
      </c>
    </row>
    <row r="1660" spans="1:5" x14ac:dyDescent="0.25">
      <c r="A1660">
        <v>1810</v>
      </c>
      <c r="C1660" s="2">
        <v>2</v>
      </c>
      <c r="D1660" s="3">
        <v>3</v>
      </c>
    </row>
    <row r="1661" spans="1:5" x14ac:dyDescent="0.25">
      <c r="A1661">
        <v>1811</v>
      </c>
      <c r="C1661" s="2">
        <v>2</v>
      </c>
      <c r="D1661" s="3">
        <v>3</v>
      </c>
    </row>
    <row r="1662" spans="1:5" x14ac:dyDescent="0.25">
      <c r="A1662">
        <v>1812</v>
      </c>
      <c r="C1662" s="2">
        <v>2</v>
      </c>
      <c r="D1662" s="3">
        <v>3</v>
      </c>
    </row>
    <row r="1663" spans="1:5" x14ac:dyDescent="0.25">
      <c r="A1663">
        <v>1813</v>
      </c>
      <c r="C1663" s="2">
        <v>2</v>
      </c>
      <c r="D1663" s="3">
        <v>3</v>
      </c>
    </row>
    <row r="1664" spans="1:5" x14ac:dyDescent="0.25">
      <c r="A1664">
        <v>1814</v>
      </c>
      <c r="D1664" s="3">
        <v>3</v>
      </c>
    </row>
    <row r="1665" spans="1:5" x14ac:dyDescent="0.25">
      <c r="A1665">
        <v>1815</v>
      </c>
      <c r="E1665" s="5">
        <v>4</v>
      </c>
    </row>
    <row r="1666" spans="1:5" x14ac:dyDescent="0.25">
      <c r="A1666">
        <v>1816</v>
      </c>
      <c r="B1666" s="4">
        <v>1</v>
      </c>
      <c r="E1666" s="5">
        <v>4</v>
      </c>
    </row>
    <row r="1667" spans="1:5" x14ac:dyDescent="0.25">
      <c r="A1667">
        <v>1817</v>
      </c>
      <c r="B1667" s="4">
        <v>1</v>
      </c>
      <c r="E1667" s="5">
        <v>4</v>
      </c>
    </row>
    <row r="1668" spans="1:5" x14ac:dyDescent="0.25">
      <c r="A1668">
        <v>1818</v>
      </c>
      <c r="B1668" s="4">
        <v>1</v>
      </c>
      <c r="E1668" s="5">
        <v>4</v>
      </c>
    </row>
    <row r="1669" spans="1:5" x14ac:dyDescent="0.25">
      <c r="A1669">
        <v>1819</v>
      </c>
      <c r="B1669" s="4">
        <v>1</v>
      </c>
      <c r="E1669" s="5">
        <v>4</v>
      </c>
    </row>
    <row r="1670" spans="1:5" x14ac:dyDescent="0.25">
      <c r="A1670">
        <v>1820</v>
      </c>
      <c r="B1670" s="4">
        <v>1</v>
      </c>
      <c r="E1670" s="5">
        <v>4</v>
      </c>
    </row>
    <row r="1671" spans="1:5" x14ac:dyDescent="0.25">
      <c r="A1671">
        <v>1821</v>
      </c>
      <c r="B1671" s="4">
        <v>1</v>
      </c>
      <c r="E1671" s="5">
        <v>4</v>
      </c>
    </row>
    <row r="1672" spans="1:5" x14ac:dyDescent="0.25">
      <c r="A1672">
        <v>1822</v>
      </c>
      <c r="B1672" s="4">
        <v>1</v>
      </c>
      <c r="E1672" s="5">
        <v>4</v>
      </c>
    </row>
    <row r="1673" spans="1:5" x14ac:dyDescent="0.25">
      <c r="A1673">
        <v>1823</v>
      </c>
      <c r="B1673" s="4">
        <v>1</v>
      </c>
      <c r="E1673" s="5">
        <v>4</v>
      </c>
    </row>
    <row r="1674" spans="1:5" x14ac:dyDescent="0.25">
      <c r="A1674">
        <v>1824</v>
      </c>
      <c r="B1674" s="4">
        <v>1</v>
      </c>
      <c r="E1674" s="5">
        <v>4</v>
      </c>
    </row>
    <row r="1675" spans="1:5" x14ac:dyDescent="0.25">
      <c r="A1675">
        <v>1825</v>
      </c>
      <c r="B1675" s="4">
        <v>1</v>
      </c>
      <c r="E1675" s="5">
        <v>4</v>
      </c>
    </row>
    <row r="1676" spans="1:5" x14ac:dyDescent="0.25">
      <c r="A1676">
        <v>1826</v>
      </c>
      <c r="B1676" s="4">
        <v>1</v>
      </c>
      <c r="E1676" s="5">
        <v>4</v>
      </c>
    </row>
    <row r="1677" spans="1:5" x14ac:dyDescent="0.25">
      <c r="A1677">
        <v>1827</v>
      </c>
      <c r="B1677" s="4">
        <v>1</v>
      </c>
      <c r="E1677" s="5">
        <v>4</v>
      </c>
    </row>
    <row r="1678" spans="1:5" x14ac:dyDescent="0.25">
      <c r="A1678">
        <v>1828</v>
      </c>
      <c r="B1678" s="4">
        <v>1</v>
      </c>
      <c r="E1678" s="5">
        <v>4</v>
      </c>
    </row>
    <row r="1679" spans="1:5" x14ac:dyDescent="0.25">
      <c r="A1679">
        <v>1829</v>
      </c>
      <c r="E1679" s="5">
        <v>4</v>
      </c>
    </row>
    <row r="1680" spans="1:5" x14ac:dyDescent="0.25">
      <c r="A1680">
        <v>1830</v>
      </c>
      <c r="E1680" s="5">
        <v>4</v>
      </c>
    </row>
    <row r="1681" spans="1:4" x14ac:dyDescent="0.25">
      <c r="A1681">
        <v>1831</v>
      </c>
      <c r="D1681" s="3">
        <v>3</v>
      </c>
    </row>
    <row r="1682" spans="1:4" x14ac:dyDescent="0.25">
      <c r="A1682">
        <v>1832</v>
      </c>
      <c r="C1682" s="2">
        <v>2</v>
      </c>
      <c r="D1682" s="3">
        <v>3</v>
      </c>
    </row>
    <row r="1683" spans="1:4" x14ac:dyDescent="0.25">
      <c r="A1683">
        <v>1833</v>
      </c>
      <c r="C1683" s="2">
        <v>2</v>
      </c>
      <c r="D1683" s="3">
        <v>3</v>
      </c>
    </row>
    <row r="1684" spans="1:4" x14ac:dyDescent="0.25">
      <c r="A1684">
        <v>1834</v>
      </c>
      <c r="C1684" s="2">
        <v>2</v>
      </c>
      <c r="D1684" s="3">
        <v>3</v>
      </c>
    </row>
    <row r="1685" spans="1:4" x14ac:dyDescent="0.25">
      <c r="A1685">
        <v>1835</v>
      </c>
      <c r="C1685" s="2">
        <v>2</v>
      </c>
      <c r="D1685" s="3">
        <v>3</v>
      </c>
    </row>
    <row r="1686" spans="1:4" x14ac:dyDescent="0.25">
      <c r="A1686">
        <v>1836</v>
      </c>
      <c r="C1686" s="2">
        <v>2</v>
      </c>
      <c r="D1686" s="3">
        <v>3</v>
      </c>
    </row>
    <row r="1687" spans="1:4" x14ac:dyDescent="0.25">
      <c r="A1687">
        <v>1837</v>
      </c>
      <c r="C1687" s="2">
        <v>2</v>
      </c>
      <c r="D1687" s="3">
        <v>3</v>
      </c>
    </row>
    <row r="1688" spans="1:4" x14ac:dyDescent="0.25">
      <c r="A1688">
        <v>1838</v>
      </c>
      <c r="C1688" s="2">
        <v>2</v>
      </c>
      <c r="D1688" s="3">
        <v>3</v>
      </c>
    </row>
    <row r="1689" spans="1:4" x14ac:dyDescent="0.25">
      <c r="A1689">
        <v>1839</v>
      </c>
      <c r="C1689" s="2">
        <v>2</v>
      </c>
      <c r="D1689" s="3">
        <v>3</v>
      </c>
    </row>
    <row r="1690" spans="1:4" x14ac:dyDescent="0.25">
      <c r="A1690">
        <v>1840</v>
      </c>
      <c r="C1690" s="2">
        <v>2</v>
      </c>
      <c r="D1690" s="3">
        <v>3</v>
      </c>
    </row>
    <row r="1691" spans="1:4" x14ac:dyDescent="0.25">
      <c r="A1691">
        <v>1841</v>
      </c>
      <c r="C1691" s="2">
        <v>2</v>
      </c>
      <c r="D1691" s="3">
        <v>3</v>
      </c>
    </row>
    <row r="1692" spans="1:4" x14ac:dyDescent="0.25">
      <c r="A1692">
        <v>1842</v>
      </c>
      <c r="C1692" s="2">
        <v>2</v>
      </c>
      <c r="D1692" s="3">
        <v>3</v>
      </c>
    </row>
    <row r="1693" spans="1:4" x14ac:dyDescent="0.25">
      <c r="A1693">
        <v>1843</v>
      </c>
      <c r="C1693" s="2">
        <v>2</v>
      </c>
      <c r="D1693" s="3">
        <v>3</v>
      </c>
    </row>
    <row r="1694" spans="1:4" x14ac:dyDescent="0.25">
      <c r="A1694">
        <v>1844</v>
      </c>
      <c r="C1694" s="2">
        <v>2</v>
      </c>
      <c r="D1694" s="3">
        <v>3</v>
      </c>
    </row>
    <row r="1695" spans="1:4" x14ac:dyDescent="0.25">
      <c r="A1695">
        <v>1845</v>
      </c>
      <c r="C1695" s="2">
        <v>2</v>
      </c>
    </row>
    <row r="1696" spans="1:4" x14ac:dyDescent="0.25">
      <c r="A1696">
        <v>1846</v>
      </c>
      <c r="B1696" s="4">
        <v>1</v>
      </c>
    </row>
    <row r="1697" spans="1:5" x14ac:dyDescent="0.25">
      <c r="A1697">
        <v>1847</v>
      </c>
      <c r="B1697" s="4">
        <v>1</v>
      </c>
    </row>
    <row r="1698" spans="1:5" x14ac:dyDescent="0.25">
      <c r="A1698">
        <v>1848</v>
      </c>
      <c r="B1698" s="4">
        <v>1</v>
      </c>
      <c r="E1698" s="5">
        <v>4</v>
      </c>
    </row>
    <row r="1699" spans="1:5" x14ac:dyDescent="0.25">
      <c r="A1699">
        <v>1849</v>
      </c>
      <c r="B1699" s="4">
        <v>1</v>
      </c>
      <c r="E1699" s="5">
        <v>4</v>
      </c>
    </row>
    <row r="1700" spans="1:5" x14ac:dyDescent="0.25">
      <c r="A1700">
        <v>1850</v>
      </c>
      <c r="B1700" s="4">
        <v>1</v>
      </c>
      <c r="E1700" s="5">
        <v>4</v>
      </c>
    </row>
    <row r="1701" spans="1:5" x14ac:dyDescent="0.25">
      <c r="A1701">
        <v>1851</v>
      </c>
      <c r="B1701" s="4">
        <v>1</v>
      </c>
      <c r="E1701" s="5">
        <v>4</v>
      </c>
    </row>
    <row r="1702" spans="1:5" x14ac:dyDescent="0.25">
      <c r="A1702">
        <v>1852</v>
      </c>
      <c r="B1702" s="4">
        <v>1</v>
      </c>
      <c r="E1702" s="5">
        <v>4</v>
      </c>
    </row>
    <row r="1703" spans="1:5" x14ac:dyDescent="0.25">
      <c r="A1703">
        <v>1853</v>
      </c>
      <c r="B1703" s="4">
        <v>1</v>
      </c>
      <c r="E1703" s="5">
        <v>4</v>
      </c>
    </row>
    <row r="1704" spans="1:5" x14ac:dyDescent="0.25">
      <c r="A1704">
        <v>1854</v>
      </c>
      <c r="B1704" s="4">
        <v>1</v>
      </c>
      <c r="E1704" s="5">
        <v>4</v>
      </c>
    </row>
    <row r="1705" spans="1:5" x14ac:dyDescent="0.25">
      <c r="A1705">
        <v>1855</v>
      </c>
      <c r="B1705" s="4">
        <v>1</v>
      </c>
      <c r="E1705" s="5">
        <v>4</v>
      </c>
    </row>
    <row r="1706" spans="1:5" x14ac:dyDescent="0.25">
      <c r="A1706">
        <v>1856</v>
      </c>
      <c r="B1706" s="4">
        <v>1</v>
      </c>
      <c r="E1706" s="5">
        <v>4</v>
      </c>
    </row>
    <row r="1707" spans="1:5" x14ac:dyDescent="0.25">
      <c r="A1707">
        <v>1857</v>
      </c>
      <c r="B1707" s="4">
        <v>1</v>
      </c>
      <c r="E1707" s="5">
        <v>4</v>
      </c>
    </row>
    <row r="1708" spans="1:5" x14ac:dyDescent="0.25">
      <c r="A1708">
        <v>1858</v>
      </c>
      <c r="B1708" s="4">
        <v>1</v>
      </c>
      <c r="E1708" s="5">
        <v>4</v>
      </c>
    </row>
    <row r="1709" spans="1:5" x14ac:dyDescent="0.25">
      <c r="A1709">
        <v>1859</v>
      </c>
      <c r="B1709" s="4">
        <v>1</v>
      </c>
      <c r="E1709" s="5">
        <v>4</v>
      </c>
    </row>
    <row r="1710" spans="1:5" x14ac:dyDescent="0.25">
      <c r="A1710">
        <v>1860</v>
      </c>
      <c r="E1710" s="5">
        <v>4</v>
      </c>
    </row>
    <row r="1711" spans="1:5" x14ac:dyDescent="0.25">
      <c r="A1711">
        <v>1861</v>
      </c>
      <c r="D1711" s="3">
        <v>3</v>
      </c>
      <c r="E1711" s="5">
        <v>4</v>
      </c>
    </row>
    <row r="1712" spans="1:5" x14ac:dyDescent="0.25">
      <c r="A1712">
        <v>1862</v>
      </c>
      <c r="D1712" s="3">
        <v>3</v>
      </c>
      <c r="E1712" s="5">
        <v>4</v>
      </c>
    </row>
    <row r="1713" spans="1:5" x14ac:dyDescent="0.25">
      <c r="A1713">
        <v>1863</v>
      </c>
      <c r="D1713" s="3">
        <v>3</v>
      </c>
      <c r="E1713" s="5">
        <v>4</v>
      </c>
    </row>
    <row r="1714" spans="1:5" x14ac:dyDescent="0.25">
      <c r="A1714">
        <v>1864</v>
      </c>
      <c r="C1714" s="2">
        <v>2</v>
      </c>
      <c r="D1714" s="3">
        <v>3</v>
      </c>
    </row>
    <row r="1715" spans="1:5" x14ac:dyDescent="0.25">
      <c r="A1715">
        <v>1865</v>
      </c>
      <c r="C1715" s="2">
        <v>2</v>
      </c>
      <c r="D1715" s="3">
        <v>3</v>
      </c>
    </row>
    <row r="1716" spans="1:5" x14ac:dyDescent="0.25">
      <c r="A1716">
        <v>1866</v>
      </c>
      <c r="C1716" s="2">
        <v>2</v>
      </c>
      <c r="D1716" s="3">
        <v>3</v>
      </c>
    </row>
    <row r="1717" spans="1:5" x14ac:dyDescent="0.25">
      <c r="A1717">
        <v>1867</v>
      </c>
      <c r="C1717" s="2">
        <v>2</v>
      </c>
      <c r="D1717" s="3">
        <v>3</v>
      </c>
    </row>
    <row r="1718" spans="1:5" x14ac:dyDescent="0.25">
      <c r="A1718">
        <v>1868</v>
      </c>
      <c r="C1718" s="2">
        <v>2</v>
      </c>
      <c r="D1718" s="3">
        <v>3</v>
      </c>
    </row>
    <row r="1719" spans="1:5" x14ac:dyDescent="0.25">
      <c r="A1719">
        <v>1869</v>
      </c>
      <c r="C1719" s="2">
        <v>2</v>
      </c>
      <c r="D1719" s="3">
        <v>3</v>
      </c>
    </row>
    <row r="1720" spans="1:5" x14ac:dyDescent="0.25">
      <c r="A1720">
        <v>1870</v>
      </c>
      <c r="C1720" s="2">
        <v>2</v>
      </c>
      <c r="D1720" s="3">
        <v>3</v>
      </c>
    </row>
    <row r="1721" spans="1:5" x14ac:dyDescent="0.25">
      <c r="A1721">
        <v>1871</v>
      </c>
      <c r="C1721" s="2">
        <v>2</v>
      </c>
      <c r="D1721" s="3">
        <v>3</v>
      </c>
    </row>
    <row r="1722" spans="1:5" x14ac:dyDescent="0.25">
      <c r="A1722">
        <v>1872</v>
      </c>
      <c r="C1722" s="2">
        <v>2</v>
      </c>
      <c r="D1722" s="3">
        <v>3</v>
      </c>
    </row>
    <row r="1723" spans="1:5" x14ac:dyDescent="0.25">
      <c r="A1723">
        <v>1873</v>
      </c>
      <c r="C1723" s="2">
        <v>2</v>
      </c>
      <c r="D1723" s="3">
        <v>3</v>
      </c>
    </row>
    <row r="1724" spans="1:5" x14ac:dyDescent="0.25">
      <c r="A1724">
        <v>1874</v>
      </c>
      <c r="C1724" s="2">
        <v>2</v>
      </c>
      <c r="D1724" s="3">
        <v>3</v>
      </c>
    </row>
    <row r="1725" spans="1:5" x14ac:dyDescent="0.25">
      <c r="A1725">
        <v>1875</v>
      </c>
      <c r="C1725" s="2">
        <v>2</v>
      </c>
    </row>
    <row r="1726" spans="1:5" x14ac:dyDescent="0.25">
      <c r="A1726">
        <v>1876</v>
      </c>
      <c r="C1726" s="2">
        <v>2</v>
      </c>
    </row>
    <row r="1727" spans="1:5" x14ac:dyDescent="0.25">
      <c r="A1727">
        <v>1877</v>
      </c>
      <c r="C1727" s="2">
        <v>2</v>
      </c>
    </row>
    <row r="1728" spans="1:5" x14ac:dyDescent="0.25">
      <c r="A1728">
        <v>1878</v>
      </c>
      <c r="B1728" s="4">
        <v>1</v>
      </c>
    </row>
    <row r="1729" spans="1:5" x14ac:dyDescent="0.25">
      <c r="A1729">
        <v>1879</v>
      </c>
      <c r="B1729" s="4">
        <v>1</v>
      </c>
    </row>
    <row r="1730" spans="1:5" x14ac:dyDescent="0.25">
      <c r="A1730">
        <v>1880</v>
      </c>
      <c r="B1730" s="4">
        <v>1</v>
      </c>
      <c r="E1730" s="5">
        <v>4</v>
      </c>
    </row>
    <row r="1731" spans="1:5" x14ac:dyDescent="0.25">
      <c r="A1731">
        <v>1881</v>
      </c>
      <c r="B1731" s="4">
        <v>1</v>
      </c>
      <c r="E1731" s="5">
        <v>4</v>
      </c>
    </row>
    <row r="1732" spans="1:5" x14ac:dyDescent="0.25">
      <c r="A1732">
        <v>1882</v>
      </c>
      <c r="B1732" s="4">
        <v>1</v>
      </c>
      <c r="E1732" s="5">
        <v>4</v>
      </c>
    </row>
    <row r="1733" spans="1:5" x14ac:dyDescent="0.25">
      <c r="A1733">
        <v>1883</v>
      </c>
      <c r="B1733" s="4">
        <v>1</v>
      </c>
      <c r="E1733" s="5">
        <v>4</v>
      </c>
    </row>
    <row r="1734" spans="1:5" x14ac:dyDescent="0.25">
      <c r="A1734">
        <v>1884</v>
      </c>
      <c r="B1734" s="4">
        <v>1</v>
      </c>
      <c r="E1734" s="5">
        <v>4</v>
      </c>
    </row>
    <row r="1735" spans="1:5" x14ac:dyDescent="0.25">
      <c r="A1735">
        <v>1885</v>
      </c>
      <c r="B1735" s="4">
        <v>1</v>
      </c>
      <c r="E1735" s="5">
        <v>4</v>
      </c>
    </row>
    <row r="1736" spans="1:5" x14ac:dyDescent="0.25">
      <c r="A1736">
        <v>1886</v>
      </c>
      <c r="B1736" s="4">
        <v>1</v>
      </c>
      <c r="E1736" s="5">
        <v>4</v>
      </c>
    </row>
    <row r="1737" spans="1:5" x14ac:dyDescent="0.25">
      <c r="A1737">
        <v>1887</v>
      </c>
      <c r="B1737" s="4">
        <v>1</v>
      </c>
      <c r="E1737" s="5">
        <v>4</v>
      </c>
    </row>
    <row r="1738" spans="1:5" x14ac:dyDescent="0.25">
      <c r="A1738">
        <v>1888</v>
      </c>
      <c r="B1738" s="4">
        <v>1</v>
      </c>
      <c r="E1738" s="5">
        <v>4</v>
      </c>
    </row>
    <row r="1739" spans="1:5" x14ac:dyDescent="0.25">
      <c r="A1739">
        <v>1889</v>
      </c>
      <c r="B1739" s="4">
        <v>1</v>
      </c>
      <c r="E1739" s="5">
        <v>4</v>
      </c>
    </row>
    <row r="1740" spans="1:5" x14ac:dyDescent="0.25">
      <c r="A1740">
        <v>1890</v>
      </c>
      <c r="E1740" s="5">
        <v>4</v>
      </c>
    </row>
    <row r="1741" spans="1:5" x14ac:dyDescent="0.25">
      <c r="A1741">
        <v>1891</v>
      </c>
      <c r="E1741" s="5">
        <v>4</v>
      </c>
    </row>
    <row r="1742" spans="1:5" x14ac:dyDescent="0.25">
      <c r="A1742">
        <v>1892</v>
      </c>
      <c r="D1742" s="3">
        <v>3</v>
      </c>
      <c r="E1742" s="5">
        <v>4</v>
      </c>
    </row>
    <row r="1743" spans="1:5" x14ac:dyDescent="0.25">
      <c r="A1743">
        <v>1893</v>
      </c>
      <c r="D1743" s="3">
        <v>3</v>
      </c>
      <c r="E1743" s="5">
        <v>4</v>
      </c>
    </row>
    <row r="1744" spans="1:5" x14ac:dyDescent="0.25">
      <c r="A1744">
        <v>1894</v>
      </c>
      <c r="D1744" s="3">
        <v>3</v>
      </c>
    </row>
    <row r="1745" spans="1:5" x14ac:dyDescent="0.25">
      <c r="A1745">
        <v>1895</v>
      </c>
      <c r="C1745" s="2">
        <v>2</v>
      </c>
      <c r="D1745" s="3">
        <v>3</v>
      </c>
    </row>
    <row r="1746" spans="1:5" x14ac:dyDescent="0.25">
      <c r="A1746">
        <v>1896</v>
      </c>
      <c r="C1746" s="2">
        <v>2</v>
      </c>
      <c r="D1746" s="3">
        <v>3</v>
      </c>
    </row>
    <row r="1747" spans="1:5" x14ac:dyDescent="0.25">
      <c r="A1747">
        <v>1897</v>
      </c>
      <c r="C1747" s="2">
        <v>2</v>
      </c>
      <c r="D1747" s="3">
        <v>3</v>
      </c>
    </row>
    <row r="1748" spans="1:5" x14ac:dyDescent="0.25">
      <c r="A1748">
        <v>1898</v>
      </c>
      <c r="C1748" s="2">
        <v>2</v>
      </c>
      <c r="D1748" s="3">
        <v>3</v>
      </c>
    </row>
    <row r="1749" spans="1:5" x14ac:dyDescent="0.25">
      <c r="A1749">
        <v>1899</v>
      </c>
      <c r="C1749" s="2">
        <v>2</v>
      </c>
      <c r="D1749" s="3">
        <v>3</v>
      </c>
    </row>
    <row r="1750" spans="1:5" x14ac:dyDescent="0.25">
      <c r="A1750">
        <v>1900</v>
      </c>
      <c r="C1750" s="2">
        <v>2</v>
      </c>
      <c r="D1750" s="3">
        <v>3</v>
      </c>
    </row>
    <row r="1751" spans="1:5" x14ac:dyDescent="0.25">
      <c r="A1751">
        <v>1901</v>
      </c>
      <c r="C1751" s="2">
        <v>2</v>
      </c>
      <c r="D1751" s="3">
        <v>3</v>
      </c>
    </row>
    <row r="1752" spans="1:5" x14ac:dyDescent="0.25">
      <c r="A1752">
        <v>1902</v>
      </c>
      <c r="C1752" s="2">
        <v>2</v>
      </c>
    </row>
    <row r="1753" spans="1:5" x14ac:dyDescent="0.25">
      <c r="A1753">
        <v>1903</v>
      </c>
      <c r="C1753" s="2">
        <v>2</v>
      </c>
    </row>
    <row r="1754" spans="1:5" x14ac:dyDescent="0.25">
      <c r="A1754">
        <v>1904</v>
      </c>
      <c r="C1754" s="2">
        <v>2</v>
      </c>
    </row>
    <row r="1755" spans="1:5" x14ac:dyDescent="0.25">
      <c r="A1755">
        <v>1905</v>
      </c>
      <c r="B1755" s="4">
        <v>1</v>
      </c>
    </row>
    <row r="1756" spans="1:5" x14ac:dyDescent="0.25">
      <c r="A1756">
        <v>1906</v>
      </c>
      <c r="B1756" s="4">
        <v>1</v>
      </c>
    </row>
    <row r="1757" spans="1:5" x14ac:dyDescent="0.25">
      <c r="A1757">
        <v>1907</v>
      </c>
      <c r="B1757" s="4">
        <v>1</v>
      </c>
    </row>
    <row r="1758" spans="1:5" x14ac:dyDescent="0.25">
      <c r="A1758">
        <v>1908</v>
      </c>
      <c r="B1758" s="4">
        <v>1</v>
      </c>
    </row>
    <row r="1759" spans="1:5" x14ac:dyDescent="0.25">
      <c r="A1759">
        <v>1909</v>
      </c>
      <c r="B1759" s="4">
        <v>1</v>
      </c>
      <c r="E1759" s="5">
        <v>4</v>
      </c>
    </row>
    <row r="1760" spans="1:5" x14ac:dyDescent="0.25">
      <c r="A1760">
        <v>1910</v>
      </c>
      <c r="B1760" s="4">
        <v>1</v>
      </c>
      <c r="E1760" s="5">
        <v>4</v>
      </c>
    </row>
    <row r="1761" spans="1:5" x14ac:dyDescent="0.25">
      <c r="A1761">
        <v>1911</v>
      </c>
      <c r="B1761" s="4">
        <v>1</v>
      </c>
      <c r="E1761" s="5">
        <v>4</v>
      </c>
    </row>
    <row r="1762" spans="1:5" x14ac:dyDescent="0.25">
      <c r="A1762">
        <v>1912</v>
      </c>
      <c r="B1762" s="4">
        <v>1</v>
      </c>
      <c r="E1762" s="5">
        <v>4</v>
      </c>
    </row>
    <row r="1763" spans="1:5" x14ac:dyDescent="0.25">
      <c r="A1763">
        <v>1913</v>
      </c>
      <c r="B1763" s="4">
        <v>1</v>
      </c>
      <c r="E1763" s="5">
        <v>4</v>
      </c>
    </row>
    <row r="1764" spans="1:5" x14ac:dyDescent="0.25">
      <c r="A1764">
        <v>1914</v>
      </c>
      <c r="B1764" s="4">
        <v>1</v>
      </c>
      <c r="E1764" s="5">
        <v>4</v>
      </c>
    </row>
    <row r="1765" spans="1:5" x14ac:dyDescent="0.25">
      <c r="A1765">
        <v>1915</v>
      </c>
      <c r="D1765" s="3">
        <v>3</v>
      </c>
      <c r="E1765" s="5">
        <v>4</v>
      </c>
    </row>
    <row r="1766" spans="1:5" x14ac:dyDescent="0.25">
      <c r="A1766">
        <v>1916</v>
      </c>
      <c r="D1766" s="3">
        <v>3</v>
      </c>
      <c r="E1766" s="5">
        <v>4</v>
      </c>
    </row>
    <row r="1767" spans="1:5" x14ac:dyDescent="0.25">
      <c r="A1767">
        <v>1917</v>
      </c>
      <c r="D1767" s="3">
        <v>3</v>
      </c>
      <c r="E1767" s="5">
        <v>4</v>
      </c>
    </row>
    <row r="1768" spans="1:5" x14ac:dyDescent="0.25">
      <c r="A1768">
        <v>1918</v>
      </c>
      <c r="D1768" s="3">
        <v>3</v>
      </c>
      <c r="E1768" s="5">
        <v>4</v>
      </c>
    </row>
    <row r="1769" spans="1:5" x14ac:dyDescent="0.25">
      <c r="A1769">
        <v>1919</v>
      </c>
      <c r="D1769" s="3">
        <v>3</v>
      </c>
      <c r="E1769" s="5">
        <v>4</v>
      </c>
    </row>
    <row r="1770" spans="1:5" x14ac:dyDescent="0.25">
      <c r="A1770">
        <v>1920</v>
      </c>
      <c r="D1770" s="3">
        <v>3</v>
      </c>
    </row>
    <row r="1771" spans="1:5" x14ac:dyDescent="0.25">
      <c r="A1771">
        <v>1921</v>
      </c>
      <c r="D1771" s="3">
        <v>3</v>
      </c>
    </row>
    <row r="1772" spans="1:5" x14ac:dyDescent="0.25">
      <c r="A1772">
        <v>1922</v>
      </c>
      <c r="C1772" s="2">
        <v>2</v>
      </c>
      <c r="D1772" s="3">
        <v>3</v>
      </c>
    </row>
    <row r="1773" spans="1:5" x14ac:dyDescent="0.25">
      <c r="A1773">
        <v>1923</v>
      </c>
      <c r="C1773" s="2">
        <v>2</v>
      </c>
      <c r="D1773" s="3">
        <v>3</v>
      </c>
    </row>
    <row r="1774" spans="1:5" x14ac:dyDescent="0.25">
      <c r="A1774">
        <v>1924</v>
      </c>
      <c r="C1774" s="2">
        <v>2</v>
      </c>
      <c r="D1774" s="3">
        <v>3</v>
      </c>
    </row>
    <row r="1775" spans="1:5" x14ac:dyDescent="0.25">
      <c r="A1775">
        <v>1925</v>
      </c>
      <c r="C1775" s="2">
        <v>2</v>
      </c>
    </row>
    <row r="1776" spans="1:5" x14ac:dyDescent="0.25">
      <c r="A1776">
        <v>1926</v>
      </c>
      <c r="C1776" s="2">
        <v>2</v>
      </c>
    </row>
    <row r="1777" spans="1:5" x14ac:dyDescent="0.25">
      <c r="A1777">
        <v>1927</v>
      </c>
      <c r="C1777" s="2">
        <v>2</v>
      </c>
    </row>
    <row r="1778" spans="1:5" x14ac:dyDescent="0.25">
      <c r="A1778">
        <v>1928</v>
      </c>
      <c r="C1778" s="2">
        <v>2</v>
      </c>
    </row>
    <row r="1779" spans="1:5" x14ac:dyDescent="0.25">
      <c r="A1779">
        <v>1929</v>
      </c>
      <c r="C1779" s="2">
        <v>2</v>
      </c>
    </row>
    <row r="1780" spans="1:5" x14ac:dyDescent="0.25">
      <c r="A1780">
        <v>1930</v>
      </c>
      <c r="C1780" s="2">
        <v>2</v>
      </c>
    </row>
    <row r="1781" spans="1:5" x14ac:dyDescent="0.25">
      <c r="A1781">
        <v>1931</v>
      </c>
      <c r="B1781" s="4">
        <v>1</v>
      </c>
      <c r="C1781" s="2">
        <v>2</v>
      </c>
    </row>
    <row r="1782" spans="1:5" x14ac:dyDescent="0.25">
      <c r="A1782">
        <v>1932</v>
      </c>
      <c r="B1782" s="4">
        <v>1</v>
      </c>
      <c r="C1782" s="2">
        <v>2</v>
      </c>
    </row>
    <row r="1783" spans="1:5" x14ac:dyDescent="0.25">
      <c r="A1783">
        <v>1933</v>
      </c>
      <c r="B1783" s="4">
        <v>1</v>
      </c>
    </row>
    <row r="1784" spans="1:5" x14ac:dyDescent="0.25">
      <c r="A1784">
        <v>1934</v>
      </c>
      <c r="B1784" s="4">
        <v>1</v>
      </c>
    </row>
    <row r="1785" spans="1:5" x14ac:dyDescent="0.25">
      <c r="A1785">
        <v>1935</v>
      </c>
      <c r="B1785" s="4">
        <v>1</v>
      </c>
    </row>
    <row r="1786" spans="1:5" x14ac:dyDescent="0.25">
      <c r="A1786">
        <v>1936</v>
      </c>
      <c r="B1786" s="4">
        <v>1</v>
      </c>
    </row>
    <row r="1787" spans="1:5" x14ac:dyDescent="0.25">
      <c r="A1787">
        <v>1937</v>
      </c>
      <c r="B1787" s="4">
        <v>1</v>
      </c>
      <c r="E1787" s="5">
        <v>4</v>
      </c>
    </row>
    <row r="1788" spans="1:5" x14ac:dyDescent="0.25">
      <c r="A1788">
        <v>1938</v>
      </c>
      <c r="B1788" s="4">
        <v>1</v>
      </c>
      <c r="E1788" s="5">
        <v>4</v>
      </c>
    </row>
    <row r="1789" spans="1:5" x14ac:dyDescent="0.25">
      <c r="A1789">
        <v>1939</v>
      </c>
      <c r="B1789" s="4">
        <v>1</v>
      </c>
      <c r="E1789" s="5">
        <v>4</v>
      </c>
    </row>
    <row r="1790" spans="1:5" x14ac:dyDescent="0.25">
      <c r="A1790">
        <v>1940</v>
      </c>
      <c r="D1790" s="3">
        <v>3</v>
      </c>
      <c r="E1790" s="5">
        <v>4</v>
      </c>
    </row>
    <row r="1791" spans="1:5" x14ac:dyDescent="0.25">
      <c r="A1791">
        <v>1941</v>
      </c>
      <c r="D1791" s="3">
        <v>3</v>
      </c>
      <c r="E1791" s="5">
        <v>4</v>
      </c>
    </row>
    <row r="1792" spans="1:5" x14ac:dyDescent="0.25">
      <c r="A1792">
        <v>1942</v>
      </c>
      <c r="D1792" s="3">
        <v>3</v>
      </c>
      <c r="E1792" s="5">
        <v>4</v>
      </c>
    </row>
    <row r="1793" spans="1:5" x14ac:dyDescent="0.25">
      <c r="A1793">
        <v>1943</v>
      </c>
      <c r="D1793" s="3">
        <v>3</v>
      </c>
      <c r="E1793" s="5">
        <v>4</v>
      </c>
    </row>
    <row r="1794" spans="1:5" x14ac:dyDescent="0.25">
      <c r="A1794">
        <v>1944</v>
      </c>
      <c r="D1794" s="3">
        <v>3</v>
      </c>
      <c r="E1794" s="5">
        <v>4</v>
      </c>
    </row>
    <row r="1795" spans="1:5" x14ac:dyDescent="0.25">
      <c r="A1795">
        <v>1945</v>
      </c>
      <c r="D1795" s="3">
        <v>3</v>
      </c>
      <c r="E1795" s="5">
        <v>4</v>
      </c>
    </row>
    <row r="1796" spans="1:5" x14ac:dyDescent="0.25">
      <c r="A1796">
        <v>1946</v>
      </c>
      <c r="D1796" s="3">
        <v>3</v>
      </c>
      <c r="E1796" s="5">
        <v>4</v>
      </c>
    </row>
    <row r="1797" spans="1:5" x14ac:dyDescent="0.25">
      <c r="A1797">
        <v>1947</v>
      </c>
      <c r="D1797" s="3">
        <v>3</v>
      </c>
      <c r="E1797" s="5">
        <v>4</v>
      </c>
    </row>
    <row r="1798" spans="1:5" x14ac:dyDescent="0.25">
      <c r="A1798">
        <v>1948</v>
      </c>
      <c r="C1798" s="2">
        <v>2</v>
      </c>
      <c r="D1798" s="3">
        <v>3</v>
      </c>
    </row>
    <row r="1799" spans="1:5" x14ac:dyDescent="0.25">
      <c r="A1799">
        <v>1949</v>
      </c>
      <c r="C1799" s="2">
        <v>2</v>
      </c>
      <c r="D1799" s="3">
        <v>3</v>
      </c>
    </row>
    <row r="1800" spans="1:5" x14ac:dyDescent="0.25">
      <c r="A1800">
        <v>1950</v>
      </c>
      <c r="C1800" s="2">
        <v>2</v>
      </c>
    </row>
    <row r="1801" spans="1:5" x14ac:dyDescent="0.25">
      <c r="A1801">
        <v>1951</v>
      </c>
      <c r="C1801" s="2">
        <v>2</v>
      </c>
    </row>
    <row r="1802" spans="1:5" x14ac:dyDescent="0.25">
      <c r="A1802">
        <v>1952</v>
      </c>
      <c r="C1802" s="2">
        <v>2</v>
      </c>
    </row>
    <row r="1803" spans="1:5" x14ac:dyDescent="0.25">
      <c r="A1803">
        <v>1953</v>
      </c>
      <c r="C1803" s="2">
        <v>2</v>
      </c>
    </row>
    <row r="1804" spans="1:5" x14ac:dyDescent="0.25">
      <c r="A1804">
        <v>1954</v>
      </c>
      <c r="C1804" s="2">
        <v>2</v>
      </c>
    </row>
    <row r="1805" spans="1:5" x14ac:dyDescent="0.25">
      <c r="A1805">
        <v>1955</v>
      </c>
      <c r="C1805" s="2">
        <v>2</v>
      </c>
    </row>
    <row r="1806" spans="1:5" x14ac:dyDescent="0.25">
      <c r="A1806">
        <v>1956</v>
      </c>
      <c r="B1806" s="4">
        <v>1</v>
      </c>
      <c r="C1806" s="2">
        <v>2</v>
      </c>
    </row>
    <row r="1807" spans="1:5" x14ac:dyDescent="0.25">
      <c r="A1807">
        <v>1957</v>
      </c>
      <c r="B1807" s="4">
        <v>1</v>
      </c>
      <c r="C1807" s="2">
        <v>2</v>
      </c>
    </row>
    <row r="1808" spans="1:5" x14ac:dyDescent="0.25">
      <c r="A1808">
        <v>1958</v>
      </c>
      <c r="B1808" s="4">
        <v>1</v>
      </c>
    </row>
    <row r="1809" spans="1:5" x14ac:dyDescent="0.25">
      <c r="A1809">
        <v>1959</v>
      </c>
      <c r="B1809" s="4">
        <v>1</v>
      </c>
    </row>
    <row r="1810" spans="1:5" x14ac:dyDescent="0.25">
      <c r="A1810">
        <v>1960</v>
      </c>
      <c r="B1810" s="4">
        <v>1</v>
      </c>
    </row>
    <row r="1811" spans="1:5" x14ac:dyDescent="0.25">
      <c r="A1811">
        <v>1961</v>
      </c>
      <c r="B1811" s="4">
        <v>1</v>
      </c>
    </row>
    <row r="1812" spans="1:5" x14ac:dyDescent="0.25">
      <c r="A1812">
        <v>1962</v>
      </c>
      <c r="B1812" s="4">
        <v>1</v>
      </c>
      <c r="E1812" s="5">
        <v>4</v>
      </c>
    </row>
    <row r="1813" spans="1:5" x14ac:dyDescent="0.25">
      <c r="A1813">
        <v>1963</v>
      </c>
      <c r="B1813" s="4">
        <v>1</v>
      </c>
      <c r="E1813" s="5">
        <v>4</v>
      </c>
    </row>
    <row r="1814" spans="1:5" x14ac:dyDescent="0.25">
      <c r="A1814">
        <v>1964</v>
      </c>
      <c r="B1814" s="4">
        <v>1</v>
      </c>
      <c r="E1814" s="5">
        <v>4</v>
      </c>
    </row>
    <row r="1815" spans="1:5" x14ac:dyDescent="0.25">
      <c r="A1815">
        <v>1965</v>
      </c>
      <c r="B1815" s="4">
        <v>1</v>
      </c>
      <c r="D1815" s="3">
        <v>3</v>
      </c>
      <c r="E1815" s="5">
        <v>4</v>
      </c>
    </row>
    <row r="1816" spans="1:5" x14ac:dyDescent="0.25">
      <c r="A1816">
        <v>1966</v>
      </c>
      <c r="D1816" s="3">
        <v>3</v>
      </c>
      <c r="E1816" s="5">
        <v>4</v>
      </c>
    </row>
    <row r="1817" spans="1:5" x14ac:dyDescent="0.25">
      <c r="A1817">
        <v>1967</v>
      </c>
      <c r="D1817" s="3">
        <v>3</v>
      </c>
      <c r="E1817" s="5">
        <v>4</v>
      </c>
    </row>
    <row r="1818" spans="1:5" x14ac:dyDescent="0.25">
      <c r="A1818">
        <v>1968</v>
      </c>
      <c r="D1818" s="3">
        <v>3</v>
      </c>
      <c r="E1818" s="5">
        <v>4</v>
      </c>
    </row>
    <row r="1819" spans="1:5" x14ac:dyDescent="0.25">
      <c r="A1819">
        <v>1969</v>
      </c>
      <c r="D1819" s="3">
        <v>3</v>
      </c>
      <c r="E1819" s="5">
        <v>4</v>
      </c>
    </row>
    <row r="1820" spans="1:5" x14ac:dyDescent="0.25">
      <c r="A1820">
        <v>1970</v>
      </c>
      <c r="D1820" s="3">
        <v>3</v>
      </c>
      <c r="E1820" s="5">
        <v>4</v>
      </c>
    </row>
    <row r="1821" spans="1:5" x14ac:dyDescent="0.25">
      <c r="A1821">
        <v>1971</v>
      </c>
      <c r="C1821" s="2">
        <v>2</v>
      </c>
      <c r="D1821" s="3">
        <v>3</v>
      </c>
      <c r="E1821" s="5">
        <v>4</v>
      </c>
    </row>
    <row r="1822" spans="1:5" x14ac:dyDescent="0.25">
      <c r="A1822">
        <v>1972</v>
      </c>
      <c r="C1822" s="2">
        <v>2</v>
      </c>
      <c r="D1822" s="3">
        <v>3</v>
      </c>
      <c r="E1822" s="5">
        <v>4</v>
      </c>
    </row>
    <row r="1823" spans="1:5" x14ac:dyDescent="0.25">
      <c r="A1823">
        <v>1973</v>
      </c>
      <c r="C1823" s="2">
        <v>2</v>
      </c>
      <c r="D1823" s="3">
        <v>3</v>
      </c>
      <c r="E1823" s="5">
        <v>4</v>
      </c>
    </row>
    <row r="1824" spans="1:5" x14ac:dyDescent="0.25">
      <c r="A1824">
        <v>1974</v>
      </c>
      <c r="C1824" s="2">
        <v>2</v>
      </c>
      <c r="D1824" s="3">
        <v>3</v>
      </c>
    </row>
    <row r="1825" spans="1:5" x14ac:dyDescent="0.25">
      <c r="A1825">
        <v>1975</v>
      </c>
      <c r="C1825" s="2">
        <v>2</v>
      </c>
      <c r="D1825" s="3">
        <v>3</v>
      </c>
    </row>
    <row r="1826" spans="1:5" x14ac:dyDescent="0.25">
      <c r="A1826">
        <v>1976</v>
      </c>
      <c r="C1826" s="2">
        <v>2</v>
      </c>
      <c r="D1826" s="3">
        <v>3</v>
      </c>
    </row>
    <row r="1827" spans="1:5" x14ac:dyDescent="0.25">
      <c r="A1827">
        <v>1977</v>
      </c>
      <c r="C1827" s="2">
        <v>2</v>
      </c>
    </row>
    <row r="1828" spans="1:5" x14ac:dyDescent="0.25">
      <c r="A1828">
        <v>1978</v>
      </c>
      <c r="C1828" s="2">
        <v>2</v>
      </c>
    </row>
    <row r="1829" spans="1:5" x14ac:dyDescent="0.25">
      <c r="A1829">
        <v>1979</v>
      </c>
      <c r="C1829" s="2">
        <v>2</v>
      </c>
    </row>
    <row r="1830" spans="1:5" x14ac:dyDescent="0.25">
      <c r="A1830">
        <v>1980</v>
      </c>
      <c r="C1830" s="2">
        <v>2</v>
      </c>
    </row>
    <row r="1831" spans="1:5" x14ac:dyDescent="0.25">
      <c r="A1831">
        <v>1981</v>
      </c>
      <c r="C1831" s="2">
        <v>2</v>
      </c>
    </row>
    <row r="1832" spans="1:5" x14ac:dyDescent="0.25">
      <c r="A1832">
        <v>1982</v>
      </c>
      <c r="B1832" s="4">
        <v>1</v>
      </c>
      <c r="C1832" s="2">
        <v>2</v>
      </c>
    </row>
    <row r="1833" spans="1:5" x14ac:dyDescent="0.25">
      <c r="A1833">
        <v>1983</v>
      </c>
      <c r="B1833" s="4">
        <v>1</v>
      </c>
      <c r="C1833" s="2">
        <v>2</v>
      </c>
    </row>
    <row r="1834" spans="1:5" x14ac:dyDescent="0.25">
      <c r="A1834">
        <v>1984</v>
      </c>
      <c r="B1834" s="4">
        <v>1</v>
      </c>
    </row>
    <row r="1835" spans="1:5" x14ac:dyDescent="0.25">
      <c r="A1835">
        <v>1985</v>
      </c>
      <c r="B1835" s="4">
        <v>1</v>
      </c>
    </row>
    <row r="1836" spans="1:5" x14ac:dyDescent="0.25">
      <c r="A1836">
        <v>1986</v>
      </c>
      <c r="B1836" s="4">
        <v>1</v>
      </c>
      <c r="E1836" s="5">
        <v>4</v>
      </c>
    </row>
    <row r="1837" spans="1:5" x14ac:dyDescent="0.25">
      <c r="A1837">
        <v>1987</v>
      </c>
      <c r="B1837" s="4">
        <v>1</v>
      </c>
      <c r="E1837" s="5">
        <v>4</v>
      </c>
    </row>
    <row r="1838" spans="1:5" x14ac:dyDescent="0.25">
      <c r="A1838">
        <v>1988</v>
      </c>
      <c r="B1838" s="4">
        <v>1</v>
      </c>
      <c r="E1838" s="5">
        <v>4</v>
      </c>
    </row>
    <row r="1839" spans="1:5" x14ac:dyDescent="0.25">
      <c r="A1839">
        <v>1989</v>
      </c>
      <c r="B1839" s="4">
        <v>1</v>
      </c>
      <c r="E1839" s="5">
        <v>4</v>
      </c>
    </row>
    <row r="1840" spans="1:5" x14ac:dyDescent="0.25">
      <c r="A1840">
        <v>1990</v>
      </c>
      <c r="B1840" s="4">
        <v>1</v>
      </c>
      <c r="E1840" s="5">
        <v>4</v>
      </c>
    </row>
    <row r="1841" spans="1:5" x14ac:dyDescent="0.25">
      <c r="A1841">
        <v>1991</v>
      </c>
      <c r="B1841" s="4">
        <v>1</v>
      </c>
      <c r="E1841" s="5">
        <v>4</v>
      </c>
    </row>
    <row r="1842" spans="1:5" x14ac:dyDescent="0.25">
      <c r="A1842">
        <v>1992</v>
      </c>
      <c r="D1842" s="3">
        <v>3</v>
      </c>
      <c r="E1842" s="5">
        <v>4</v>
      </c>
    </row>
    <row r="1843" spans="1:5" x14ac:dyDescent="0.25">
      <c r="A1843">
        <v>1993</v>
      </c>
      <c r="D1843" s="3">
        <v>3</v>
      </c>
      <c r="E1843" s="5">
        <v>4</v>
      </c>
    </row>
    <row r="1844" spans="1:5" x14ac:dyDescent="0.25">
      <c r="A1844">
        <v>1994</v>
      </c>
      <c r="D1844" s="3">
        <v>3</v>
      </c>
      <c r="E1844" s="5">
        <v>4</v>
      </c>
    </row>
    <row r="1845" spans="1:5" x14ac:dyDescent="0.25">
      <c r="A1845">
        <v>1995</v>
      </c>
      <c r="D1845" s="3">
        <v>3</v>
      </c>
      <c r="E1845" s="5">
        <v>4</v>
      </c>
    </row>
    <row r="1846" spans="1:5" x14ac:dyDescent="0.25">
      <c r="A1846">
        <v>1996</v>
      </c>
      <c r="C1846" s="2">
        <v>2</v>
      </c>
      <c r="D1846" s="3">
        <v>3</v>
      </c>
      <c r="E1846" s="5">
        <v>4</v>
      </c>
    </row>
    <row r="1847" spans="1:5" x14ac:dyDescent="0.25">
      <c r="A1847">
        <v>1997</v>
      </c>
      <c r="C1847" s="2">
        <v>2</v>
      </c>
      <c r="D1847" s="3">
        <v>3</v>
      </c>
      <c r="E1847" s="5">
        <v>4</v>
      </c>
    </row>
    <row r="1848" spans="1:5" x14ac:dyDescent="0.25">
      <c r="A1848">
        <v>1998</v>
      </c>
      <c r="C1848" s="2">
        <v>2</v>
      </c>
      <c r="D1848" s="3">
        <v>3</v>
      </c>
      <c r="E1848" s="5">
        <v>4</v>
      </c>
    </row>
    <row r="1849" spans="1:5" x14ac:dyDescent="0.25">
      <c r="A1849">
        <v>1999</v>
      </c>
      <c r="C1849" s="2">
        <v>2</v>
      </c>
      <c r="D1849" s="3">
        <v>3</v>
      </c>
    </row>
    <row r="1850" spans="1:5" x14ac:dyDescent="0.25">
      <c r="A1850">
        <v>2000</v>
      </c>
      <c r="C1850" s="2">
        <v>2</v>
      </c>
      <c r="D1850" s="3">
        <v>3</v>
      </c>
    </row>
    <row r="1851" spans="1:5" x14ac:dyDescent="0.25">
      <c r="A1851">
        <v>2001</v>
      </c>
      <c r="C1851" s="2">
        <v>2</v>
      </c>
      <c r="D1851" s="3">
        <v>3</v>
      </c>
    </row>
    <row r="1852" spans="1:5" x14ac:dyDescent="0.25">
      <c r="A1852">
        <v>2002</v>
      </c>
      <c r="C1852" s="2">
        <v>2</v>
      </c>
      <c r="D1852" s="3">
        <v>3</v>
      </c>
    </row>
    <row r="1853" spans="1:5" x14ac:dyDescent="0.25">
      <c r="A1853">
        <v>2003</v>
      </c>
      <c r="C1853" s="2">
        <v>2</v>
      </c>
      <c r="D1853" s="3">
        <v>3</v>
      </c>
    </row>
    <row r="1854" spans="1:5" x14ac:dyDescent="0.25">
      <c r="A1854">
        <v>2004</v>
      </c>
      <c r="C1854" s="2">
        <v>2</v>
      </c>
    </row>
    <row r="1855" spans="1:5" x14ac:dyDescent="0.25">
      <c r="A1855">
        <v>2005</v>
      </c>
      <c r="C1855" s="2">
        <v>2</v>
      </c>
    </row>
    <row r="1856" spans="1:5" x14ac:dyDescent="0.25">
      <c r="A1856">
        <v>2006</v>
      </c>
      <c r="C1856" s="2">
        <v>2</v>
      </c>
    </row>
    <row r="1857" spans="1:5" x14ac:dyDescent="0.25">
      <c r="A1857">
        <v>2007</v>
      </c>
      <c r="C1857" s="2">
        <v>2</v>
      </c>
    </row>
    <row r="1858" spans="1:5" x14ac:dyDescent="0.25">
      <c r="A1858">
        <v>2008</v>
      </c>
      <c r="B1858" s="4">
        <v>1</v>
      </c>
      <c r="C1858" s="2">
        <v>2</v>
      </c>
    </row>
    <row r="1859" spans="1:5" x14ac:dyDescent="0.25">
      <c r="A1859">
        <v>2009</v>
      </c>
      <c r="B1859" s="4">
        <v>1</v>
      </c>
      <c r="C1859" s="2">
        <v>2</v>
      </c>
    </row>
    <row r="1860" spans="1:5" x14ac:dyDescent="0.25">
      <c r="A1860">
        <v>2010</v>
      </c>
      <c r="B1860" s="4">
        <v>1</v>
      </c>
      <c r="C1860" s="2">
        <v>2</v>
      </c>
    </row>
    <row r="1861" spans="1:5" x14ac:dyDescent="0.25">
      <c r="A1861">
        <v>2011</v>
      </c>
      <c r="B1861" s="4">
        <v>1</v>
      </c>
    </row>
    <row r="1862" spans="1:5" x14ac:dyDescent="0.25">
      <c r="A1862">
        <v>2012</v>
      </c>
      <c r="B1862" s="4">
        <v>1</v>
      </c>
      <c r="E1862" s="5">
        <v>4</v>
      </c>
    </row>
    <row r="1863" spans="1:5" x14ac:dyDescent="0.25">
      <c r="A1863">
        <v>2013</v>
      </c>
      <c r="B1863" s="4">
        <v>1</v>
      </c>
      <c r="E1863" s="5">
        <v>4</v>
      </c>
    </row>
    <row r="1864" spans="1:5" x14ac:dyDescent="0.25">
      <c r="A1864">
        <v>2014</v>
      </c>
      <c r="B1864" s="4">
        <v>1</v>
      </c>
      <c r="E1864" s="5">
        <v>4</v>
      </c>
    </row>
    <row r="1865" spans="1:5" x14ac:dyDescent="0.25">
      <c r="A1865">
        <v>2015</v>
      </c>
      <c r="B1865" s="4">
        <v>1</v>
      </c>
      <c r="E1865" s="5">
        <v>4</v>
      </c>
    </row>
    <row r="1866" spans="1:5" x14ac:dyDescent="0.25">
      <c r="A1866">
        <v>2016</v>
      </c>
      <c r="B1866" s="4">
        <v>1</v>
      </c>
      <c r="E1866" s="5">
        <v>4</v>
      </c>
    </row>
    <row r="1867" spans="1:5" x14ac:dyDescent="0.25">
      <c r="A1867">
        <v>2017</v>
      </c>
      <c r="B1867" s="4">
        <v>1</v>
      </c>
      <c r="E1867" s="5">
        <v>4</v>
      </c>
    </row>
    <row r="1868" spans="1:5" x14ac:dyDescent="0.25">
      <c r="A1868">
        <v>2018</v>
      </c>
      <c r="B1868" s="4">
        <v>1</v>
      </c>
      <c r="E1868" s="5">
        <v>4</v>
      </c>
    </row>
    <row r="1869" spans="1:5" x14ac:dyDescent="0.25">
      <c r="A1869">
        <v>2019</v>
      </c>
      <c r="B1869" s="4">
        <v>1</v>
      </c>
      <c r="E1869" s="5">
        <v>4</v>
      </c>
    </row>
    <row r="1870" spans="1:5" x14ac:dyDescent="0.25">
      <c r="A1870">
        <v>2020</v>
      </c>
      <c r="B1870" s="4">
        <v>1</v>
      </c>
      <c r="E1870" s="5">
        <v>4</v>
      </c>
    </row>
    <row r="1871" spans="1:5" x14ac:dyDescent="0.25">
      <c r="A1871">
        <v>2021</v>
      </c>
      <c r="D1871" s="3">
        <v>3</v>
      </c>
      <c r="E1871" s="5">
        <v>4</v>
      </c>
    </row>
    <row r="1872" spans="1:5" x14ac:dyDescent="0.25">
      <c r="A1872">
        <v>2022</v>
      </c>
      <c r="D1872" s="3">
        <v>3</v>
      </c>
      <c r="E1872" s="5">
        <v>4</v>
      </c>
    </row>
    <row r="1873" spans="1:5" x14ac:dyDescent="0.25">
      <c r="A1873">
        <v>2023</v>
      </c>
      <c r="C1873" s="2">
        <v>2</v>
      </c>
      <c r="D1873" s="3">
        <v>3</v>
      </c>
      <c r="E1873" s="5">
        <v>4</v>
      </c>
    </row>
    <row r="1874" spans="1:5" x14ac:dyDescent="0.25">
      <c r="A1874">
        <v>2024</v>
      </c>
      <c r="C1874" s="2">
        <v>2</v>
      </c>
      <c r="D1874" s="3">
        <v>3</v>
      </c>
      <c r="E1874" s="5">
        <v>4</v>
      </c>
    </row>
    <row r="1875" spans="1:5" x14ac:dyDescent="0.25">
      <c r="A1875">
        <v>2025</v>
      </c>
      <c r="C1875" s="2">
        <v>2</v>
      </c>
      <c r="D1875" s="3">
        <v>3</v>
      </c>
      <c r="E1875" s="5">
        <v>4</v>
      </c>
    </row>
    <row r="1876" spans="1:5" x14ac:dyDescent="0.25">
      <c r="A1876">
        <v>2026</v>
      </c>
      <c r="C1876" s="2">
        <v>2</v>
      </c>
      <c r="D1876" s="3">
        <v>3</v>
      </c>
    </row>
    <row r="1877" spans="1:5" x14ac:dyDescent="0.25">
      <c r="A1877">
        <v>2027</v>
      </c>
      <c r="C1877" s="2">
        <v>2</v>
      </c>
      <c r="D1877" s="3">
        <v>3</v>
      </c>
    </row>
    <row r="1878" spans="1:5" x14ac:dyDescent="0.25">
      <c r="A1878">
        <v>2028</v>
      </c>
      <c r="C1878" s="2">
        <v>2</v>
      </c>
      <c r="D1878" s="3">
        <v>3</v>
      </c>
    </row>
    <row r="1879" spans="1:5" x14ac:dyDescent="0.25">
      <c r="A1879">
        <v>2029</v>
      </c>
      <c r="C1879" s="2">
        <v>2</v>
      </c>
      <c r="D1879" s="3">
        <v>3</v>
      </c>
    </row>
    <row r="1880" spans="1:5" x14ac:dyDescent="0.25">
      <c r="A1880">
        <v>2030</v>
      </c>
      <c r="C1880" s="2">
        <v>2</v>
      </c>
      <c r="D1880" s="3">
        <v>3</v>
      </c>
    </row>
    <row r="1881" spans="1:5" x14ac:dyDescent="0.25">
      <c r="A1881">
        <v>2031</v>
      </c>
      <c r="C1881" s="2">
        <v>2</v>
      </c>
      <c r="D1881" s="3">
        <v>3</v>
      </c>
    </row>
    <row r="1882" spans="1:5" x14ac:dyDescent="0.25">
      <c r="A1882">
        <v>2032</v>
      </c>
      <c r="C1882" s="2">
        <v>2</v>
      </c>
      <c r="D1882" s="3">
        <v>3</v>
      </c>
    </row>
    <row r="1883" spans="1:5" x14ac:dyDescent="0.25">
      <c r="A1883">
        <v>2033</v>
      </c>
      <c r="C1883" s="2">
        <v>2</v>
      </c>
      <c r="D1883" s="3">
        <v>3</v>
      </c>
    </row>
    <row r="1884" spans="1:5" x14ac:dyDescent="0.25">
      <c r="A1884">
        <v>2034</v>
      </c>
      <c r="C1884" s="2">
        <v>2</v>
      </c>
      <c r="D1884" s="3">
        <v>3</v>
      </c>
    </row>
    <row r="1885" spans="1:5" x14ac:dyDescent="0.25">
      <c r="A1885">
        <v>2035</v>
      </c>
      <c r="C1885" s="2">
        <v>2</v>
      </c>
    </row>
    <row r="1886" spans="1:5" x14ac:dyDescent="0.25">
      <c r="A1886">
        <v>2036</v>
      </c>
      <c r="B1886" s="4">
        <v>1</v>
      </c>
      <c r="C1886" s="2">
        <v>2</v>
      </c>
    </row>
    <row r="1887" spans="1:5" x14ac:dyDescent="0.25">
      <c r="A1887">
        <v>2037</v>
      </c>
      <c r="B1887" s="4">
        <v>1</v>
      </c>
      <c r="C1887" s="2">
        <v>2</v>
      </c>
    </row>
    <row r="1888" spans="1:5" x14ac:dyDescent="0.25">
      <c r="A1888">
        <v>2038</v>
      </c>
      <c r="B1888" s="4">
        <v>1</v>
      </c>
      <c r="C1888" s="2">
        <v>2</v>
      </c>
    </row>
    <row r="1889" spans="1:5" x14ac:dyDescent="0.25">
      <c r="A1889">
        <v>2039</v>
      </c>
      <c r="B1889" s="4">
        <v>1</v>
      </c>
      <c r="C1889" s="2">
        <v>2</v>
      </c>
    </row>
    <row r="1890" spans="1:5" x14ac:dyDescent="0.25">
      <c r="A1890">
        <v>2040</v>
      </c>
      <c r="B1890" s="4">
        <v>1</v>
      </c>
      <c r="C1890" s="2">
        <v>2</v>
      </c>
      <c r="E1890" s="5">
        <v>4</v>
      </c>
    </row>
    <row r="1891" spans="1:5" x14ac:dyDescent="0.25">
      <c r="A1891">
        <v>2041</v>
      </c>
      <c r="B1891" s="4">
        <v>1</v>
      </c>
      <c r="E1891" s="5">
        <v>4</v>
      </c>
    </row>
    <row r="1892" spans="1:5" x14ac:dyDescent="0.25">
      <c r="A1892">
        <v>2042</v>
      </c>
      <c r="B1892" s="4">
        <v>1</v>
      </c>
      <c r="E1892" s="5">
        <v>4</v>
      </c>
    </row>
    <row r="1893" spans="1:5" x14ac:dyDescent="0.25">
      <c r="A1893">
        <v>2043</v>
      </c>
      <c r="B1893" s="4">
        <v>1</v>
      </c>
      <c r="E1893" s="5">
        <v>4</v>
      </c>
    </row>
    <row r="1894" spans="1:5" x14ac:dyDescent="0.25">
      <c r="A1894">
        <v>2044</v>
      </c>
      <c r="B1894" s="4">
        <v>1</v>
      </c>
      <c r="E1894" s="5">
        <v>4</v>
      </c>
    </row>
    <row r="1895" spans="1:5" x14ac:dyDescent="0.25">
      <c r="A1895">
        <v>2045</v>
      </c>
      <c r="B1895" s="4">
        <v>1</v>
      </c>
      <c r="E1895" s="5">
        <v>4</v>
      </c>
    </row>
    <row r="1896" spans="1:5" x14ac:dyDescent="0.25">
      <c r="A1896">
        <v>2046</v>
      </c>
      <c r="B1896" s="4">
        <v>1</v>
      </c>
      <c r="E1896" s="5">
        <v>4</v>
      </c>
    </row>
    <row r="1897" spans="1:5" x14ac:dyDescent="0.25">
      <c r="A1897">
        <v>2047</v>
      </c>
      <c r="B1897" s="4">
        <v>1</v>
      </c>
      <c r="E1897" s="5">
        <v>4</v>
      </c>
    </row>
    <row r="1898" spans="1:5" x14ac:dyDescent="0.25">
      <c r="A1898">
        <v>2048</v>
      </c>
      <c r="B1898" s="4">
        <v>1</v>
      </c>
      <c r="E1898" s="5">
        <v>4</v>
      </c>
    </row>
    <row r="1899" spans="1:5" x14ac:dyDescent="0.25">
      <c r="A1899">
        <v>2049</v>
      </c>
      <c r="B1899" s="4">
        <v>1</v>
      </c>
      <c r="E1899" s="5">
        <v>4</v>
      </c>
    </row>
    <row r="1900" spans="1:5" x14ac:dyDescent="0.25">
      <c r="A1900">
        <v>2050</v>
      </c>
      <c r="B1900" s="4">
        <v>1</v>
      </c>
      <c r="E1900" s="5">
        <v>4</v>
      </c>
    </row>
    <row r="1901" spans="1:5" x14ac:dyDescent="0.25">
      <c r="A1901">
        <v>2051</v>
      </c>
      <c r="B1901" s="4">
        <v>1</v>
      </c>
      <c r="E1901" s="5">
        <v>4</v>
      </c>
    </row>
    <row r="1902" spans="1:5" x14ac:dyDescent="0.25">
      <c r="A1902">
        <v>2052</v>
      </c>
      <c r="B1902" s="4">
        <v>1</v>
      </c>
      <c r="E1902" s="5">
        <v>4</v>
      </c>
    </row>
    <row r="1903" spans="1:5" x14ac:dyDescent="0.25">
      <c r="A1903">
        <v>2053</v>
      </c>
      <c r="B1903" s="4">
        <v>1</v>
      </c>
      <c r="C1903" s="2">
        <v>2</v>
      </c>
      <c r="E1903" s="5">
        <v>4</v>
      </c>
    </row>
    <row r="1904" spans="1:5" x14ac:dyDescent="0.25">
      <c r="A1904">
        <v>2054</v>
      </c>
      <c r="C1904" s="2">
        <v>2</v>
      </c>
      <c r="D1904" s="3">
        <v>3</v>
      </c>
      <c r="E1904" s="5">
        <v>4</v>
      </c>
    </row>
    <row r="1905" spans="1:6" x14ac:dyDescent="0.25">
      <c r="A1905">
        <v>2055</v>
      </c>
      <c r="C1905" s="2">
        <v>2</v>
      </c>
      <c r="D1905" s="3">
        <v>3</v>
      </c>
      <c r="E1905" s="5">
        <v>4</v>
      </c>
    </row>
    <row r="1906" spans="1:6" x14ac:dyDescent="0.25">
      <c r="A1906">
        <v>2056</v>
      </c>
      <c r="C1906" s="2">
        <v>2</v>
      </c>
      <c r="D1906" s="3">
        <v>3</v>
      </c>
      <c r="E1906" s="5">
        <v>4</v>
      </c>
    </row>
    <row r="1907" spans="1:6" x14ac:dyDescent="0.25">
      <c r="A1907">
        <v>2057</v>
      </c>
      <c r="C1907" s="2">
        <v>2</v>
      </c>
      <c r="D1907" s="3">
        <v>3</v>
      </c>
      <c r="E1907" s="5">
        <v>4</v>
      </c>
    </row>
    <row r="1908" spans="1:6" x14ac:dyDescent="0.25">
      <c r="A1908">
        <v>2058</v>
      </c>
      <c r="C1908" s="2">
        <v>2</v>
      </c>
      <c r="D1908" s="3">
        <v>3</v>
      </c>
      <c r="E1908" s="5">
        <v>4</v>
      </c>
    </row>
    <row r="1909" spans="1:6" x14ac:dyDescent="0.25">
      <c r="A1909">
        <v>2059</v>
      </c>
      <c r="C1909" s="2">
        <v>2</v>
      </c>
      <c r="D1909" s="3">
        <v>3</v>
      </c>
    </row>
    <row r="1910" spans="1:6" x14ac:dyDescent="0.25">
      <c r="A1910">
        <v>2060</v>
      </c>
      <c r="C1910" s="2">
        <v>2</v>
      </c>
      <c r="D1910" s="3">
        <v>3</v>
      </c>
      <c r="F1910" t="s">
        <v>22</v>
      </c>
    </row>
    <row r="1911" spans="1:6" x14ac:dyDescent="0.25">
      <c r="A1911">
        <v>2091</v>
      </c>
    </row>
    <row r="1912" spans="1:6" x14ac:dyDescent="0.25">
      <c r="A1912">
        <v>2092</v>
      </c>
    </row>
    <row r="1913" spans="1:6" x14ac:dyDescent="0.25">
      <c r="A1913">
        <v>2093</v>
      </c>
      <c r="F1913" t="s">
        <v>22</v>
      </c>
    </row>
    <row r="1914" spans="1:6" x14ac:dyDescent="0.25">
      <c r="A1914">
        <v>2094</v>
      </c>
    </row>
    <row r="1915" spans="1:6" x14ac:dyDescent="0.25">
      <c r="A1915">
        <v>2095</v>
      </c>
      <c r="B1915" s="4">
        <v>1</v>
      </c>
    </row>
    <row r="1916" spans="1:6" x14ac:dyDescent="0.25">
      <c r="A1916">
        <v>2096</v>
      </c>
      <c r="B1916" s="4">
        <v>1</v>
      </c>
    </row>
    <row r="1917" spans="1:6" x14ac:dyDescent="0.25">
      <c r="A1917">
        <v>2097</v>
      </c>
      <c r="B1917" s="4">
        <v>1</v>
      </c>
      <c r="E1917" s="5">
        <v>4</v>
      </c>
    </row>
    <row r="1918" spans="1:6" x14ac:dyDescent="0.25">
      <c r="A1918">
        <v>2098</v>
      </c>
      <c r="B1918" s="4">
        <v>1</v>
      </c>
      <c r="E1918" s="5">
        <v>4</v>
      </c>
    </row>
    <row r="1919" spans="1:6" x14ac:dyDescent="0.25">
      <c r="A1919">
        <v>2099</v>
      </c>
      <c r="B1919" s="4">
        <v>1</v>
      </c>
      <c r="E1919" s="5">
        <v>4</v>
      </c>
    </row>
    <row r="1920" spans="1:6" x14ac:dyDescent="0.25">
      <c r="A1920">
        <v>2100</v>
      </c>
      <c r="B1920" s="4">
        <v>1</v>
      </c>
      <c r="E1920" s="5">
        <v>4</v>
      </c>
    </row>
    <row r="1921" spans="1:5" x14ac:dyDescent="0.25">
      <c r="A1921">
        <v>2101</v>
      </c>
      <c r="B1921" s="4">
        <v>1</v>
      </c>
      <c r="E1921" s="5">
        <v>4</v>
      </c>
    </row>
    <row r="1922" spans="1:5" x14ac:dyDescent="0.25">
      <c r="A1922">
        <v>2102</v>
      </c>
      <c r="B1922" s="4">
        <v>1</v>
      </c>
      <c r="E1922" s="5">
        <v>4</v>
      </c>
    </row>
    <row r="1923" spans="1:5" x14ac:dyDescent="0.25">
      <c r="A1923">
        <v>2103</v>
      </c>
      <c r="B1923" s="4">
        <v>1</v>
      </c>
      <c r="E1923" s="5">
        <v>4</v>
      </c>
    </row>
    <row r="1924" spans="1:5" x14ac:dyDescent="0.25">
      <c r="A1924">
        <v>2104</v>
      </c>
      <c r="B1924" s="4">
        <v>1</v>
      </c>
      <c r="E1924" s="5">
        <v>4</v>
      </c>
    </row>
    <row r="1925" spans="1:5" x14ac:dyDescent="0.25">
      <c r="A1925">
        <v>2105</v>
      </c>
      <c r="B1925" s="4">
        <v>1</v>
      </c>
      <c r="E1925" s="5">
        <v>4</v>
      </c>
    </row>
    <row r="1926" spans="1:5" x14ac:dyDescent="0.25">
      <c r="A1926">
        <v>2106</v>
      </c>
      <c r="B1926" s="4">
        <v>1</v>
      </c>
      <c r="E1926" s="5">
        <v>4</v>
      </c>
    </row>
    <row r="1927" spans="1:5" x14ac:dyDescent="0.25">
      <c r="A1927">
        <v>2107</v>
      </c>
      <c r="B1927" s="4">
        <v>1</v>
      </c>
      <c r="E1927" s="5">
        <v>4</v>
      </c>
    </row>
    <row r="1928" spans="1:5" x14ac:dyDescent="0.25">
      <c r="A1928">
        <v>2108</v>
      </c>
      <c r="B1928" s="4">
        <v>1</v>
      </c>
      <c r="E1928" s="5">
        <v>4</v>
      </c>
    </row>
    <row r="1929" spans="1:5" x14ac:dyDescent="0.25">
      <c r="A1929">
        <v>2109</v>
      </c>
      <c r="B1929" s="4">
        <v>1</v>
      </c>
      <c r="E1929" s="5">
        <v>4</v>
      </c>
    </row>
    <row r="1930" spans="1:5" x14ac:dyDescent="0.25">
      <c r="A1930">
        <v>2110</v>
      </c>
      <c r="B1930" s="4">
        <v>1</v>
      </c>
      <c r="E1930" s="5">
        <v>4</v>
      </c>
    </row>
    <row r="1931" spans="1:5" x14ac:dyDescent="0.25">
      <c r="A1931">
        <v>2111</v>
      </c>
      <c r="B1931" s="4">
        <v>1</v>
      </c>
      <c r="E1931" s="5">
        <v>4</v>
      </c>
    </row>
    <row r="1932" spans="1:5" x14ac:dyDescent="0.25">
      <c r="A1932">
        <v>2112</v>
      </c>
      <c r="B1932" s="4">
        <v>1</v>
      </c>
      <c r="E1932" s="5">
        <v>4</v>
      </c>
    </row>
    <row r="1933" spans="1:5" x14ac:dyDescent="0.25">
      <c r="A1933">
        <v>2113</v>
      </c>
      <c r="B1933" s="4">
        <v>1</v>
      </c>
      <c r="C1933" s="2">
        <v>2</v>
      </c>
      <c r="E1933" s="5">
        <v>4</v>
      </c>
    </row>
    <row r="1934" spans="1:5" x14ac:dyDescent="0.25">
      <c r="A1934">
        <v>2114</v>
      </c>
      <c r="C1934" s="2">
        <v>2</v>
      </c>
      <c r="E1934" s="5">
        <v>4</v>
      </c>
    </row>
    <row r="1935" spans="1:5" x14ac:dyDescent="0.25">
      <c r="A1935">
        <v>2115</v>
      </c>
      <c r="C1935" s="2">
        <v>2</v>
      </c>
      <c r="D1935" s="3">
        <v>3</v>
      </c>
      <c r="E1935" s="5">
        <v>4</v>
      </c>
    </row>
    <row r="1936" spans="1:5" x14ac:dyDescent="0.25">
      <c r="A1936">
        <v>2116</v>
      </c>
      <c r="C1936" s="2">
        <v>2</v>
      </c>
      <c r="D1936" s="3">
        <v>3</v>
      </c>
      <c r="E1936" s="5">
        <v>4</v>
      </c>
    </row>
    <row r="1937" spans="1:5" x14ac:dyDescent="0.25">
      <c r="A1937">
        <v>2117</v>
      </c>
      <c r="C1937" s="2">
        <v>2</v>
      </c>
      <c r="D1937" s="3">
        <v>3</v>
      </c>
    </row>
    <row r="1938" spans="1:5" x14ac:dyDescent="0.25">
      <c r="A1938">
        <v>2118</v>
      </c>
      <c r="C1938" s="2">
        <v>2</v>
      </c>
      <c r="D1938" s="3">
        <v>3</v>
      </c>
    </row>
    <row r="1939" spans="1:5" x14ac:dyDescent="0.25">
      <c r="A1939">
        <v>2119</v>
      </c>
      <c r="C1939" s="2">
        <v>2</v>
      </c>
      <c r="D1939" s="3">
        <v>3</v>
      </c>
    </row>
    <row r="1940" spans="1:5" x14ac:dyDescent="0.25">
      <c r="A1940">
        <v>2120</v>
      </c>
      <c r="C1940" s="2">
        <v>2</v>
      </c>
      <c r="D1940" s="3">
        <v>3</v>
      </c>
    </row>
    <row r="1941" spans="1:5" x14ac:dyDescent="0.25">
      <c r="A1941">
        <v>2121</v>
      </c>
      <c r="C1941" s="2">
        <v>2</v>
      </c>
      <c r="D1941" s="3">
        <v>3</v>
      </c>
    </row>
    <row r="1942" spans="1:5" x14ac:dyDescent="0.25">
      <c r="A1942">
        <v>2122</v>
      </c>
      <c r="C1942" s="2">
        <v>2</v>
      </c>
      <c r="D1942" s="3">
        <v>3</v>
      </c>
    </row>
    <row r="1943" spans="1:5" x14ac:dyDescent="0.25">
      <c r="A1943">
        <v>2123</v>
      </c>
      <c r="C1943" s="2">
        <v>2</v>
      </c>
      <c r="D1943" s="3">
        <v>3</v>
      </c>
    </row>
    <row r="1944" spans="1:5" x14ac:dyDescent="0.25">
      <c r="A1944">
        <v>2124</v>
      </c>
      <c r="C1944" s="2">
        <v>2</v>
      </c>
      <c r="D1944" s="3">
        <v>3</v>
      </c>
    </row>
    <row r="1945" spans="1:5" x14ac:dyDescent="0.25">
      <c r="A1945">
        <v>2125</v>
      </c>
      <c r="C1945" s="2">
        <v>2</v>
      </c>
      <c r="D1945" s="3">
        <v>3</v>
      </c>
    </row>
    <row r="1946" spans="1:5" x14ac:dyDescent="0.25">
      <c r="A1946">
        <v>2126</v>
      </c>
      <c r="C1946" s="2">
        <v>2</v>
      </c>
      <c r="D1946" s="3">
        <v>3</v>
      </c>
    </row>
    <row r="1947" spans="1:5" x14ac:dyDescent="0.25">
      <c r="A1947">
        <v>2127</v>
      </c>
      <c r="D1947" s="3">
        <v>3</v>
      </c>
    </row>
    <row r="1948" spans="1:5" x14ac:dyDescent="0.25">
      <c r="A1948">
        <v>2128</v>
      </c>
      <c r="D1948" s="3">
        <v>3</v>
      </c>
      <c r="E1948" s="5">
        <v>4</v>
      </c>
    </row>
    <row r="1949" spans="1:5" x14ac:dyDescent="0.25">
      <c r="A1949">
        <v>2129</v>
      </c>
      <c r="B1949" s="4">
        <v>1</v>
      </c>
      <c r="D1949" s="3">
        <v>3</v>
      </c>
      <c r="E1949" s="5">
        <v>4</v>
      </c>
    </row>
    <row r="1950" spans="1:5" x14ac:dyDescent="0.25">
      <c r="A1950">
        <v>2130</v>
      </c>
      <c r="B1950" s="4">
        <v>1</v>
      </c>
      <c r="E1950" s="5">
        <v>4</v>
      </c>
    </row>
    <row r="1951" spans="1:5" x14ac:dyDescent="0.25">
      <c r="A1951">
        <v>2131</v>
      </c>
      <c r="B1951" s="4">
        <v>1</v>
      </c>
      <c r="E1951" s="5">
        <v>4</v>
      </c>
    </row>
    <row r="1952" spans="1:5" x14ac:dyDescent="0.25">
      <c r="A1952">
        <v>2132</v>
      </c>
      <c r="B1952" s="4">
        <v>1</v>
      </c>
      <c r="E1952" s="5">
        <v>4</v>
      </c>
    </row>
    <row r="1953" spans="1:5" x14ac:dyDescent="0.25">
      <c r="A1953">
        <v>2133</v>
      </c>
      <c r="B1953" s="4">
        <v>1</v>
      </c>
      <c r="E1953" s="5">
        <v>4</v>
      </c>
    </row>
    <row r="1954" spans="1:5" x14ac:dyDescent="0.25">
      <c r="A1954">
        <v>2134</v>
      </c>
      <c r="B1954" s="4">
        <v>1</v>
      </c>
      <c r="E1954" s="5">
        <v>4</v>
      </c>
    </row>
    <row r="1955" spans="1:5" x14ac:dyDescent="0.25">
      <c r="A1955">
        <v>2135</v>
      </c>
      <c r="B1955" s="4">
        <v>1</v>
      </c>
      <c r="E1955" s="5">
        <v>4</v>
      </c>
    </row>
    <row r="1956" spans="1:5" x14ac:dyDescent="0.25">
      <c r="A1956">
        <v>2136</v>
      </c>
      <c r="B1956" s="4">
        <v>1</v>
      </c>
      <c r="E1956" s="5">
        <v>4</v>
      </c>
    </row>
    <row r="1957" spans="1:5" x14ac:dyDescent="0.25">
      <c r="A1957">
        <v>2137</v>
      </c>
      <c r="B1957" s="4">
        <v>1</v>
      </c>
      <c r="E1957" s="5">
        <v>4</v>
      </c>
    </row>
    <row r="1958" spans="1:5" x14ac:dyDescent="0.25">
      <c r="A1958">
        <v>2138</v>
      </c>
      <c r="B1958" s="4">
        <v>1</v>
      </c>
      <c r="E1958" s="5">
        <v>4</v>
      </c>
    </row>
    <row r="1959" spans="1:5" x14ac:dyDescent="0.25">
      <c r="A1959">
        <v>2139</v>
      </c>
      <c r="B1959" s="4">
        <v>1</v>
      </c>
      <c r="E1959" s="5">
        <v>4</v>
      </c>
    </row>
    <row r="1960" spans="1:5" x14ac:dyDescent="0.25">
      <c r="A1960">
        <v>2140</v>
      </c>
      <c r="B1960" s="4">
        <v>1</v>
      </c>
      <c r="E1960" s="5">
        <v>4</v>
      </c>
    </row>
    <row r="1961" spans="1:5" x14ac:dyDescent="0.25">
      <c r="A1961">
        <v>2141</v>
      </c>
      <c r="B1961" s="4">
        <v>1</v>
      </c>
      <c r="E1961" s="5">
        <v>4</v>
      </c>
    </row>
    <row r="1962" spans="1:5" x14ac:dyDescent="0.25">
      <c r="A1962">
        <v>2142</v>
      </c>
      <c r="E1962" s="5">
        <v>4</v>
      </c>
    </row>
    <row r="1963" spans="1:5" x14ac:dyDescent="0.25">
      <c r="A1963">
        <v>2143</v>
      </c>
      <c r="C1963" s="2">
        <v>2</v>
      </c>
    </row>
    <row r="1964" spans="1:5" x14ac:dyDescent="0.25">
      <c r="A1964">
        <v>2144</v>
      </c>
      <c r="C1964" s="2">
        <v>2</v>
      </c>
    </row>
    <row r="1965" spans="1:5" x14ac:dyDescent="0.25">
      <c r="A1965">
        <v>2145</v>
      </c>
      <c r="C1965" s="2">
        <v>2</v>
      </c>
      <c r="D1965" s="3">
        <v>3</v>
      </c>
    </row>
    <row r="1966" spans="1:5" x14ac:dyDescent="0.25">
      <c r="A1966">
        <v>2146</v>
      </c>
      <c r="C1966" s="2">
        <v>2</v>
      </c>
      <c r="D1966" s="3">
        <v>3</v>
      </c>
    </row>
    <row r="1967" spans="1:5" x14ac:dyDescent="0.25">
      <c r="A1967">
        <v>2147</v>
      </c>
      <c r="C1967" s="2">
        <v>2</v>
      </c>
      <c r="D1967" s="3">
        <v>3</v>
      </c>
    </row>
    <row r="1968" spans="1:5" x14ac:dyDescent="0.25">
      <c r="A1968">
        <v>2148</v>
      </c>
      <c r="C1968" s="2">
        <v>2</v>
      </c>
      <c r="D1968" s="3">
        <v>3</v>
      </c>
    </row>
    <row r="1969" spans="1:5" x14ac:dyDescent="0.25">
      <c r="A1969">
        <v>2149</v>
      </c>
      <c r="C1969" s="2">
        <v>2</v>
      </c>
      <c r="D1969" s="3">
        <v>3</v>
      </c>
    </row>
    <row r="1970" spans="1:5" x14ac:dyDescent="0.25">
      <c r="A1970">
        <v>2150</v>
      </c>
      <c r="C1970" s="2">
        <v>2</v>
      </c>
      <c r="D1970" s="3">
        <v>3</v>
      </c>
    </row>
    <row r="1971" spans="1:5" x14ac:dyDescent="0.25">
      <c r="A1971">
        <v>2151</v>
      </c>
      <c r="C1971" s="2">
        <v>2</v>
      </c>
      <c r="D1971" s="3">
        <v>3</v>
      </c>
    </row>
    <row r="1972" spans="1:5" x14ac:dyDescent="0.25">
      <c r="A1972">
        <v>2152</v>
      </c>
      <c r="C1972" s="2">
        <v>2</v>
      </c>
      <c r="D1972" s="3">
        <v>3</v>
      </c>
    </row>
    <row r="1973" spans="1:5" x14ac:dyDescent="0.25">
      <c r="A1973">
        <v>2153</v>
      </c>
      <c r="C1973" s="2">
        <v>2</v>
      </c>
      <c r="D1973" s="3">
        <v>3</v>
      </c>
    </row>
    <row r="1974" spans="1:5" x14ac:dyDescent="0.25">
      <c r="A1974">
        <v>2154</v>
      </c>
      <c r="D1974" s="3">
        <v>3</v>
      </c>
    </row>
    <row r="1975" spans="1:5" x14ac:dyDescent="0.25">
      <c r="A1975">
        <v>2155</v>
      </c>
      <c r="D1975" s="3">
        <v>3</v>
      </c>
    </row>
    <row r="1976" spans="1:5" x14ac:dyDescent="0.25">
      <c r="A1976">
        <v>2156</v>
      </c>
      <c r="D1976" s="3">
        <v>3</v>
      </c>
      <c r="E1976" s="5">
        <v>4</v>
      </c>
    </row>
    <row r="1977" spans="1:5" x14ac:dyDescent="0.25">
      <c r="A1977">
        <v>2157</v>
      </c>
      <c r="E1977" s="5">
        <v>4</v>
      </c>
    </row>
    <row r="1978" spans="1:5" x14ac:dyDescent="0.25">
      <c r="A1978">
        <v>2158</v>
      </c>
      <c r="B1978" s="4">
        <v>1</v>
      </c>
      <c r="E1978" s="5">
        <v>4</v>
      </c>
    </row>
    <row r="1979" spans="1:5" x14ac:dyDescent="0.25">
      <c r="A1979">
        <v>2159</v>
      </c>
      <c r="B1979" s="4">
        <v>1</v>
      </c>
      <c r="E1979" s="5">
        <v>4</v>
      </c>
    </row>
    <row r="1980" spans="1:5" x14ac:dyDescent="0.25">
      <c r="A1980">
        <v>2160</v>
      </c>
      <c r="B1980" s="4">
        <v>1</v>
      </c>
      <c r="E1980" s="5">
        <v>4</v>
      </c>
    </row>
    <row r="1981" spans="1:5" x14ac:dyDescent="0.25">
      <c r="A1981">
        <v>2161</v>
      </c>
      <c r="B1981" s="4">
        <v>1</v>
      </c>
      <c r="E1981" s="5">
        <v>4</v>
      </c>
    </row>
    <row r="1982" spans="1:5" x14ac:dyDescent="0.25">
      <c r="A1982">
        <v>2162</v>
      </c>
      <c r="B1982" s="4">
        <v>1</v>
      </c>
      <c r="E1982" s="5">
        <v>4</v>
      </c>
    </row>
    <row r="1983" spans="1:5" x14ac:dyDescent="0.25">
      <c r="A1983">
        <v>2163</v>
      </c>
      <c r="B1983" s="4">
        <v>1</v>
      </c>
      <c r="E1983" s="5">
        <v>4</v>
      </c>
    </row>
    <row r="1984" spans="1:5" x14ac:dyDescent="0.25">
      <c r="A1984">
        <v>2164</v>
      </c>
      <c r="B1984" s="4">
        <v>1</v>
      </c>
      <c r="E1984" s="5">
        <v>4</v>
      </c>
    </row>
    <row r="1985" spans="1:5" x14ac:dyDescent="0.25">
      <c r="A1985">
        <v>2165</v>
      </c>
      <c r="B1985" s="4">
        <v>1</v>
      </c>
      <c r="E1985" s="5">
        <v>4</v>
      </c>
    </row>
    <row r="1986" spans="1:5" x14ac:dyDescent="0.25">
      <c r="A1986">
        <v>2166</v>
      </c>
      <c r="B1986" s="4">
        <v>1</v>
      </c>
      <c r="E1986" s="5">
        <v>4</v>
      </c>
    </row>
    <row r="1987" spans="1:5" x14ac:dyDescent="0.25">
      <c r="A1987">
        <v>2167</v>
      </c>
      <c r="B1987" s="4">
        <v>1</v>
      </c>
    </row>
    <row r="1988" spans="1:5" x14ac:dyDescent="0.25">
      <c r="A1988">
        <v>2168</v>
      </c>
      <c r="B1988" s="4">
        <v>1</v>
      </c>
    </row>
    <row r="1989" spans="1:5" x14ac:dyDescent="0.25">
      <c r="A1989">
        <v>2169</v>
      </c>
      <c r="B1989" s="4">
        <v>1</v>
      </c>
    </row>
    <row r="1990" spans="1:5" x14ac:dyDescent="0.25">
      <c r="A1990">
        <v>2170</v>
      </c>
      <c r="C1990" s="2">
        <v>2</v>
      </c>
    </row>
    <row r="1991" spans="1:5" x14ac:dyDescent="0.25">
      <c r="A1991">
        <v>2171</v>
      </c>
      <c r="C1991" s="2">
        <v>2</v>
      </c>
    </row>
    <row r="1992" spans="1:5" x14ac:dyDescent="0.25">
      <c r="A1992">
        <v>2172</v>
      </c>
      <c r="C1992" s="2">
        <v>2</v>
      </c>
    </row>
    <row r="1993" spans="1:5" x14ac:dyDescent="0.25">
      <c r="A1993">
        <v>2173</v>
      </c>
      <c r="C1993" s="2">
        <v>2</v>
      </c>
    </row>
    <row r="1994" spans="1:5" x14ac:dyDescent="0.25">
      <c r="A1994">
        <v>2174</v>
      </c>
      <c r="C1994" s="2">
        <v>2</v>
      </c>
      <c r="D1994" s="3">
        <v>3</v>
      </c>
    </row>
    <row r="1995" spans="1:5" x14ac:dyDescent="0.25">
      <c r="A1995">
        <v>2175</v>
      </c>
      <c r="C1995" s="2">
        <v>2</v>
      </c>
      <c r="D1995" s="3">
        <v>3</v>
      </c>
    </row>
    <row r="1996" spans="1:5" x14ac:dyDescent="0.25">
      <c r="A1996">
        <v>2176</v>
      </c>
      <c r="C1996" s="2">
        <v>2</v>
      </c>
      <c r="D1996" s="3">
        <v>3</v>
      </c>
    </row>
    <row r="1997" spans="1:5" x14ac:dyDescent="0.25">
      <c r="A1997">
        <v>2177</v>
      </c>
      <c r="C1997" s="2">
        <v>2</v>
      </c>
      <c r="D1997" s="3">
        <v>3</v>
      </c>
    </row>
    <row r="1998" spans="1:5" x14ac:dyDescent="0.25">
      <c r="A1998">
        <v>2178</v>
      </c>
      <c r="C1998" s="2">
        <v>2</v>
      </c>
      <c r="D1998" s="3">
        <v>3</v>
      </c>
    </row>
    <row r="1999" spans="1:5" x14ac:dyDescent="0.25">
      <c r="A1999">
        <v>2179</v>
      </c>
      <c r="C1999" s="2">
        <v>2</v>
      </c>
      <c r="D1999" s="3">
        <v>3</v>
      </c>
      <c r="E1999" s="5">
        <v>4</v>
      </c>
    </row>
    <row r="2000" spans="1:5" x14ac:dyDescent="0.25">
      <c r="A2000">
        <v>2180</v>
      </c>
      <c r="D2000" s="3">
        <v>3</v>
      </c>
      <c r="E2000" s="5">
        <v>4</v>
      </c>
    </row>
    <row r="2001" spans="1:5" x14ac:dyDescent="0.25">
      <c r="A2001">
        <v>2181</v>
      </c>
      <c r="D2001" s="3">
        <v>3</v>
      </c>
      <c r="E2001" s="5">
        <v>4</v>
      </c>
    </row>
    <row r="2002" spans="1:5" x14ac:dyDescent="0.25">
      <c r="A2002">
        <v>2182</v>
      </c>
      <c r="D2002" s="3">
        <v>3</v>
      </c>
      <c r="E2002" s="5">
        <v>4</v>
      </c>
    </row>
    <row r="2003" spans="1:5" x14ac:dyDescent="0.25">
      <c r="A2003">
        <v>2183</v>
      </c>
      <c r="D2003" s="3">
        <v>3</v>
      </c>
      <c r="E2003" s="5">
        <v>4</v>
      </c>
    </row>
    <row r="2004" spans="1:5" x14ac:dyDescent="0.25">
      <c r="A2004">
        <v>2184</v>
      </c>
      <c r="D2004" s="3">
        <v>3</v>
      </c>
      <c r="E2004" s="5">
        <v>4</v>
      </c>
    </row>
    <row r="2005" spans="1:5" x14ac:dyDescent="0.25">
      <c r="A2005">
        <v>2185</v>
      </c>
      <c r="D2005" s="3">
        <v>3</v>
      </c>
      <c r="E2005" s="5">
        <v>4</v>
      </c>
    </row>
    <row r="2006" spans="1:5" x14ac:dyDescent="0.25">
      <c r="A2006">
        <v>2186</v>
      </c>
      <c r="B2006" s="4">
        <v>1</v>
      </c>
      <c r="E2006" s="5">
        <v>4</v>
      </c>
    </row>
    <row r="2007" spans="1:5" x14ac:dyDescent="0.25">
      <c r="A2007">
        <v>2187</v>
      </c>
      <c r="B2007" s="4">
        <v>1</v>
      </c>
      <c r="E2007" s="5">
        <v>4</v>
      </c>
    </row>
    <row r="2008" spans="1:5" x14ac:dyDescent="0.25">
      <c r="A2008">
        <v>2188</v>
      </c>
      <c r="B2008" s="4">
        <v>1</v>
      </c>
      <c r="E2008" s="5">
        <v>4</v>
      </c>
    </row>
    <row r="2009" spans="1:5" x14ac:dyDescent="0.25">
      <c r="A2009">
        <v>2189</v>
      </c>
      <c r="B2009" s="4">
        <v>1</v>
      </c>
      <c r="E2009" s="5">
        <v>4</v>
      </c>
    </row>
    <row r="2010" spans="1:5" x14ac:dyDescent="0.25">
      <c r="A2010">
        <v>2190</v>
      </c>
      <c r="B2010" s="4">
        <v>1</v>
      </c>
      <c r="E2010" s="5">
        <v>4</v>
      </c>
    </row>
    <row r="2011" spans="1:5" x14ac:dyDescent="0.25">
      <c r="A2011">
        <v>2191</v>
      </c>
      <c r="B2011" s="4">
        <v>1</v>
      </c>
      <c r="E2011" s="5">
        <v>4</v>
      </c>
    </row>
    <row r="2012" spans="1:5" x14ac:dyDescent="0.25">
      <c r="A2012">
        <v>2192</v>
      </c>
      <c r="B2012" s="4">
        <v>1</v>
      </c>
    </row>
    <row r="2013" spans="1:5" x14ac:dyDescent="0.25">
      <c r="A2013">
        <v>2193</v>
      </c>
      <c r="B2013" s="4">
        <v>1</v>
      </c>
    </row>
    <row r="2014" spans="1:5" x14ac:dyDescent="0.25">
      <c r="A2014">
        <v>2194</v>
      </c>
      <c r="B2014" s="4">
        <v>1</v>
      </c>
    </row>
    <row r="2015" spans="1:5" x14ac:dyDescent="0.25">
      <c r="A2015">
        <v>2195</v>
      </c>
      <c r="B2015" s="4">
        <v>1</v>
      </c>
      <c r="C2015" s="2">
        <v>2</v>
      </c>
    </row>
    <row r="2016" spans="1:5" x14ac:dyDescent="0.25">
      <c r="A2016">
        <v>2196</v>
      </c>
      <c r="B2016" s="4">
        <v>1</v>
      </c>
      <c r="C2016" s="2">
        <v>2</v>
      </c>
    </row>
    <row r="2017" spans="1:5" x14ac:dyDescent="0.25">
      <c r="A2017">
        <v>2197</v>
      </c>
      <c r="C2017" s="2">
        <v>2</v>
      </c>
    </row>
    <row r="2018" spans="1:5" x14ac:dyDescent="0.25">
      <c r="A2018">
        <v>2198</v>
      </c>
      <c r="C2018" s="2">
        <v>2</v>
      </c>
    </row>
    <row r="2019" spans="1:5" x14ac:dyDescent="0.25">
      <c r="A2019">
        <v>2199</v>
      </c>
      <c r="C2019" s="2">
        <v>2</v>
      </c>
    </row>
    <row r="2020" spans="1:5" x14ac:dyDescent="0.25">
      <c r="A2020">
        <v>2200</v>
      </c>
      <c r="C2020" s="2">
        <v>2</v>
      </c>
    </row>
    <row r="2021" spans="1:5" x14ac:dyDescent="0.25">
      <c r="A2021">
        <v>2201</v>
      </c>
      <c r="C2021" s="2">
        <v>2</v>
      </c>
    </row>
    <row r="2022" spans="1:5" x14ac:dyDescent="0.25">
      <c r="A2022">
        <v>2202</v>
      </c>
      <c r="C2022" s="2">
        <v>2</v>
      </c>
      <c r="D2022" s="3">
        <v>3</v>
      </c>
    </row>
    <row r="2023" spans="1:5" x14ac:dyDescent="0.25">
      <c r="A2023">
        <v>2203</v>
      </c>
      <c r="C2023" s="2">
        <v>2</v>
      </c>
      <c r="D2023" s="3">
        <v>3</v>
      </c>
    </row>
    <row r="2024" spans="1:5" x14ac:dyDescent="0.25">
      <c r="A2024">
        <v>2204</v>
      </c>
      <c r="C2024" s="2">
        <v>2</v>
      </c>
      <c r="D2024" s="3">
        <v>3</v>
      </c>
    </row>
    <row r="2025" spans="1:5" x14ac:dyDescent="0.25">
      <c r="A2025">
        <v>2205</v>
      </c>
      <c r="D2025" s="3">
        <v>3</v>
      </c>
      <c r="E2025" s="5">
        <v>4</v>
      </c>
    </row>
    <row r="2026" spans="1:5" x14ac:dyDescent="0.25">
      <c r="A2026">
        <v>2206</v>
      </c>
      <c r="D2026" s="3">
        <v>3</v>
      </c>
      <c r="E2026" s="5">
        <v>4</v>
      </c>
    </row>
    <row r="2027" spans="1:5" x14ac:dyDescent="0.25">
      <c r="A2027">
        <v>2207</v>
      </c>
      <c r="D2027" s="3">
        <v>3</v>
      </c>
      <c r="E2027" s="5">
        <v>4</v>
      </c>
    </row>
    <row r="2028" spans="1:5" x14ac:dyDescent="0.25">
      <c r="A2028">
        <v>2208</v>
      </c>
      <c r="D2028" s="3">
        <v>3</v>
      </c>
      <c r="E2028" s="5">
        <v>4</v>
      </c>
    </row>
    <row r="2029" spans="1:5" x14ac:dyDescent="0.25">
      <c r="A2029">
        <v>2209</v>
      </c>
      <c r="D2029" s="3">
        <v>3</v>
      </c>
      <c r="E2029" s="5">
        <v>4</v>
      </c>
    </row>
    <row r="2030" spans="1:5" x14ac:dyDescent="0.25">
      <c r="A2030">
        <v>2210</v>
      </c>
      <c r="D2030" s="3">
        <v>3</v>
      </c>
      <c r="E2030" s="5">
        <v>4</v>
      </c>
    </row>
    <row r="2031" spans="1:5" x14ac:dyDescent="0.25">
      <c r="A2031">
        <v>2211</v>
      </c>
      <c r="D2031" s="3">
        <v>3</v>
      </c>
      <c r="E2031" s="5">
        <v>4</v>
      </c>
    </row>
    <row r="2032" spans="1:5" x14ac:dyDescent="0.25">
      <c r="A2032">
        <v>2212</v>
      </c>
      <c r="B2032" s="4">
        <v>1</v>
      </c>
      <c r="E2032" s="5">
        <v>4</v>
      </c>
    </row>
    <row r="2033" spans="1:5" x14ac:dyDescent="0.25">
      <c r="A2033">
        <v>2213</v>
      </c>
      <c r="B2033" s="4">
        <v>1</v>
      </c>
      <c r="E2033" s="5">
        <v>4</v>
      </c>
    </row>
    <row r="2034" spans="1:5" x14ac:dyDescent="0.25">
      <c r="A2034">
        <v>2214</v>
      </c>
      <c r="B2034" s="4">
        <v>1</v>
      </c>
      <c r="E2034" s="5">
        <v>4</v>
      </c>
    </row>
    <row r="2035" spans="1:5" x14ac:dyDescent="0.25">
      <c r="A2035">
        <v>2215</v>
      </c>
      <c r="B2035" s="4">
        <v>1</v>
      </c>
      <c r="E2035" s="5">
        <v>4</v>
      </c>
    </row>
    <row r="2036" spans="1:5" x14ac:dyDescent="0.25">
      <c r="A2036">
        <v>2216</v>
      </c>
      <c r="B2036" s="4">
        <v>1</v>
      </c>
      <c r="E2036" s="5">
        <v>4</v>
      </c>
    </row>
    <row r="2037" spans="1:5" x14ac:dyDescent="0.25">
      <c r="A2037">
        <v>2217</v>
      </c>
      <c r="B2037" s="4">
        <v>1</v>
      </c>
    </row>
    <row r="2038" spans="1:5" x14ac:dyDescent="0.25">
      <c r="A2038">
        <v>2218</v>
      </c>
      <c r="B2038" s="4">
        <v>1</v>
      </c>
    </row>
    <row r="2039" spans="1:5" x14ac:dyDescent="0.25">
      <c r="A2039">
        <v>2219</v>
      </c>
      <c r="B2039" s="4">
        <v>1</v>
      </c>
    </row>
    <row r="2040" spans="1:5" x14ac:dyDescent="0.25">
      <c r="A2040">
        <v>2220</v>
      </c>
      <c r="B2040" s="4">
        <v>1</v>
      </c>
      <c r="C2040" s="2">
        <v>2</v>
      </c>
    </row>
    <row r="2041" spans="1:5" x14ac:dyDescent="0.25">
      <c r="A2041">
        <v>2221</v>
      </c>
      <c r="B2041" s="4">
        <v>1</v>
      </c>
      <c r="C2041" s="2">
        <v>2</v>
      </c>
    </row>
    <row r="2042" spans="1:5" x14ac:dyDescent="0.25">
      <c r="A2042">
        <v>2222</v>
      </c>
      <c r="B2042" s="4">
        <v>1</v>
      </c>
      <c r="C2042" s="2">
        <v>2</v>
      </c>
    </row>
    <row r="2043" spans="1:5" x14ac:dyDescent="0.25">
      <c r="A2043">
        <v>2223</v>
      </c>
      <c r="C2043" s="2">
        <v>2</v>
      </c>
    </row>
    <row r="2044" spans="1:5" x14ac:dyDescent="0.25">
      <c r="A2044">
        <v>2224</v>
      </c>
      <c r="C2044" s="2">
        <v>2</v>
      </c>
    </row>
    <row r="2045" spans="1:5" x14ac:dyDescent="0.25">
      <c r="A2045">
        <v>2225</v>
      </c>
      <c r="C2045" s="2">
        <v>2</v>
      </c>
    </row>
    <row r="2046" spans="1:5" x14ac:dyDescent="0.25">
      <c r="A2046">
        <v>2226</v>
      </c>
      <c r="C2046" s="2">
        <v>2</v>
      </c>
    </row>
    <row r="2047" spans="1:5" x14ac:dyDescent="0.25">
      <c r="A2047">
        <v>2227</v>
      </c>
      <c r="C2047" s="2">
        <v>2</v>
      </c>
      <c r="D2047" s="3">
        <v>3</v>
      </c>
    </row>
    <row r="2048" spans="1:5" x14ac:dyDescent="0.25">
      <c r="A2048">
        <v>2228</v>
      </c>
      <c r="C2048" s="2">
        <v>2</v>
      </c>
      <c r="D2048" s="3">
        <v>3</v>
      </c>
    </row>
    <row r="2049" spans="1:5" x14ac:dyDescent="0.25">
      <c r="A2049">
        <v>2229</v>
      </c>
      <c r="C2049" s="2">
        <v>2</v>
      </c>
      <c r="D2049" s="3">
        <v>3</v>
      </c>
      <c r="E2049" s="5">
        <v>4</v>
      </c>
    </row>
    <row r="2050" spans="1:5" x14ac:dyDescent="0.25">
      <c r="A2050">
        <v>2230</v>
      </c>
      <c r="D2050" s="3">
        <v>3</v>
      </c>
      <c r="E2050" s="5">
        <v>4</v>
      </c>
    </row>
    <row r="2051" spans="1:5" x14ac:dyDescent="0.25">
      <c r="A2051">
        <v>2231</v>
      </c>
      <c r="D2051" s="3">
        <v>3</v>
      </c>
      <c r="E2051" s="5">
        <v>4</v>
      </c>
    </row>
    <row r="2052" spans="1:5" x14ac:dyDescent="0.25">
      <c r="A2052">
        <v>2232</v>
      </c>
      <c r="D2052" s="3">
        <v>3</v>
      </c>
      <c r="E2052" s="5">
        <v>4</v>
      </c>
    </row>
    <row r="2053" spans="1:5" x14ac:dyDescent="0.25">
      <c r="A2053">
        <v>2233</v>
      </c>
      <c r="D2053" s="3">
        <v>3</v>
      </c>
      <c r="E2053" s="5">
        <v>4</v>
      </c>
    </row>
    <row r="2054" spans="1:5" x14ac:dyDescent="0.25">
      <c r="A2054">
        <v>2234</v>
      </c>
      <c r="D2054" s="3">
        <v>3</v>
      </c>
      <c r="E2054" s="5">
        <v>4</v>
      </c>
    </row>
    <row r="2055" spans="1:5" x14ac:dyDescent="0.25">
      <c r="A2055">
        <v>2235</v>
      </c>
      <c r="D2055" s="3">
        <v>3</v>
      </c>
      <c r="E2055" s="5">
        <v>4</v>
      </c>
    </row>
    <row r="2056" spans="1:5" x14ac:dyDescent="0.25">
      <c r="A2056">
        <v>2236</v>
      </c>
      <c r="D2056" s="3">
        <v>3</v>
      </c>
      <c r="E2056" s="5">
        <v>4</v>
      </c>
    </row>
    <row r="2057" spans="1:5" x14ac:dyDescent="0.25">
      <c r="A2057">
        <v>2237</v>
      </c>
      <c r="B2057" s="4">
        <v>1</v>
      </c>
      <c r="D2057" s="3">
        <v>3</v>
      </c>
      <c r="E2057" s="5">
        <v>4</v>
      </c>
    </row>
    <row r="2058" spans="1:5" x14ac:dyDescent="0.25">
      <c r="A2058">
        <v>2238</v>
      </c>
      <c r="B2058" s="4">
        <v>1</v>
      </c>
      <c r="D2058" s="3">
        <v>3</v>
      </c>
      <c r="E2058" s="5">
        <v>4</v>
      </c>
    </row>
    <row r="2059" spans="1:5" x14ac:dyDescent="0.25">
      <c r="A2059">
        <v>2239</v>
      </c>
      <c r="B2059" s="4">
        <v>1</v>
      </c>
      <c r="E2059" s="5">
        <v>4</v>
      </c>
    </row>
    <row r="2060" spans="1:5" x14ac:dyDescent="0.25">
      <c r="A2060">
        <v>2240</v>
      </c>
      <c r="B2060" s="4">
        <v>1</v>
      </c>
      <c r="E2060" s="5">
        <v>4</v>
      </c>
    </row>
    <row r="2061" spans="1:5" x14ac:dyDescent="0.25">
      <c r="A2061">
        <v>2241</v>
      </c>
      <c r="B2061" s="4">
        <v>1</v>
      </c>
    </row>
    <row r="2062" spans="1:5" x14ac:dyDescent="0.25">
      <c r="A2062">
        <v>2242</v>
      </c>
      <c r="B2062" s="4">
        <v>1</v>
      </c>
    </row>
    <row r="2063" spans="1:5" x14ac:dyDescent="0.25">
      <c r="A2063">
        <v>2243</v>
      </c>
      <c r="B2063" s="4">
        <v>1</v>
      </c>
    </row>
    <row r="2064" spans="1:5" x14ac:dyDescent="0.25">
      <c r="A2064">
        <v>2244</v>
      </c>
      <c r="B2064" s="4">
        <v>1</v>
      </c>
    </row>
    <row r="2065" spans="1:5" x14ac:dyDescent="0.25">
      <c r="A2065">
        <v>2245</v>
      </c>
      <c r="B2065" s="4">
        <v>1</v>
      </c>
    </row>
    <row r="2066" spans="1:5" x14ac:dyDescent="0.25">
      <c r="A2066">
        <v>2246</v>
      </c>
      <c r="B2066" s="4">
        <v>1</v>
      </c>
    </row>
    <row r="2067" spans="1:5" x14ac:dyDescent="0.25">
      <c r="A2067">
        <v>2247</v>
      </c>
      <c r="B2067" s="4">
        <v>1</v>
      </c>
      <c r="C2067" s="2">
        <v>2</v>
      </c>
    </row>
    <row r="2068" spans="1:5" x14ac:dyDescent="0.25">
      <c r="A2068">
        <v>2248</v>
      </c>
      <c r="B2068" s="4">
        <v>1</v>
      </c>
      <c r="C2068" s="2">
        <v>2</v>
      </c>
    </row>
    <row r="2069" spans="1:5" x14ac:dyDescent="0.25">
      <c r="A2069">
        <v>2249</v>
      </c>
      <c r="C2069" s="2">
        <v>2</v>
      </c>
    </row>
    <row r="2070" spans="1:5" x14ac:dyDescent="0.25">
      <c r="A2070">
        <v>2250</v>
      </c>
      <c r="C2070" s="2">
        <v>2</v>
      </c>
    </row>
    <row r="2071" spans="1:5" x14ac:dyDescent="0.25">
      <c r="A2071">
        <v>2251</v>
      </c>
      <c r="C2071" s="2">
        <v>2</v>
      </c>
    </row>
    <row r="2072" spans="1:5" x14ac:dyDescent="0.25">
      <c r="A2072">
        <v>2252</v>
      </c>
      <c r="C2072" s="2">
        <v>2</v>
      </c>
    </row>
    <row r="2073" spans="1:5" x14ac:dyDescent="0.25">
      <c r="A2073">
        <v>2253</v>
      </c>
      <c r="C2073" s="2">
        <v>2</v>
      </c>
      <c r="D2073" s="3">
        <v>3</v>
      </c>
    </row>
    <row r="2074" spans="1:5" x14ac:dyDescent="0.25">
      <c r="A2074">
        <v>2254</v>
      </c>
      <c r="C2074" s="2">
        <v>2</v>
      </c>
      <c r="D2074" s="3">
        <v>3</v>
      </c>
    </row>
    <row r="2075" spans="1:5" x14ac:dyDescent="0.25">
      <c r="A2075">
        <v>2255</v>
      </c>
      <c r="C2075" s="2">
        <v>2</v>
      </c>
      <c r="D2075" s="3">
        <v>3</v>
      </c>
      <c r="E2075" s="5">
        <v>4</v>
      </c>
    </row>
    <row r="2076" spans="1:5" x14ac:dyDescent="0.25">
      <c r="A2076">
        <v>2256</v>
      </c>
      <c r="D2076" s="3">
        <v>3</v>
      </c>
      <c r="E2076" s="5">
        <v>4</v>
      </c>
    </row>
    <row r="2077" spans="1:5" x14ac:dyDescent="0.25">
      <c r="A2077">
        <v>2257</v>
      </c>
      <c r="D2077" s="3">
        <v>3</v>
      </c>
      <c r="E2077" s="5">
        <v>4</v>
      </c>
    </row>
    <row r="2078" spans="1:5" x14ac:dyDescent="0.25">
      <c r="A2078">
        <v>2258</v>
      </c>
      <c r="D2078" s="3">
        <v>3</v>
      </c>
      <c r="E2078" s="5">
        <v>4</v>
      </c>
    </row>
    <row r="2079" spans="1:5" x14ac:dyDescent="0.25">
      <c r="A2079">
        <v>2259</v>
      </c>
      <c r="D2079" s="3">
        <v>3</v>
      </c>
      <c r="E2079" s="5">
        <v>4</v>
      </c>
    </row>
    <row r="2080" spans="1:5" x14ac:dyDescent="0.25">
      <c r="A2080">
        <v>2260</v>
      </c>
      <c r="D2080" s="3">
        <v>3</v>
      </c>
      <c r="E2080" s="5">
        <v>4</v>
      </c>
    </row>
    <row r="2081" spans="1:5" x14ac:dyDescent="0.25">
      <c r="A2081">
        <v>2261</v>
      </c>
      <c r="D2081" s="3">
        <v>3</v>
      </c>
      <c r="E2081" s="5">
        <v>4</v>
      </c>
    </row>
    <row r="2082" spans="1:5" x14ac:dyDescent="0.25">
      <c r="A2082">
        <v>2262</v>
      </c>
      <c r="D2082" s="3">
        <v>3</v>
      </c>
      <c r="E2082" s="5">
        <v>4</v>
      </c>
    </row>
    <row r="2083" spans="1:5" x14ac:dyDescent="0.25">
      <c r="A2083">
        <v>2263</v>
      </c>
      <c r="B2083" s="4">
        <v>1</v>
      </c>
      <c r="D2083" s="3">
        <v>3</v>
      </c>
      <c r="E2083" s="5">
        <v>4</v>
      </c>
    </row>
    <row r="2084" spans="1:5" x14ac:dyDescent="0.25">
      <c r="A2084">
        <v>2264</v>
      </c>
      <c r="B2084" s="4">
        <v>1</v>
      </c>
      <c r="D2084" s="3">
        <v>3</v>
      </c>
      <c r="E2084" s="5">
        <v>4</v>
      </c>
    </row>
    <row r="2085" spans="1:5" x14ac:dyDescent="0.25">
      <c r="A2085">
        <v>2265</v>
      </c>
      <c r="B2085" s="4">
        <v>1</v>
      </c>
      <c r="E2085" s="5">
        <v>4</v>
      </c>
    </row>
    <row r="2086" spans="1:5" x14ac:dyDescent="0.25">
      <c r="A2086">
        <v>2266</v>
      </c>
      <c r="B2086" s="4">
        <v>1</v>
      </c>
      <c r="E2086" s="5">
        <v>4</v>
      </c>
    </row>
    <row r="2087" spans="1:5" x14ac:dyDescent="0.25">
      <c r="A2087">
        <v>2267</v>
      </c>
      <c r="B2087" s="4">
        <v>1</v>
      </c>
    </row>
    <row r="2088" spans="1:5" x14ac:dyDescent="0.25">
      <c r="A2088">
        <v>2268</v>
      </c>
      <c r="B2088" s="4">
        <v>1</v>
      </c>
    </row>
    <row r="2089" spans="1:5" x14ac:dyDescent="0.25">
      <c r="A2089">
        <v>2269</v>
      </c>
      <c r="B2089" s="4">
        <v>1</v>
      </c>
    </row>
    <row r="2090" spans="1:5" x14ac:dyDescent="0.25">
      <c r="A2090">
        <v>2270</v>
      </c>
      <c r="B2090" s="4">
        <v>1</v>
      </c>
    </row>
    <row r="2091" spans="1:5" x14ac:dyDescent="0.25">
      <c r="A2091">
        <v>2271</v>
      </c>
      <c r="B2091" s="4">
        <v>1</v>
      </c>
    </row>
    <row r="2092" spans="1:5" x14ac:dyDescent="0.25">
      <c r="A2092">
        <v>2272</v>
      </c>
      <c r="B2092" s="4">
        <v>1</v>
      </c>
      <c r="C2092" s="2">
        <v>2</v>
      </c>
    </row>
    <row r="2093" spans="1:5" x14ac:dyDescent="0.25">
      <c r="A2093">
        <v>2273</v>
      </c>
      <c r="B2093" s="4">
        <v>1</v>
      </c>
      <c r="C2093" s="2">
        <v>2</v>
      </c>
    </row>
    <row r="2094" spans="1:5" x14ac:dyDescent="0.25">
      <c r="A2094">
        <v>2274</v>
      </c>
      <c r="B2094" s="4">
        <v>1</v>
      </c>
      <c r="C2094" s="2">
        <v>2</v>
      </c>
    </row>
    <row r="2095" spans="1:5" x14ac:dyDescent="0.25">
      <c r="A2095">
        <v>2275</v>
      </c>
      <c r="C2095" s="2">
        <v>2</v>
      </c>
    </row>
    <row r="2096" spans="1:5" x14ac:dyDescent="0.25">
      <c r="A2096">
        <v>2276</v>
      </c>
      <c r="C2096" s="2">
        <v>2</v>
      </c>
    </row>
    <row r="2097" spans="1:5" x14ac:dyDescent="0.25">
      <c r="A2097">
        <v>2277</v>
      </c>
      <c r="C2097" s="2">
        <v>2</v>
      </c>
    </row>
    <row r="2098" spans="1:5" x14ac:dyDescent="0.25">
      <c r="A2098">
        <v>2278</v>
      </c>
      <c r="C2098" s="2">
        <v>2</v>
      </c>
    </row>
    <row r="2099" spans="1:5" x14ac:dyDescent="0.25">
      <c r="A2099">
        <v>2279</v>
      </c>
      <c r="C2099" s="2">
        <v>2</v>
      </c>
    </row>
    <row r="2100" spans="1:5" x14ac:dyDescent="0.25">
      <c r="A2100">
        <v>2280</v>
      </c>
      <c r="C2100" s="2">
        <v>2</v>
      </c>
      <c r="D2100" s="3">
        <v>3</v>
      </c>
      <c r="E2100" s="5">
        <v>4</v>
      </c>
    </row>
    <row r="2101" spans="1:5" x14ac:dyDescent="0.25">
      <c r="A2101">
        <v>2281</v>
      </c>
      <c r="D2101" s="3">
        <v>3</v>
      </c>
      <c r="E2101" s="5">
        <v>4</v>
      </c>
    </row>
    <row r="2102" spans="1:5" x14ac:dyDescent="0.25">
      <c r="A2102">
        <v>2282</v>
      </c>
      <c r="D2102" s="3">
        <v>3</v>
      </c>
      <c r="E2102" s="5">
        <v>4</v>
      </c>
    </row>
    <row r="2103" spans="1:5" x14ac:dyDescent="0.25">
      <c r="A2103">
        <v>2283</v>
      </c>
      <c r="D2103" s="3">
        <v>3</v>
      </c>
      <c r="E2103" s="5">
        <v>4</v>
      </c>
    </row>
    <row r="2104" spans="1:5" x14ac:dyDescent="0.25">
      <c r="A2104">
        <v>2284</v>
      </c>
      <c r="D2104" s="3">
        <v>3</v>
      </c>
      <c r="E2104" s="5">
        <v>4</v>
      </c>
    </row>
    <row r="2105" spans="1:5" x14ac:dyDescent="0.25">
      <c r="A2105">
        <v>2285</v>
      </c>
      <c r="D2105" s="3">
        <v>3</v>
      </c>
      <c r="E2105" s="5">
        <v>4</v>
      </c>
    </row>
    <row r="2106" spans="1:5" x14ac:dyDescent="0.25">
      <c r="A2106">
        <v>2286</v>
      </c>
      <c r="D2106" s="3">
        <v>3</v>
      </c>
      <c r="E2106" s="5">
        <v>4</v>
      </c>
    </row>
    <row r="2107" spans="1:5" x14ac:dyDescent="0.25">
      <c r="A2107">
        <v>2287</v>
      </c>
      <c r="D2107" s="3">
        <v>3</v>
      </c>
      <c r="E2107" s="5">
        <v>4</v>
      </c>
    </row>
    <row r="2108" spans="1:5" x14ac:dyDescent="0.25">
      <c r="A2108">
        <v>2288</v>
      </c>
      <c r="B2108" s="4">
        <v>1</v>
      </c>
      <c r="D2108" s="3">
        <v>3</v>
      </c>
      <c r="E2108" s="5">
        <v>4</v>
      </c>
    </row>
    <row r="2109" spans="1:5" x14ac:dyDescent="0.25">
      <c r="A2109">
        <v>2289</v>
      </c>
      <c r="B2109" s="4">
        <v>1</v>
      </c>
      <c r="D2109" s="3">
        <v>3</v>
      </c>
      <c r="E2109" s="5">
        <v>4</v>
      </c>
    </row>
    <row r="2110" spans="1:5" x14ac:dyDescent="0.25">
      <c r="A2110">
        <v>2290</v>
      </c>
      <c r="B2110" s="4">
        <v>1</v>
      </c>
      <c r="E2110" s="5">
        <v>4</v>
      </c>
    </row>
    <row r="2111" spans="1:5" x14ac:dyDescent="0.25">
      <c r="A2111">
        <v>2291</v>
      </c>
      <c r="B2111" s="4">
        <v>1</v>
      </c>
      <c r="E2111" s="5">
        <v>4</v>
      </c>
    </row>
    <row r="2112" spans="1:5" x14ac:dyDescent="0.25">
      <c r="A2112">
        <v>2292</v>
      </c>
      <c r="B2112" s="4">
        <v>1</v>
      </c>
    </row>
    <row r="2113" spans="1:5" x14ac:dyDescent="0.25">
      <c r="A2113">
        <v>2293</v>
      </c>
      <c r="B2113" s="4">
        <v>1</v>
      </c>
    </row>
    <row r="2114" spans="1:5" x14ac:dyDescent="0.25">
      <c r="A2114">
        <v>2294</v>
      </c>
      <c r="B2114" s="4">
        <v>1</v>
      </c>
    </row>
    <row r="2115" spans="1:5" x14ac:dyDescent="0.25">
      <c r="A2115">
        <v>2295</v>
      </c>
      <c r="B2115" s="4">
        <v>1</v>
      </c>
      <c r="C2115" s="2">
        <v>2</v>
      </c>
    </row>
    <row r="2116" spans="1:5" x14ac:dyDescent="0.25">
      <c r="A2116">
        <v>2296</v>
      </c>
      <c r="B2116" s="4">
        <v>1</v>
      </c>
      <c r="C2116" s="2">
        <v>2</v>
      </c>
    </row>
    <row r="2117" spans="1:5" x14ac:dyDescent="0.25">
      <c r="A2117">
        <v>2297</v>
      </c>
      <c r="B2117" s="4">
        <v>1</v>
      </c>
      <c r="C2117" s="2">
        <v>2</v>
      </c>
    </row>
    <row r="2118" spans="1:5" x14ac:dyDescent="0.25">
      <c r="A2118">
        <v>2298</v>
      </c>
      <c r="B2118" s="4">
        <v>1</v>
      </c>
      <c r="C2118" s="2">
        <v>2</v>
      </c>
    </row>
    <row r="2119" spans="1:5" x14ac:dyDescent="0.25">
      <c r="A2119">
        <v>2299</v>
      </c>
      <c r="C2119" s="2">
        <v>2</v>
      </c>
    </row>
    <row r="2120" spans="1:5" x14ac:dyDescent="0.25">
      <c r="A2120">
        <v>2300</v>
      </c>
      <c r="C2120" s="2">
        <v>2</v>
      </c>
    </row>
    <row r="2121" spans="1:5" x14ac:dyDescent="0.25">
      <c r="A2121">
        <v>2301</v>
      </c>
      <c r="C2121" s="2">
        <v>2</v>
      </c>
    </row>
    <row r="2122" spans="1:5" x14ac:dyDescent="0.25">
      <c r="A2122">
        <v>2302</v>
      </c>
      <c r="C2122" s="2">
        <v>2</v>
      </c>
    </row>
    <row r="2123" spans="1:5" x14ac:dyDescent="0.25">
      <c r="A2123">
        <v>2303</v>
      </c>
      <c r="C2123" s="2">
        <v>2</v>
      </c>
    </row>
    <row r="2124" spans="1:5" x14ac:dyDescent="0.25">
      <c r="A2124">
        <v>2304</v>
      </c>
      <c r="C2124" s="2">
        <v>2</v>
      </c>
      <c r="D2124" s="3">
        <v>3</v>
      </c>
    </row>
    <row r="2125" spans="1:5" x14ac:dyDescent="0.25">
      <c r="A2125">
        <v>2305</v>
      </c>
      <c r="C2125" s="2">
        <v>2</v>
      </c>
      <c r="D2125" s="3">
        <v>3</v>
      </c>
      <c r="E2125" s="5">
        <v>4</v>
      </c>
    </row>
    <row r="2126" spans="1:5" x14ac:dyDescent="0.25">
      <c r="A2126">
        <v>2306</v>
      </c>
      <c r="D2126" s="3">
        <v>3</v>
      </c>
      <c r="E2126" s="5">
        <v>4</v>
      </c>
    </row>
    <row r="2127" spans="1:5" x14ac:dyDescent="0.25">
      <c r="A2127">
        <v>2307</v>
      </c>
      <c r="D2127" s="3">
        <v>3</v>
      </c>
      <c r="E2127" s="5">
        <v>4</v>
      </c>
    </row>
    <row r="2128" spans="1:5" x14ac:dyDescent="0.25">
      <c r="A2128">
        <v>2308</v>
      </c>
      <c r="D2128" s="3">
        <v>3</v>
      </c>
      <c r="E2128" s="5">
        <v>4</v>
      </c>
    </row>
    <row r="2129" spans="1:5" x14ac:dyDescent="0.25">
      <c r="A2129">
        <v>2309</v>
      </c>
      <c r="D2129" s="3">
        <v>3</v>
      </c>
      <c r="E2129" s="5">
        <v>4</v>
      </c>
    </row>
    <row r="2130" spans="1:5" x14ac:dyDescent="0.25">
      <c r="A2130">
        <v>2310</v>
      </c>
      <c r="D2130" s="3">
        <v>3</v>
      </c>
      <c r="E2130" s="5">
        <v>4</v>
      </c>
    </row>
    <row r="2131" spans="1:5" x14ac:dyDescent="0.25">
      <c r="A2131">
        <v>2311</v>
      </c>
      <c r="D2131" s="3">
        <v>3</v>
      </c>
      <c r="E2131" s="5">
        <v>4</v>
      </c>
    </row>
    <row r="2132" spans="1:5" x14ac:dyDescent="0.25">
      <c r="A2132">
        <v>2312</v>
      </c>
      <c r="B2132" s="4">
        <v>1</v>
      </c>
      <c r="D2132" s="3">
        <v>3</v>
      </c>
      <c r="E2132" s="5">
        <v>4</v>
      </c>
    </row>
    <row r="2133" spans="1:5" x14ac:dyDescent="0.25">
      <c r="A2133">
        <v>2313</v>
      </c>
      <c r="B2133" s="4">
        <v>1</v>
      </c>
      <c r="D2133" s="3">
        <v>3</v>
      </c>
      <c r="E2133" s="5">
        <v>4</v>
      </c>
    </row>
    <row r="2134" spans="1:5" x14ac:dyDescent="0.25">
      <c r="A2134">
        <v>2314</v>
      </c>
      <c r="B2134" s="4">
        <v>1</v>
      </c>
      <c r="D2134" s="3">
        <v>3</v>
      </c>
      <c r="E2134" s="5">
        <v>4</v>
      </c>
    </row>
    <row r="2135" spans="1:5" x14ac:dyDescent="0.25">
      <c r="A2135">
        <v>2315</v>
      </c>
      <c r="B2135" s="4">
        <v>1</v>
      </c>
      <c r="E2135" s="5">
        <v>4</v>
      </c>
    </row>
    <row r="2136" spans="1:5" x14ac:dyDescent="0.25">
      <c r="A2136">
        <v>2316</v>
      </c>
      <c r="B2136" s="4">
        <v>1</v>
      </c>
      <c r="E2136" s="5">
        <v>4</v>
      </c>
    </row>
    <row r="2137" spans="1:5" x14ac:dyDescent="0.25">
      <c r="A2137">
        <v>2317</v>
      </c>
      <c r="B2137" s="4">
        <v>1</v>
      </c>
      <c r="E2137" s="5">
        <v>4</v>
      </c>
    </row>
    <row r="2138" spans="1:5" x14ac:dyDescent="0.25">
      <c r="A2138">
        <v>2318</v>
      </c>
      <c r="B2138" s="4">
        <v>1</v>
      </c>
    </row>
    <row r="2139" spans="1:5" x14ac:dyDescent="0.25">
      <c r="A2139">
        <v>2319</v>
      </c>
      <c r="B2139" s="4">
        <v>1</v>
      </c>
    </row>
    <row r="2140" spans="1:5" x14ac:dyDescent="0.25">
      <c r="A2140">
        <v>2320</v>
      </c>
      <c r="B2140" s="4">
        <v>1</v>
      </c>
    </row>
    <row r="2141" spans="1:5" x14ac:dyDescent="0.25">
      <c r="A2141">
        <v>2321</v>
      </c>
      <c r="B2141" s="4">
        <v>1</v>
      </c>
    </row>
    <row r="2142" spans="1:5" x14ac:dyDescent="0.25">
      <c r="A2142">
        <v>2322</v>
      </c>
      <c r="B2142" s="4">
        <v>1</v>
      </c>
      <c r="C2142" s="2">
        <v>2</v>
      </c>
    </row>
    <row r="2143" spans="1:5" x14ac:dyDescent="0.25">
      <c r="A2143">
        <v>2323</v>
      </c>
      <c r="B2143" s="4">
        <v>1</v>
      </c>
      <c r="C2143" s="2">
        <v>2</v>
      </c>
    </row>
    <row r="2144" spans="1:5" x14ac:dyDescent="0.25">
      <c r="A2144">
        <v>2324</v>
      </c>
      <c r="B2144" s="4">
        <v>1</v>
      </c>
      <c r="C2144" s="2">
        <v>2</v>
      </c>
    </row>
    <row r="2145" spans="1:5" x14ac:dyDescent="0.25">
      <c r="A2145">
        <v>2325</v>
      </c>
      <c r="C2145" s="2">
        <v>2</v>
      </c>
    </row>
    <row r="2146" spans="1:5" x14ac:dyDescent="0.25">
      <c r="A2146">
        <v>2326</v>
      </c>
      <c r="C2146" s="2">
        <v>2</v>
      </c>
    </row>
    <row r="2147" spans="1:5" x14ac:dyDescent="0.25">
      <c r="A2147">
        <v>2327</v>
      </c>
      <c r="C2147" s="2">
        <v>2</v>
      </c>
      <c r="D2147" s="3">
        <v>3</v>
      </c>
    </row>
    <row r="2148" spans="1:5" x14ac:dyDescent="0.25">
      <c r="A2148">
        <v>2328</v>
      </c>
      <c r="C2148" s="2">
        <v>2</v>
      </c>
      <c r="D2148" s="3">
        <v>3</v>
      </c>
    </row>
    <row r="2149" spans="1:5" x14ac:dyDescent="0.25">
      <c r="A2149">
        <v>2329</v>
      </c>
      <c r="C2149" s="2">
        <v>2</v>
      </c>
      <c r="D2149" s="3">
        <v>3</v>
      </c>
    </row>
    <row r="2150" spans="1:5" x14ac:dyDescent="0.25">
      <c r="A2150">
        <v>2330</v>
      </c>
      <c r="C2150" s="2">
        <v>2</v>
      </c>
      <c r="D2150" s="3">
        <v>3</v>
      </c>
    </row>
    <row r="2151" spans="1:5" x14ac:dyDescent="0.25">
      <c r="A2151">
        <v>2331</v>
      </c>
      <c r="C2151" s="2">
        <v>2</v>
      </c>
      <c r="D2151" s="3">
        <v>3</v>
      </c>
    </row>
    <row r="2152" spans="1:5" x14ac:dyDescent="0.25">
      <c r="A2152">
        <v>2332</v>
      </c>
      <c r="C2152" s="2">
        <v>2</v>
      </c>
      <c r="D2152" s="3">
        <v>3</v>
      </c>
      <c r="E2152" s="5">
        <v>4</v>
      </c>
    </row>
    <row r="2153" spans="1:5" x14ac:dyDescent="0.25">
      <c r="A2153">
        <v>2333</v>
      </c>
      <c r="D2153" s="3">
        <v>3</v>
      </c>
      <c r="E2153" s="5">
        <v>4</v>
      </c>
    </row>
    <row r="2154" spans="1:5" x14ac:dyDescent="0.25">
      <c r="A2154">
        <v>2334</v>
      </c>
      <c r="D2154" s="3">
        <v>3</v>
      </c>
      <c r="E2154" s="5">
        <v>4</v>
      </c>
    </row>
    <row r="2155" spans="1:5" x14ac:dyDescent="0.25">
      <c r="A2155">
        <v>2335</v>
      </c>
      <c r="D2155" s="3">
        <v>3</v>
      </c>
      <c r="E2155" s="5">
        <v>4</v>
      </c>
    </row>
    <row r="2156" spans="1:5" x14ac:dyDescent="0.25">
      <c r="A2156">
        <v>2336</v>
      </c>
      <c r="D2156" s="3">
        <v>3</v>
      </c>
      <c r="E2156" s="5">
        <v>4</v>
      </c>
    </row>
    <row r="2157" spans="1:5" x14ac:dyDescent="0.25">
      <c r="A2157">
        <v>2337</v>
      </c>
      <c r="D2157" s="3">
        <v>3</v>
      </c>
      <c r="E2157" s="5">
        <v>4</v>
      </c>
    </row>
    <row r="2158" spans="1:5" x14ac:dyDescent="0.25">
      <c r="A2158">
        <v>2338</v>
      </c>
      <c r="B2158" s="4">
        <v>1</v>
      </c>
      <c r="D2158" s="3">
        <v>3</v>
      </c>
      <c r="E2158" s="5">
        <v>4</v>
      </c>
    </row>
    <row r="2159" spans="1:5" x14ac:dyDescent="0.25">
      <c r="A2159">
        <v>2339</v>
      </c>
      <c r="B2159" s="4">
        <v>1</v>
      </c>
      <c r="D2159" s="3">
        <v>3</v>
      </c>
      <c r="E2159" s="5">
        <v>4</v>
      </c>
    </row>
    <row r="2160" spans="1:5" x14ac:dyDescent="0.25">
      <c r="A2160">
        <v>2340</v>
      </c>
      <c r="B2160" s="4">
        <v>1</v>
      </c>
      <c r="E2160" s="5">
        <v>4</v>
      </c>
    </row>
    <row r="2161" spans="1:5" x14ac:dyDescent="0.25">
      <c r="A2161">
        <v>2341</v>
      </c>
      <c r="B2161" s="4">
        <v>1</v>
      </c>
      <c r="E2161" s="5">
        <v>4</v>
      </c>
    </row>
    <row r="2162" spans="1:5" x14ac:dyDescent="0.25">
      <c r="A2162">
        <v>2342</v>
      </c>
      <c r="B2162" s="4">
        <v>1</v>
      </c>
      <c r="E2162" s="5">
        <v>4</v>
      </c>
    </row>
    <row r="2163" spans="1:5" x14ac:dyDescent="0.25">
      <c r="A2163">
        <v>2343</v>
      </c>
      <c r="B2163" s="4">
        <v>1</v>
      </c>
      <c r="E2163" s="5">
        <v>4</v>
      </c>
    </row>
    <row r="2164" spans="1:5" x14ac:dyDescent="0.25">
      <c r="A2164">
        <v>2344</v>
      </c>
      <c r="B2164" s="4">
        <v>1</v>
      </c>
      <c r="E2164" s="5">
        <v>4</v>
      </c>
    </row>
    <row r="2165" spans="1:5" x14ac:dyDescent="0.25">
      <c r="A2165">
        <v>2345</v>
      </c>
      <c r="B2165" s="4">
        <v>1</v>
      </c>
      <c r="E2165" s="5">
        <v>4</v>
      </c>
    </row>
    <row r="2166" spans="1:5" x14ac:dyDescent="0.25">
      <c r="A2166">
        <v>2346</v>
      </c>
      <c r="B2166" s="4">
        <v>1</v>
      </c>
      <c r="E2166" s="5">
        <v>4</v>
      </c>
    </row>
    <row r="2167" spans="1:5" x14ac:dyDescent="0.25">
      <c r="A2167">
        <v>2347</v>
      </c>
      <c r="B2167" s="4">
        <v>1</v>
      </c>
    </row>
    <row r="2168" spans="1:5" x14ac:dyDescent="0.25">
      <c r="A2168">
        <v>2348</v>
      </c>
      <c r="B2168" s="4">
        <v>1</v>
      </c>
      <c r="C2168" s="2">
        <v>2</v>
      </c>
    </row>
    <row r="2169" spans="1:5" x14ac:dyDescent="0.25">
      <c r="A2169">
        <v>2349</v>
      </c>
      <c r="B2169" s="4">
        <v>1</v>
      </c>
      <c r="C2169" s="2">
        <v>2</v>
      </c>
    </row>
    <row r="2170" spans="1:5" x14ac:dyDescent="0.25">
      <c r="A2170">
        <v>2350</v>
      </c>
      <c r="B2170" s="4">
        <v>1</v>
      </c>
      <c r="C2170" s="2">
        <v>2</v>
      </c>
    </row>
    <row r="2171" spans="1:5" x14ac:dyDescent="0.25">
      <c r="A2171">
        <v>2351</v>
      </c>
      <c r="B2171" s="4">
        <v>1</v>
      </c>
      <c r="C2171" s="2">
        <v>2</v>
      </c>
    </row>
    <row r="2172" spans="1:5" x14ac:dyDescent="0.25">
      <c r="A2172">
        <v>2352</v>
      </c>
      <c r="B2172" s="4">
        <v>1</v>
      </c>
      <c r="C2172" s="2">
        <v>2</v>
      </c>
    </row>
    <row r="2173" spans="1:5" x14ac:dyDescent="0.25">
      <c r="A2173">
        <v>2353</v>
      </c>
      <c r="C2173" s="2">
        <v>2</v>
      </c>
    </row>
    <row r="2174" spans="1:5" x14ac:dyDescent="0.25">
      <c r="A2174">
        <v>2354</v>
      </c>
      <c r="C2174" s="2">
        <v>2</v>
      </c>
    </row>
    <row r="2175" spans="1:5" x14ac:dyDescent="0.25">
      <c r="A2175">
        <v>2355</v>
      </c>
      <c r="C2175" s="2">
        <v>2</v>
      </c>
      <c r="D2175" s="3">
        <v>3</v>
      </c>
    </row>
    <row r="2176" spans="1:5" x14ac:dyDescent="0.25">
      <c r="A2176">
        <v>2356</v>
      </c>
      <c r="C2176" s="2">
        <v>2</v>
      </c>
      <c r="D2176" s="3">
        <v>3</v>
      </c>
    </row>
    <row r="2177" spans="1:6" x14ac:dyDescent="0.25">
      <c r="A2177">
        <v>2357</v>
      </c>
      <c r="C2177" s="2">
        <v>2</v>
      </c>
      <c r="D2177" s="3">
        <v>3</v>
      </c>
    </row>
    <row r="2178" spans="1:6" x14ac:dyDescent="0.25">
      <c r="A2178">
        <v>2358</v>
      </c>
      <c r="C2178" s="2">
        <v>2</v>
      </c>
      <c r="D2178" s="3">
        <v>3</v>
      </c>
    </row>
    <row r="2179" spans="1:6" x14ac:dyDescent="0.25">
      <c r="A2179">
        <v>2359</v>
      </c>
      <c r="C2179" s="2">
        <v>2</v>
      </c>
      <c r="D2179" s="3">
        <v>3</v>
      </c>
    </row>
    <row r="2180" spans="1:6" x14ac:dyDescent="0.25">
      <c r="A2180">
        <v>2360</v>
      </c>
      <c r="C2180" s="2">
        <v>2</v>
      </c>
      <c r="D2180" s="3">
        <v>3</v>
      </c>
      <c r="E2180" s="5">
        <v>4</v>
      </c>
    </row>
    <row r="2181" spans="1:6" x14ac:dyDescent="0.25">
      <c r="A2181">
        <v>2361</v>
      </c>
      <c r="C2181" s="2">
        <v>2</v>
      </c>
      <c r="D2181" s="3">
        <v>3</v>
      </c>
      <c r="E2181" s="5">
        <v>4</v>
      </c>
    </row>
    <row r="2182" spans="1:6" x14ac:dyDescent="0.25">
      <c r="A2182">
        <v>2362</v>
      </c>
      <c r="C2182" s="2">
        <v>2</v>
      </c>
      <c r="D2182" s="3">
        <v>3</v>
      </c>
      <c r="E2182" s="5">
        <v>4</v>
      </c>
    </row>
    <row r="2183" spans="1:6" x14ac:dyDescent="0.25">
      <c r="A2183">
        <v>2363</v>
      </c>
      <c r="D2183" s="3">
        <v>3</v>
      </c>
      <c r="E2183" s="5">
        <v>4</v>
      </c>
    </row>
    <row r="2184" spans="1:6" x14ac:dyDescent="0.25">
      <c r="A2184">
        <v>2364</v>
      </c>
      <c r="B2184" s="4">
        <v>1</v>
      </c>
      <c r="D2184" s="3">
        <v>3</v>
      </c>
      <c r="E2184" s="5">
        <v>4</v>
      </c>
    </row>
    <row r="2185" spans="1:6" x14ac:dyDescent="0.25">
      <c r="A2185">
        <v>2365</v>
      </c>
      <c r="B2185" s="4">
        <v>1</v>
      </c>
      <c r="D2185" s="3">
        <v>3</v>
      </c>
      <c r="E2185" s="5">
        <v>4</v>
      </c>
    </row>
    <row r="2186" spans="1:6" x14ac:dyDescent="0.25">
      <c r="A2186">
        <v>2366</v>
      </c>
      <c r="B2186" s="4">
        <v>1</v>
      </c>
      <c r="D2186" s="3">
        <v>3</v>
      </c>
      <c r="E2186" s="5">
        <v>4</v>
      </c>
    </row>
    <row r="2187" spans="1:6" x14ac:dyDescent="0.25">
      <c r="A2187">
        <v>2367</v>
      </c>
      <c r="B2187" s="4">
        <v>1</v>
      </c>
      <c r="D2187" s="3">
        <v>3</v>
      </c>
      <c r="E2187" s="5">
        <v>4</v>
      </c>
    </row>
    <row r="2188" spans="1:6" x14ac:dyDescent="0.25">
      <c r="A2188">
        <v>2368</v>
      </c>
      <c r="B2188" s="4">
        <v>1</v>
      </c>
      <c r="D2188" s="3">
        <v>3</v>
      </c>
      <c r="E2188" s="5">
        <v>4</v>
      </c>
    </row>
    <row r="2189" spans="1:6" x14ac:dyDescent="0.25">
      <c r="A2189">
        <v>2369</v>
      </c>
      <c r="B2189" s="4">
        <v>1</v>
      </c>
      <c r="E2189" s="5">
        <v>4</v>
      </c>
      <c r="F2189" t="s">
        <v>22</v>
      </c>
    </row>
    <row r="2190" spans="1:6" x14ac:dyDescent="0.25">
      <c r="A2190">
        <v>2402</v>
      </c>
    </row>
    <row r="2191" spans="1:6" x14ac:dyDescent="0.25">
      <c r="A2191">
        <v>2403</v>
      </c>
    </row>
    <row r="2192" spans="1:6" x14ac:dyDescent="0.25">
      <c r="A2192">
        <v>2404</v>
      </c>
      <c r="F2192" t="s">
        <v>22</v>
      </c>
    </row>
    <row r="2193" spans="1:5" x14ac:dyDescent="0.25">
      <c r="A2193">
        <v>2405</v>
      </c>
      <c r="B2193" s="4">
        <v>1</v>
      </c>
    </row>
    <row r="2194" spans="1:5" x14ac:dyDescent="0.25">
      <c r="A2194">
        <v>2406</v>
      </c>
      <c r="B2194" s="4">
        <v>1</v>
      </c>
    </row>
    <row r="2195" spans="1:5" x14ac:dyDescent="0.25">
      <c r="A2195">
        <v>2407</v>
      </c>
      <c r="B2195" s="4">
        <v>1</v>
      </c>
    </row>
    <row r="2196" spans="1:5" x14ac:dyDescent="0.25">
      <c r="A2196">
        <v>2408</v>
      </c>
      <c r="B2196" s="4">
        <v>1</v>
      </c>
    </row>
    <row r="2197" spans="1:5" x14ac:dyDescent="0.25">
      <c r="A2197">
        <v>2409</v>
      </c>
      <c r="B2197" s="4">
        <v>1</v>
      </c>
    </row>
    <row r="2198" spans="1:5" x14ac:dyDescent="0.25">
      <c r="A2198">
        <v>2410</v>
      </c>
      <c r="B2198" s="4">
        <v>1</v>
      </c>
      <c r="E2198" s="5">
        <v>4</v>
      </c>
    </row>
    <row r="2199" spans="1:5" x14ac:dyDescent="0.25">
      <c r="A2199">
        <v>2411</v>
      </c>
      <c r="B2199" s="4">
        <v>1</v>
      </c>
      <c r="E2199" s="5">
        <v>4</v>
      </c>
    </row>
    <row r="2200" spans="1:5" x14ac:dyDescent="0.25">
      <c r="A2200">
        <v>2412</v>
      </c>
      <c r="B2200" s="4">
        <v>1</v>
      </c>
      <c r="E2200" s="5">
        <v>4</v>
      </c>
    </row>
    <row r="2201" spans="1:5" x14ac:dyDescent="0.25">
      <c r="A2201">
        <v>2413</v>
      </c>
      <c r="B2201" s="4">
        <v>1</v>
      </c>
      <c r="E2201" s="5">
        <v>4</v>
      </c>
    </row>
    <row r="2202" spans="1:5" x14ac:dyDescent="0.25">
      <c r="A2202">
        <v>2414</v>
      </c>
      <c r="B2202" s="4">
        <v>1</v>
      </c>
      <c r="E2202" s="5">
        <v>4</v>
      </c>
    </row>
    <row r="2203" spans="1:5" x14ac:dyDescent="0.25">
      <c r="A2203">
        <v>2415</v>
      </c>
      <c r="B2203" s="4">
        <v>1</v>
      </c>
      <c r="E2203" s="5">
        <v>4</v>
      </c>
    </row>
    <row r="2204" spans="1:5" x14ac:dyDescent="0.25">
      <c r="A2204">
        <v>2416</v>
      </c>
      <c r="B2204" s="4">
        <v>1</v>
      </c>
      <c r="E2204" s="5">
        <v>4</v>
      </c>
    </row>
    <row r="2205" spans="1:5" x14ac:dyDescent="0.25">
      <c r="A2205">
        <v>2417</v>
      </c>
      <c r="B2205" s="4">
        <v>1</v>
      </c>
      <c r="E2205" s="5">
        <v>4</v>
      </c>
    </row>
    <row r="2206" spans="1:5" x14ac:dyDescent="0.25">
      <c r="A2206">
        <v>2418</v>
      </c>
      <c r="B2206" s="4">
        <v>1</v>
      </c>
      <c r="E2206" s="5">
        <v>4</v>
      </c>
    </row>
    <row r="2207" spans="1:5" x14ac:dyDescent="0.25">
      <c r="A2207">
        <v>2419</v>
      </c>
      <c r="B2207" s="4">
        <v>1</v>
      </c>
      <c r="E2207" s="5">
        <v>4</v>
      </c>
    </row>
    <row r="2208" spans="1:5" x14ac:dyDescent="0.25">
      <c r="A2208">
        <v>2420</v>
      </c>
      <c r="B2208" s="4">
        <v>1</v>
      </c>
      <c r="E2208" s="5">
        <v>4</v>
      </c>
    </row>
    <row r="2209" spans="1:5" x14ac:dyDescent="0.25">
      <c r="A2209">
        <v>2421</v>
      </c>
      <c r="E2209" s="5">
        <v>4</v>
      </c>
    </row>
    <row r="2210" spans="1:5" x14ac:dyDescent="0.25">
      <c r="A2210">
        <v>2422</v>
      </c>
      <c r="D2210" s="3">
        <v>3</v>
      </c>
      <c r="E2210" s="5">
        <v>4</v>
      </c>
    </row>
    <row r="2211" spans="1:5" x14ac:dyDescent="0.25">
      <c r="A2211">
        <v>2423</v>
      </c>
      <c r="D2211" s="3">
        <v>3</v>
      </c>
      <c r="E2211" s="5">
        <v>4</v>
      </c>
    </row>
    <row r="2212" spans="1:5" x14ac:dyDescent="0.25">
      <c r="A2212">
        <v>2424</v>
      </c>
      <c r="D2212" s="3">
        <v>3</v>
      </c>
      <c r="E2212" s="5">
        <v>4</v>
      </c>
    </row>
    <row r="2213" spans="1:5" x14ac:dyDescent="0.25">
      <c r="A2213">
        <v>2425</v>
      </c>
      <c r="C2213" s="2">
        <v>2</v>
      </c>
      <c r="D2213" s="3">
        <v>3</v>
      </c>
    </row>
    <row r="2214" spans="1:5" x14ac:dyDescent="0.25">
      <c r="A2214">
        <v>2426</v>
      </c>
      <c r="C2214" s="2">
        <v>2</v>
      </c>
      <c r="D2214" s="3">
        <v>3</v>
      </c>
    </row>
    <row r="2215" spans="1:5" x14ac:dyDescent="0.25">
      <c r="A2215">
        <v>2427</v>
      </c>
      <c r="C2215" s="2">
        <v>2</v>
      </c>
      <c r="D2215" s="3">
        <v>3</v>
      </c>
    </row>
    <row r="2216" spans="1:5" x14ac:dyDescent="0.25">
      <c r="A2216">
        <v>2428</v>
      </c>
      <c r="C2216" s="2">
        <v>2</v>
      </c>
      <c r="D2216" s="3">
        <v>3</v>
      </c>
    </row>
    <row r="2217" spans="1:5" x14ac:dyDescent="0.25">
      <c r="A2217">
        <v>2429</v>
      </c>
      <c r="C2217" s="2">
        <v>2</v>
      </c>
      <c r="D2217" s="3">
        <v>3</v>
      </c>
    </row>
    <row r="2218" spans="1:5" x14ac:dyDescent="0.25">
      <c r="A2218">
        <v>2430</v>
      </c>
      <c r="C2218" s="2">
        <v>2</v>
      </c>
      <c r="D2218" s="3">
        <v>3</v>
      </c>
    </row>
    <row r="2219" spans="1:5" x14ac:dyDescent="0.25">
      <c r="A2219">
        <v>2431</v>
      </c>
      <c r="C2219" s="2">
        <v>2</v>
      </c>
      <c r="D2219" s="3">
        <v>3</v>
      </c>
    </row>
    <row r="2220" spans="1:5" x14ac:dyDescent="0.25">
      <c r="A2220">
        <v>2432</v>
      </c>
      <c r="C2220" s="2">
        <v>2</v>
      </c>
      <c r="D2220" s="3">
        <v>3</v>
      </c>
    </row>
    <row r="2221" spans="1:5" x14ac:dyDescent="0.25">
      <c r="A2221">
        <v>2433</v>
      </c>
      <c r="C2221" s="2">
        <v>2</v>
      </c>
      <c r="D2221" s="3">
        <v>3</v>
      </c>
    </row>
    <row r="2222" spans="1:5" x14ac:dyDescent="0.25">
      <c r="A2222">
        <v>2434</v>
      </c>
      <c r="C2222" s="2">
        <v>2</v>
      </c>
      <c r="D2222" s="3">
        <v>3</v>
      </c>
    </row>
    <row r="2223" spans="1:5" x14ac:dyDescent="0.25">
      <c r="A2223">
        <v>2435</v>
      </c>
      <c r="C2223" s="2">
        <v>2</v>
      </c>
    </row>
    <row r="2224" spans="1:5" x14ac:dyDescent="0.25">
      <c r="A2224">
        <v>2436</v>
      </c>
      <c r="C2224" s="2">
        <v>2</v>
      </c>
    </row>
    <row r="2225" spans="1:5" x14ac:dyDescent="0.25">
      <c r="A2225">
        <v>2437</v>
      </c>
      <c r="B2225" s="4">
        <v>1</v>
      </c>
      <c r="C2225" s="2">
        <v>2</v>
      </c>
    </row>
    <row r="2226" spans="1:5" x14ac:dyDescent="0.25">
      <c r="A2226">
        <v>2438</v>
      </c>
      <c r="B2226" s="4">
        <v>1</v>
      </c>
      <c r="C2226" s="2">
        <v>2</v>
      </c>
    </row>
    <row r="2227" spans="1:5" x14ac:dyDescent="0.25">
      <c r="A2227">
        <v>2439</v>
      </c>
      <c r="B2227" s="4">
        <v>1</v>
      </c>
      <c r="E2227" s="5">
        <v>4</v>
      </c>
    </row>
    <row r="2228" spans="1:5" x14ac:dyDescent="0.25">
      <c r="A2228">
        <v>2440</v>
      </c>
      <c r="B2228" s="4">
        <v>1</v>
      </c>
      <c r="E2228" s="5">
        <v>4</v>
      </c>
    </row>
    <row r="2229" spans="1:5" x14ac:dyDescent="0.25">
      <c r="A2229">
        <v>2441</v>
      </c>
      <c r="B2229" s="4">
        <v>1</v>
      </c>
      <c r="E2229" s="5">
        <v>4</v>
      </c>
    </row>
    <row r="2230" spans="1:5" x14ac:dyDescent="0.25">
      <c r="A2230">
        <v>2442</v>
      </c>
      <c r="B2230" s="4">
        <v>1</v>
      </c>
      <c r="E2230" s="5">
        <v>4</v>
      </c>
    </row>
    <row r="2231" spans="1:5" x14ac:dyDescent="0.25">
      <c r="A2231">
        <v>2443</v>
      </c>
      <c r="B2231" s="4">
        <v>1</v>
      </c>
      <c r="E2231" s="5">
        <v>4</v>
      </c>
    </row>
    <row r="2232" spans="1:5" x14ac:dyDescent="0.25">
      <c r="A2232">
        <v>2444</v>
      </c>
      <c r="B2232" s="4">
        <v>1</v>
      </c>
      <c r="E2232" s="5">
        <v>4</v>
      </c>
    </row>
    <row r="2233" spans="1:5" x14ac:dyDescent="0.25">
      <c r="A2233">
        <v>2445</v>
      </c>
      <c r="B2233" s="4">
        <v>1</v>
      </c>
      <c r="E2233" s="5">
        <v>4</v>
      </c>
    </row>
    <row r="2234" spans="1:5" x14ac:dyDescent="0.25">
      <c r="A2234">
        <v>2446</v>
      </c>
      <c r="B2234" s="4">
        <v>1</v>
      </c>
      <c r="E2234" s="5">
        <v>4</v>
      </c>
    </row>
    <row r="2235" spans="1:5" x14ac:dyDescent="0.25">
      <c r="A2235">
        <v>2447</v>
      </c>
      <c r="B2235" s="4">
        <v>1</v>
      </c>
      <c r="E2235" s="5">
        <v>4</v>
      </c>
    </row>
    <row r="2236" spans="1:5" x14ac:dyDescent="0.25">
      <c r="A2236">
        <v>2448</v>
      </c>
      <c r="B2236" s="4">
        <v>1</v>
      </c>
      <c r="E2236" s="5">
        <v>4</v>
      </c>
    </row>
    <row r="2237" spans="1:5" x14ac:dyDescent="0.25">
      <c r="A2237">
        <v>2449</v>
      </c>
      <c r="B2237" s="4">
        <v>1</v>
      </c>
      <c r="E2237" s="5">
        <v>4</v>
      </c>
    </row>
    <row r="2238" spans="1:5" x14ac:dyDescent="0.25">
      <c r="A2238">
        <v>2450</v>
      </c>
      <c r="D2238" s="3">
        <v>3</v>
      </c>
      <c r="E2238" s="5">
        <v>4</v>
      </c>
    </row>
    <row r="2239" spans="1:5" x14ac:dyDescent="0.25">
      <c r="A2239">
        <v>2451</v>
      </c>
      <c r="D2239" s="3">
        <v>3</v>
      </c>
      <c r="E2239" s="5">
        <v>4</v>
      </c>
    </row>
    <row r="2240" spans="1:5" x14ac:dyDescent="0.25">
      <c r="A2240">
        <v>2452</v>
      </c>
      <c r="C2240" s="2">
        <v>2</v>
      </c>
      <c r="D2240" s="3">
        <v>3</v>
      </c>
      <c r="E2240" s="5">
        <v>4</v>
      </c>
    </row>
    <row r="2241" spans="1:5" x14ac:dyDescent="0.25">
      <c r="A2241">
        <v>2453</v>
      </c>
      <c r="C2241" s="2">
        <v>2</v>
      </c>
      <c r="D2241" s="3">
        <v>3</v>
      </c>
      <c r="E2241" s="5">
        <v>4</v>
      </c>
    </row>
    <row r="2242" spans="1:5" x14ac:dyDescent="0.25">
      <c r="A2242">
        <v>2454</v>
      </c>
      <c r="C2242" s="2">
        <v>2</v>
      </c>
      <c r="D2242" s="3">
        <v>3</v>
      </c>
      <c r="E2242" s="5">
        <v>4</v>
      </c>
    </row>
    <row r="2243" spans="1:5" x14ac:dyDescent="0.25">
      <c r="A2243">
        <v>2455</v>
      </c>
      <c r="C2243" s="2">
        <v>2</v>
      </c>
      <c r="D2243" s="3">
        <v>3</v>
      </c>
      <c r="E2243" s="5">
        <v>4</v>
      </c>
    </row>
    <row r="2244" spans="1:5" x14ac:dyDescent="0.25">
      <c r="A2244">
        <v>2456</v>
      </c>
      <c r="C2244" s="2">
        <v>2</v>
      </c>
      <c r="D2244" s="3">
        <v>3</v>
      </c>
    </row>
    <row r="2245" spans="1:5" x14ac:dyDescent="0.25">
      <c r="A2245">
        <v>2457</v>
      </c>
      <c r="C2245" s="2">
        <v>2</v>
      </c>
      <c r="D2245" s="3">
        <v>3</v>
      </c>
    </row>
    <row r="2246" spans="1:5" x14ac:dyDescent="0.25">
      <c r="A2246">
        <v>2458</v>
      </c>
      <c r="C2246" s="2">
        <v>2</v>
      </c>
      <c r="D2246" s="3">
        <v>3</v>
      </c>
    </row>
    <row r="2247" spans="1:5" x14ac:dyDescent="0.25">
      <c r="A2247">
        <v>2459</v>
      </c>
      <c r="C2247" s="2">
        <v>2</v>
      </c>
      <c r="D2247" s="3">
        <v>3</v>
      </c>
    </row>
    <row r="2248" spans="1:5" x14ac:dyDescent="0.25">
      <c r="A2248">
        <v>2460</v>
      </c>
      <c r="C2248" s="2">
        <v>2</v>
      </c>
      <c r="D2248" s="3">
        <v>3</v>
      </c>
    </row>
    <row r="2249" spans="1:5" x14ac:dyDescent="0.25">
      <c r="A2249">
        <v>2461</v>
      </c>
      <c r="C2249" s="2">
        <v>2</v>
      </c>
      <c r="D2249" s="3">
        <v>3</v>
      </c>
    </row>
    <row r="2250" spans="1:5" x14ac:dyDescent="0.25">
      <c r="A2250">
        <v>2462</v>
      </c>
      <c r="C2250" s="2">
        <v>2</v>
      </c>
      <c r="D2250" s="3">
        <v>3</v>
      </c>
    </row>
    <row r="2251" spans="1:5" x14ac:dyDescent="0.25">
      <c r="A2251">
        <v>2463</v>
      </c>
      <c r="C2251" s="2">
        <v>2</v>
      </c>
      <c r="D2251" s="3">
        <v>3</v>
      </c>
    </row>
    <row r="2252" spans="1:5" x14ac:dyDescent="0.25">
      <c r="A2252">
        <v>2464</v>
      </c>
      <c r="B2252" s="4">
        <v>1</v>
      </c>
      <c r="C2252" s="2">
        <v>2</v>
      </c>
      <c r="D2252" s="3">
        <v>3</v>
      </c>
    </row>
    <row r="2253" spans="1:5" x14ac:dyDescent="0.25">
      <c r="A2253">
        <v>2465</v>
      </c>
      <c r="B2253" s="4">
        <v>1</v>
      </c>
      <c r="C2253" s="2">
        <v>2</v>
      </c>
    </row>
    <row r="2254" spans="1:5" x14ac:dyDescent="0.25">
      <c r="A2254">
        <v>2466</v>
      </c>
      <c r="B2254" s="4">
        <v>1</v>
      </c>
      <c r="C2254" s="2">
        <v>2</v>
      </c>
    </row>
    <row r="2255" spans="1:5" x14ac:dyDescent="0.25">
      <c r="A2255">
        <v>2467</v>
      </c>
      <c r="B2255" s="4">
        <v>1</v>
      </c>
    </row>
    <row r="2256" spans="1:5" x14ac:dyDescent="0.25">
      <c r="A2256">
        <v>2468</v>
      </c>
      <c r="B2256" s="4">
        <v>1</v>
      </c>
    </row>
    <row r="2257" spans="1:5" x14ac:dyDescent="0.25">
      <c r="A2257">
        <v>2469</v>
      </c>
      <c r="B2257" s="4">
        <v>1</v>
      </c>
    </row>
    <row r="2258" spans="1:5" x14ac:dyDescent="0.25">
      <c r="A2258">
        <v>2470</v>
      </c>
      <c r="B2258" s="4">
        <v>1</v>
      </c>
      <c r="E2258" s="5">
        <v>4</v>
      </c>
    </row>
    <row r="2259" spans="1:5" x14ac:dyDescent="0.25">
      <c r="A2259">
        <v>2471</v>
      </c>
      <c r="B2259" s="4">
        <v>1</v>
      </c>
      <c r="E2259" s="5">
        <v>4</v>
      </c>
    </row>
    <row r="2260" spans="1:5" x14ac:dyDescent="0.25">
      <c r="A2260">
        <v>2472</v>
      </c>
      <c r="B2260" s="4">
        <v>1</v>
      </c>
      <c r="E2260" s="5">
        <v>4</v>
      </c>
    </row>
    <row r="2261" spans="1:5" x14ac:dyDescent="0.25">
      <c r="A2261">
        <v>2473</v>
      </c>
      <c r="B2261" s="4">
        <v>1</v>
      </c>
      <c r="E2261" s="5">
        <v>4</v>
      </c>
    </row>
    <row r="2262" spans="1:5" x14ac:dyDescent="0.25">
      <c r="A2262">
        <v>2474</v>
      </c>
      <c r="B2262" s="4">
        <v>1</v>
      </c>
      <c r="E2262" s="5">
        <v>4</v>
      </c>
    </row>
    <row r="2263" spans="1:5" x14ac:dyDescent="0.25">
      <c r="A2263">
        <v>2475</v>
      </c>
      <c r="B2263" s="4">
        <v>1</v>
      </c>
      <c r="E2263" s="5">
        <v>4</v>
      </c>
    </row>
    <row r="2264" spans="1:5" x14ac:dyDescent="0.25">
      <c r="A2264">
        <v>2476</v>
      </c>
      <c r="B2264" s="4">
        <v>1</v>
      </c>
      <c r="E2264" s="5">
        <v>4</v>
      </c>
    </row>
    <row r="2265" spans="1:5" x14ac:dyDescent="0.25">
      <c r="A2265">
        <v>2477</v>
      </c>
      <c r="B2265" s="4">
        <v>1</v>
      </c>
      <c r="E2265" s="5">
        <v>4</v>
      </c>
    </row>
    <row r="2266" spans="1:5" x14ac:dyDescent="0.25">
      <c r="A2266">
        <v>2478</v>
      </c>
      <c r="B2266" s="4">
        <v>1</v>
      </c>
      <c r="E2266" s="5">
        <v>4</v>
      </c>
    </row>
    <row r="2267" spans="1:5" x14ac:dyDescent="0.25">
      <c r="A2267">
        <v>2479</v>
      </c>
      <c r="B2267" s="4">
        <v>1</v>
      </c>
      <c r="E2267" s="5">
        <v>4</v>
      </c>
    </row>
    <row r="2268" spans="1:5" x14ac:dyDescent="0.25">
      <c r="A2268">
        <v>2480</v>
      </c>
      <c r="B2268" s="4">
        <v>1</v>
      </c>
      <c r="D2268" s="3">
        <v>3</v>
      </c>
      <c r="E2268" s="5">
        <v>4</v>
      </c>
    </row>
    <row r="2269" spans="1:5" x14ac:dyDescent="0.25">
      <c r="A2269">
        <v>2481</v>
      </c>
      <c r="D2269" s="3">
        <v>3</v>
      </c>
      <c r="E2269" s="5">
        <v>4</v>
      </c>
    </row>
    <row r="2270" spans="1:5" x14ac:dyDescent="0.25">
      <c r="A2270">
        <v>2482</v>
      </c>
      <c r="C2270" s="2">
        <v>2</v>
      </c>
      <c r="D2270" s="3">
        <v>3</v>
      </c>
      <c r="E2270" s="5">
        <v>4</v>
      </c>
    </row>
    <row r="2271" spans="1:5" x14ac:dyDescent="0.25">
      <c r="A2271">
        <v>2483</v>
      </c>
      <c r="C2271" s="2">
        <v>2</v>
      </c>
      <c r="D2271" s="3">
        <v>3</v>
      </c>
      <c r="E2271" s="5">
        <v>4</v>
      </c>
    </row>
    <row r="2272" spans="1:5" x14ac:dyDescent="0.25">
      <c r="A2272">
        <v>2484</v>
      </c>
      <c r="C2272" s="2">
        <v>2</v>
      </c>
      <c r="D2272" s="3">
        <v>3</v>
      </c>
      <c r="E2272" s="5">
        <v>4</v>
      </c>
    </row>
    <row r="2273" spans="1:5" x14ac:dyDescent="0.25">
      <c r="A2273">
        <v>2485</v>
      </c>
      <c r="C2273" s="2">
        <v>2</v>
      </c>
      <c r="D2273" s="3">
        <v>3</v>
      </c>
      <c r="E2273" s="5">
        <v>4</v>
      </c>
    </row>
    <row r="2274" spans="1:5" x14ac:dyDescent="0.25">
      <c r="A2274">
        <v>2486</v>
      </c>
      <c r="C2274" s="2">
        <v>2</v>
      </c>
      <c r="D2274" s="3">
        <v>3</v>
      </c>
    </row>
    <row r="2275" spans="1:5" x14ac:dyDescent="0.25">
      <c r="A2275">
        <v>2487</v>
      </c>
      <c r="C2275" s="2">
        <v>2</v>
      </c>
      <c r="D2275" s="3">
        <v>3</v>
      </c>
    </row>
    <row r="2276" spans="1:5" x14ac:dyDescent="0.25">
      <c r="A2276">
        <v>2488</v>
      </c>
      <c r="C2276" s="2">
        <v>2</v>
      </c>
      <c r="D2276" s="3">
        <v>3</v>
      </c>
    </row>
    <row r="2277" spans="1:5" x14ac:dyDescent="0.25">
      <c r="A2277">
        <v>2489</v>
      </c>
      <c r="C2277" s="2">
        <v>2</v>
      </c>
      <c r="D2277" s="3">
        <v>3</v>
      </c>
    </row>
    <row r="2278" spans="1:5" x14ac:dyDescent="0.25">
      <c r="A2278">
        <v>2490</v>
      </c>
      <c r="C2278" s="2">
        <v>2</v>
      </c>
      <c r="D2278" s="3">
        <v>3</v>
      </c>
    </row>
    <row r="2279" spans="1:5" x14ac:dyDescent="0.25">
      <c r="A2279">
        <v>2491</v>
      </c>
      <c r="C2279" s="2">
        <v>2</v>
      </c>
      <c r="D2279" s="3">
        <v>3</v>
      </c>
    </row>
    <row r="2280" spans="1:5" x14ac:dyDescent="0.25">
      <c r="A2280">
        <v>2492</v>
      </c>
      <c r="C2280" s="2">
        <v>2</v>
      </c>
      <c r="D2280" s="3">
        <v>3</v>
      </c>
    </row>
    <row r="2281" spans="1:5" x14ac:dyDescent="0.25">
      <c r="A2281">
        <v>2493</v>
      </c>
      <c r="C2281" s="2">
        <v>2</v>
      </c>
      <c r="D2281" s="3">
        <v>3</v>
      </c>
    </row>
    <row r="2282" spans="1:5" x14ac:dyDescent="0.25">
      <c r="A2282">
        <v>2494</v>
      </c>
      <c r="C2282" s="2">
        <v>2</v>
      </c>
      <c r="D2282" s="3">
        <v>3</v>
      </c>
    </row>
    <row r="2283" spans="1:5" x14ac:dyDescent="0.25">
      <c r="A2283">
        <v>2495</v>
      </c>
      <c r="C2283" s="2">
        <v>2</v>
      </c>
      <c r="D2283" s="3">
        <v>3</v>
      </c>
    </row>
    <row r="2284" spans="1:5" x14ac:dyDescent="0.25">
      <c r="A2284">
        <v>2496</v>
      </c>
      <c r="C2284" s="2">
        <v>2</v>
      </c>
      <c r="D2284" s="3">
        <v>3</v>
      </c>
    </row>
    <row r="2285" spans="1:5" x14ac:dyDescent="0.25">
      <c r="A2285">
        <v>2497</v>
      </c>
      <c r="C2285" s="2">
        <v>2</v>
      </c>
      <c r="D2285" s="3">
        <v>3</v>
      </c>
    </row>
    <row r="2286" spans="1:5" x14ac:dyDescent="0.25">
      <c r="A2286">
        <v>2498</v>
      </c>
      <c r="B2286" s="4">
        <v>1</v>
      </c>
      <c r="E2286" s="5">
        <v>4</v>
      </c>
    </row>
    <row r="2287" spans="1:5" x14ac:dyDescent="0.25">
      <c r="A2287">
        <v>2499</v>
      </c>
      <c r="B2287" s="4">
        <v>1</v>
      </c>
      <c r="E2287" s="5">
        <v>4</v>
      </c>
    </row>
    <row r="2288" spans="1:5" x14ac:dyDescent="0.25">
      <c r="A2288">
        <v>2500</v>
      </c>
      <c r="B2288" s="4">
        <v>1</v>
      </c>
      <c r="E2288" s="5">
        <v>4</v>
      </c>
    </row>
    <row r="2289" spans="1:5" x14ac:dyDescent="0.25">
      <c r="A2289">
        <v>2501</v>
      </c>
      <c r="B2289" s="4">
        <v>1</v>
      </c>
      <c r="E2289" s="5">
        <v>4</v>
      </c>
    </row>
    <row r="2290" spans="1:5" x14ac:dyDescent="0.25">
      <c r="A2290">
        <v>2502</v>
      </c>
      <c r="B2290" s="4">
        <v>1</v>
      </c>
      <c r="E2290" s="5">
        <v>4</v>
      </c>
    </row>
    <row r="2291" spans="1:5" x14ac:dyDescent="0.25">
      <c r="A2291">
        <v>2503</v>
      </c>
      <c r="B2291" s="4">
        <v>1</v>
      </c>
      <c r="E2291" s="5">
        <v>4</v>
      </c>
    </row>
    <row r="2292" spans="1:5" x14ac:dyDescent="0.25">
      <c r="A2292">
        <v>2504</v>
      </c>
      <c r="B2292" s="4">
        <v>1</v>
      </c>
      <c r="E2292" s="5">
        <v>4</v>
      </c>
    </row>
    <row r="2293" spans="1:5" x14ac:dyDescent="0.25">
      <c r="A2293">
        <v>2505</v>
      </c>
      <c r="B2293" s="4">
        <v>1</v>
      </c>
      <c r="E2293" s="5">
        <v>4</v>
      </c>
    </row>
    <row r="2294" spans="1:5" x14ac:dyDescent="0.25">
      <c r="A2294">
        <v>2506</v>
      </c>
      <c r="B2294" s="4">
        <v>1</v>
      </c>
      <c r="E2294" s="5">
        <v>4</v>
      </c>
    </row>
    <row r="2295" spans="1:5" x14ac:dyDescent="0.25">
      <c r="A2295">
        <v>2507</v>
      </c>
      <c r="B2295" s="4">
        <v>1</v>
      </c>
      <c r="E2295" s="5">
        <v>4</v>
      </c>
    </row>
    <row r="2296" spans="1:5" x14ac:dyDescent="0.25">
      <c r="A2296">
        <v>2508</v>
      </c>
      <c r="B2296" s="4">
        <v>1</v>
      </c>
      <c r="E2296" s="5">
        <v>4</v>
      </c>
    </row>
    <row r="2297" spans="1:5" x14ac:dyDescent="0.25">
      <c r="A2297">
        <v>2509</v>
      </c>
      <c r="B2297" s="4">
        <v>1</v>
      </c>
      <c r="E2297" s="5">
        <v>4</v>
      </c>
    </row>
    <row r="2298" spans="1:5" x14ac:dyDescent="0.25">
      <c r="A2298">
        <v>2510</v>
      </c>
      <c r="B2298" s="4">
        <v>1</v>
      </c>
      <c r="E2298" s="5">
        <v>4</v>
      </c>
    </row>
    <row r="2299" spans="1:5" x14ac:dyDescent="0.25">
      <c r="A2299">
        <v>2511</v>
      </c>
      <c r="B2299" s="4">
        <v>1</v>
      </c>
      <c r="E2299" s="5">
        <v>4</v>
      </c>
    </row>
    <row r="2300" spans="1:5" x14ac:dyDescent="0.25">
      <c r="A2300">
        <v>2512</v>
      </c>
      <c r="B2300" s="4">
        <v>1</v>
      </c>
      <c r="E2300" s="5">
        <v>4</v>
      </c>
    </row>
    <row r="2301" spans="1:5" x14ac:dyDescent="0.25">
      <c r="A2301">
        <v>2513</v>
      </c>
    </row>
    <row r="2302" spans="1:5" x14ac:dyDescent="0.25">
      <c r="A2302">
        <v>2514</v>
      </c>
      <c r="C2302" s="2">
        <v>2</v>
      </c>
    </row>
    <row r="2303" spans="1:5" x14ac:dyDescent="0.25">
      <c r="A2303">
        <v>2515</v>
      </c>
      <c r="C2303" s="2">
        <v>2</v>
      </c>
      <c r="D2303" s="3">
        <v>3</v>
      </c>
    </row>
    <row r="2304" spans="1:5" x14ac:dyDescent="0.25">
      <c r="A2304">
        <v>2516</v>
      </c>
      <c r="C2304" s="2">
        <v>2</v>
      </c>
      <c r="D2304" s="3">
        <v>3</v>
      </c>
    </row>
    <row r="2305" spans="1:5" x14ac:dyDescent="0.25">
      <c r="A2305">
        <v>2517</v>
      </c>
      <c r="C2305" s="2">
        <v>2</v>
      </c>
      <c r="D2305" s="3">
        <v>3</v>
      </c>
    </row>
    <row r="2306" spans="1:5" x14ac:dyDescent="0.25">
      <c r="A2306">
        <v>2518</v>
      </c>
      <c r="C2306" s="2">
        <v>2</v>
      </c>
      <c r="D2306" s="3">
        <v>3</v>
      </c>
    </row>
    <row r="2307" spans="1:5" x14ac:dyDescent="0.25">
      <c r="A2307">
        <v>2519</v>
      </c>
      <c r="C2307" s="2">
        <v>2</v>
      </c>
      <c r="D2307" s="3">
        <v>3</v>
      </c>
    </row>
    <row r="2308" spans="1:5" x14ac:dyDescent="0.25">
      <c r="A2308">
        <v>2520</v>
      </c>
      <c r="C2308" s="2">
        <v>2</v>
      </c>
      <c r="D2308" s="3">
        <v>3</v>
      </c>
    </row>
    <row r="2309" spans="1:5" x14ac:dyDescent="0.25">
      <c r="A2309">
        <v>2521</v>
      </c>
      <c r="C2309" s="2">
        <v>2</v>
      </c>
      <c r="D2309" s="3">
        <v>3</v>
      </c>
    </row>
    <row r="2310" spans="1:5" x14ac:dyDescent="0.25">
      <c r="A2310">
        <v>2522</v>
      </c>
      <c r="C2310" s="2">
        <v>2</v>
      </c>
      <c r="D2310" s="3">
        <v>3</v>
      </c>
    </row>
    <row r="2311" spans="1:5" x14ac:dyDescent="0.25">
      <c r="A2311">
        <v>2523</v>
      </c>
      <c r="C2311" s="2">
        <v>2</v>
      </c>
      <c r="D2311" s="3">
        <v>3</v>
      </c>
    </row>
    <row r="2312" spans="1:5" x14ac:dyDescent="0.25">
      <c r="A2312">
        <v>2524</v>
      </c>
      <c r="C2312" s="2">
        <v>2</v>
      </c>
      <c r="D2312" s="3">
        <v>3</v>
      </c>
    </row>
    <row r="2313" spans="1:5" x14ac:dyDescent="0.25">
      <c r="A2313">
        <v>2525</v>
      </c>
      <c r="C2313" s="2">
        <v>2</v>
      </c>
      <c r="D2313" s="3">
        <v>3</v>
      </c>
    </row>
    <row r="2314" spans="1:5" x14ac:dyDescent="0.25">
      <c r="A2314">
        <v>2526</v>
      </c>
      <c r="C2314" s="2">
        <v>2</v>
      </c>
      <c r="D2314" s="3">
        <v>3</v>
      </c>
    </row>
    <row r="2315" spans="1:5" x14ac:dyDescent="0.25">
      <c r="A2315">
        <v>2527</v>
      </c>
      <c r="C2315" s="2">
        <v>2</v>
      </c>
      <c r="D2315" s="3">
        <v>3</v>
      </c>
    </row>
    <row r="2316" spans="1:5" x14ac:dyDescent="0.25">
      <c r="A2316">
        <v>2528</v>
      </c>
      <c r="B2316" s="4">
        <v>1</v>
      </c>
    </row>
    <row r="2317" spans="1:5" x14ac:dyDescent="0.25">
      <c r="A2317">
        <v>2529</v>
      </c>
      <c r="B2317" s="4">
        <v>1</v>
      </c>
      <c r="E2317" s="5">
        <v>4</v>
      </c>
    </row>
    <row r="2318" spans="1:5" x14ac:dyDescent="0.25">
      <c r="A2318">
        <v>2530</v>
      </c>
      <c r="B2318" s="4">
        <v>1</v>
      </c>
      <c r="E2318" s="5">
        <v>4</v>
      </c>
    </row>
    <row r="2319" spans="1:5" x14ac:dyDescent="0.25">
      <c r="A2319">
        <v>2531</v>
      </c>
      <c r="B2319" s="4">
        <v>1</v>
      </c>
      <c r="E2319" s="5">
        <v>4</v>
      </c>
    </row>
    <row r="2320" spans="1:5" x14ac:dyDescent="0.25">
      <c r="A2320">
        <v>2532</v>
      </c>
      <c r="B2320" s="4">
        <v>1</v>
      </c>
      <c r="E2320" s="5">
        <v>4</v>
      </c>
    </row>
    <row r="2321" spans="1:5" x14ac:dyDescent="0.25">
      <c r="A2321">
        <v>2533</v>
      </c>
      <c r="B2321" s="4">
        <v>1</v>
      </c>
      <c r="E2321" s="5">
        <v>4</v>
      </c>
    </row>
    <row r="2322" spans="1:5" x14ac:dyDescent="0.25">
      <c r="A2322">
        <v>2534</v>
      </c>
      <c r="B2322" s="4">
        <v>1</v>
      </c>
      <c r="E2322" s="5">
        <v>4</v>
      </c>
    </row>
    <row r="2323" spans="1:5" x14ac:dyDescent="0.25">
      <c r="A2323">
        <v>2535</v>
      </c>
      <c r="B2323" s="4">
        <v>1</v>
      </c>
      <c r="E2323" s="5">
        <v>4</v>
      </c>
    </row>
    <row r="2324" spans="1:5" x14ac:dyDescent="0.25">
      <c r="A2324">
        <v>2536</v>
      </c>
      <c r="B2324" s="4">
        <v>1</v>
      </c>
      <c r="E2324" s="5">
        <v>4</v>
      </c>
    </row>
    <row r="2325" spans="1:5" x14ac:dyDescent="0.25">
      <c r="A2325">
        <v>2537</v>
      </c>
      <c r="B2325" s="4">
        <v>1</v>
      </c>
      <c r="E2325" s="5">
        <v>4</v>
      </c>
    </row>
    <row r="2326" spans="1:5" x14ac:dyDescent="0.25">
      <c r="A2326">
        <v>2538</v>
      </c>
      <c r="B2326" s="4">
        <v>1</v>
      </c>
      <c r="E2326" s="5">
        <v>4</v>
      </c>
    </row>
    <row r="2327" spans="1:5" x14ac:dyDescent="0.25">
      <c r="A2327">
        <v>2539</v>
      </c>
      <c r="B2327" s="4">
        <v>1</v>
      </c>
      <c r="E2327" s="5">
        <v>4</v>
      </c>
    </row>
    <row r="2328" spans="1:5" x14ac:dyDescent="0.25">
      <c r="A2328">
        <v>2540</v>
      </c>
      <c r="B2328" s="4">
        <v>1</v>
      </c>
      <c r="E2328" s="5">
        <v>4</v>
      </c>
    </row>
    <row r="2329" spans="1:5" x14ac:dyDescent="0.25">
      <c r="A2329">
        <v>2541</v>
      </c>
      <c r="E2329" s="5">
        <v>4</v>
      </c>
    </row>
    <row r="2330" spans="1:5" x14ac:dyDescent="0.25">
      <c r="A2330">
        <v>2542</v>
      </c>
      <c r="E2330" s="5">
        <v>4</v>
      </c>
    </row>
    <row r="2331" spans="1:5" x14ac:dyDescent="0.25">
      <c r="A2331">
        <v>2543</v>
      </c>
      <c r="C2331" s="2">
        <v>2</v>
      </c>
      <c r="D2331" s="3">
        <v>3</v>
      </c>
      <c r="E2331" s="5">
        <v>4</v>
      </c>
    </row>
    <row r="2332" spans="1:5" x14ac:dyDescent="0.25">
      <c r="A2332">
        <v>2544</v>
      </c>
      <c r="C2332" s="2">
        <v>2</v>
      </c>
      <c r="D2332" s="3">
        <v>3</v>
      </c>
    </row>
    <row r="2333" spans="1:5" x14ac:dyDescent="0.25">
      <c r="A2333">
        <v>2545</v>
      </c>
      <c r="C2333" s="2">
        <v>2</v>
      </c>
      <c r="D2333" s="3">
        <v>3</v>
      </c>
    </row>
    <row r="2334" spans="1:5" x14ac:dyDescent="0.25">
      <c r="A2334">
        <v>2546</v>
      </c>
      <c r="C2334" s="2">
        <v>2</v>
      </c>
      <c r="D2334" s="3">
        <v>3</v>
      </c>
    </row>
    <row r="2335" spans="1:5" x14ac:dyDescent="0.25">
      <c r="A2335">
        <v>2547</v>
      </c>
      <c r="C2335" s="2">
        <v>2</v>
      </c>
      <c r="D2335" s="3">
        <v>3</v>
      </c>
    </row>
    <row r="2336" spans="1:5" x14ac:dyDescent="0.25">
      <c r="A2336">
        <v>2548</v>
      </c>
      <c r="C2336" s="2">
        <v>2</v>
      </c>
      <c r="D2336" s="3">
        <v>3</v>
      </c>
    </row>
    <row r="2337" spans="1:5" x14ac:dyDescent="0.25">
      <c r="A2337">
        <v>2549</v>
      </c>
      <c r="C2337" s="2">
        <v>2</v>
      </c>
      <c r="D2337" s="3">
        <v>3</v>
      </c>
    </row>
    <row r="2338" spans="1:5" x14ac:dyDescent="0.25">
      <c r="A2338">
        <v>2550</v>
      </c>
      <c r="C2338" s="2">
        <v>2</v>
      </c>
      <c r="D2338" s="3">
        <v>3</v>
      </c>
    </row>
    <row r="2339" spans="1:5" x14ac:dyDescent="0.25">
      <c r="A2339">
        <v>2551</v>
      </c>
      <c r="C2339" s="2">
        <v>2</v>
      </c>
      <c r="D2339" s="3">
        <v>3</v>
      </c>
    </row>
    <row r="2340" spans="1:5" x14ac:dyDescent="0.25">
      <c r="A2340">
        <v>2552</v>
      </c>
      <c r="C2340" s="2">
        <v>2</v>
      </c>
      <c r="D2340" s="3">
        <v>3</v>
      </c>
    </row>
    <row r="2341" spans="1:5" x14ac:dyDescent="0.25">
      <c r="A2341">
        <v>2553</v>
      </c>
      <c r="C2341" s="2">
        <v>2</v>
      </c>
      <c r="D2341" s="3">
        <v>3</v>
      </c>
    </row>
    <row r="2342" spans="1:5" x14ac:dyDescent="0.25">
      <c r="A2342">
        <v>2554</v>
      </c>
      <c r="C2342" s="2">
        <v>2</v>
      </c>
      <c r="D2342" s="3">
        <v>3</v>
      </c>
    </row>
    <row r="2343" spans="1:5" x14ac:dyDescent="0.25">
      <c r="A2343">
        <v>2555</v>
      </c>
      <c r="C2343" s="2">
        <v>2</v>
      </c>
      <c r="D2343" s="3">
        <v>3</v>
      </c>
    </row>
    <row r="2344" spans="1:5" x14ac:dyDescent="0.25">
      <c r="A2344">
        <v>2556</v>
      </c>
      <c r="C2344" s="2">
        <v>2</v>
      </c>
      <c r="D2344" s="3">
        <v>3</v>
      </c>
    </row>
    <row r="2345" spans="1:5" x14ac:dyDescent="0.25">
      <c r="A2345">
        <v>2557</v>
      </c>
      <c r="C2345" s="2">
        <v>2</v>
      </c>
      <c r="D2345" s="3">
        <v>3</v>
      </c>
    </row>
    <row r="2346" spans="1:5" x14ac:dyDescent="0.25">
      <c r="A2346">
        <v>2558</v>
      </c>
      <c r="E2346" s="5">
        <v>4</v>
      </c>
    </row>
    <row r="2347" spans="1:5" x14ac:dyDescent="0.25">
      <c r="A2347">
        <v>2559</v>
      </c>
      <c r="E2347" s="5">
        <v>4</v>
      </c>
    </row>
    <row r="2348" spans="1:5" x14ac:dyDescent="0.25">
      <c r="A2348">
        <v>2560</v>
      </c>
      <c r="B2348" s="4">
        <v>1</v>
      </c>
      <c r="E2348" s="5">
        <v>4</v>
      </c>
    </row>
    <row r="2349" spans="1:5" x14ac:dyDescent="0.25">
      <c r="A2349">
        <v>2561</v>
      </c>
      <c r="B2349" s="4">
        <v>1</v>
      </c>
      <c r="E2349" s="5">
        <v>4</v>
      </c>
    </row>
    <row r="2350" spans="1:5" x14ac:dyDescent="0.25">
      <c r="A2350">
        <v>2562</v>
      </c>
      <c r="B2350" s="4">
        <v>1</v>
      </c>
      <c r="E2350" s="5">
        <v>4</v>
      </c>
    </row>
    <row r="2351" spans="1:5" x14ac:dyDescent="0.25">
      <c r="A2351">
        <v>2563</v>
      </c>
      <c r="B2351" s="4">
        <v>1</v>
      </c>
      <c r="E2351" s="5">
        <v>4</v>
      </c>
    </row>
    <row r="2352" spans="1:5" x14ac:dyDescent="0.25">
      <c r="A2352">
        <v>2564</v>
      </c>
      <c r="B2352" s="4">
        <v>1</v>
      </c>
      <c r="E2352" s="5">
        <v>4</v>
      </c>
    </row>
    <row r="2353" spans="1:5" x14ac:dyDescent="0.25">
      <c r="A2353">
        <v>2565</v>
      </c>
      <c r="B2353" s="4">
        <v>1</v>
      </c>
      <c r="E2353" s="5">
        <v>4</v>
      </c>
    </row>
    <row r="2354" spans="1:5" x14ac:dyDescent="0.25">
      <c r="A2354">
        <v>2566</v>
      </c>
      <c r="B2354" s="4">
        <v>1</v>
      </c>
      <c r="E2354" s="5">
        <v>4</v>
      </c>
    </row>
    <row r="2355" spans="1:5" x14ac:dyDescent="0.25">
      <c r="A2355">
        <v>2567</v>
      </c>
      <c r="B2355" s="4">
        <v>1</v>
      </c>
      <c r="E2355" s="5">
        <v>4</v>
      </c>
    </row>
    <row r="2356" spans="1:5" x14ac:dyDescent="0.25">
      <c r="A2356">
        <v>2568</v>
      </c>
      <c r="B2356" s="4">
        <v>1</v>
      </c>
      <c r="E2356" s="5">
        <v>4</v>
      </c>
    </row>
    <row r="2357" spans="1:5" x14ac:dyDescent="0.25">
      <c r="A2357">
        <v>2569</v>
      </c>
      <c r="B2357" s="4">
        <v>1</v>
      </c>
      <c r="E2357" s="5">
        <v>4</v>
      </c>
    </row>
    <row r="2358" spans="1:5" x14ac:dyDescent="0.25">
      <c r="A2358">
        <v>2570</v>
      </c>
      <c r="B2358" s="4">
        <v>1</v>
      </c>
      <c r="E2358" s="5">
        <v>4</v>
      </c>
    </row>
    <row r="2359" spans="1:5" x14ac:dyDescent="0.25">
      <c r="A2359">
        <v>2571</v>
      </c>
      <c r="B2359" s="4">
        <v>1</v>
      </c>
      <c r="E2359" s="5">
        <v>4</v>
      </c>
    </row>
    <row r="2360" spans="1:5" x14ac:dyDescent="0.25">
      <c r="A2360">
        <v>2572</v>
      </c>
      <c r="B2360" s="4">
        <v>1</v>
      </c>
      <c r="E2360" s="5">
        <v>4</v>
      </c>
    </row>
    <row r="2361" spans="1:5" x14ac:dyDescent="0.25">
      <c r="A2361">
        <v>2573</v>
      </c>
      <c r="E2361" s="5">
        <v>4</v>
      </c>
    </row>
    <row r="2362" spans="1:5" x14ac:dyDescent="0.25">
      <c r="A2362">
        <v>2574</v>
      </c>
    </row>
    <row r="2363" spans="1:5" x14ac:dyDescent="0.25">
      <c r="A2363">
        <v>2575</v>
      </c>
      <c r="D2363" s="3">
        <v>3</v>
      </c>
    </row>
    <row r="2364" spans="1:5" x14ac:dyDescent="0.25">
      <c r="A2364">
        <v>2576</v>
      </c>
      <c r="C2364" s="2">
        <v>2</v>
      </c>
      <c r="D2364" s="3">
        <v>3</v>
      </c>
    </row>
    <row r="2365" spans="1:5" x14ac:dyDescent="0.25">
      <c r="A2365">
        <v>2577</v>
      </c>
      <c r="C2365" s="2">
        <v>2</v>
      </c>
      <c r="D2365" s="3">
        <v>3</v>
      </c>
    </row>
    <row r="2366" spans="1:5" x14ac:dyDescent="0.25">
      <c r="A2366">
        <v>2578</v>
      </c>
      <c r="C2366" s="2">
        <v>2</v>
      </c>
      <c r="D2366" s="3">
        <v>3</v>
      </c>
    </row>
    <row r="2367" spans="1:5" x14ac:dyDescent="0.25">
      <c r="A2367">
        <v>2579</v>
      </c>
      <c r="C2367" s="2">
        <v>2</v>
      </c>
      <c r="D2367" s="3">
        <v>3</v>
      </c>
    </row>
    <row r="2368" spans="1:5" x14ac:dyDescent="0.25">
      <c r="A2368">
        <v>2580</v>
      </c>
      <c r="C2368" s="2">
        <v>2</v>
      </c>
      <c r="D2368" s="3">
        <v>3</v>
      </c>
    </row>
    <row r="2369" spans="1:5" x14ac:dyDescent="0.25">
      <c r="A2369">
        <v>2581</v>
      </c>
      <c r="C2369" s="2">
        <v>2</v>
      </c>
      <c r="D2369" s="3">
        <v>3</v>
      </c>
    </row>
    <row r="2370" spans="1:5" x14ac:dyDescent="0.25">
      <c r="A2370">
        <v>2582</v>
      </c>
      <c r="C2370" s="2">
        <v>2</v>
      </c>
      <c r="D2370" s="3">
        <v>3</v>
      </c>
    </row>
    <row r="2371" spans="1:5" x14ac:dyDescent="0.25">
      <c r="A2371">
        <v>2583</v>
      </c>
      <c r="C2371" s="2">
        <v>2</v>
      </c>
      <c r="D2371" s="3">
        <v>3</v>
      </c>
    </row>
    <row r="2372" spans="1:5" x14ac:dyDescent="0.25">
      <c r="A2372">
        <v>2584</v>
      </c>
      <c r="C2372" s="2">
        <v>2</v>
      </c>
      <c r="D2372" s="3">
        <v>3</v>
      </c>
    </row>
    <row r="2373" spans="1:5" x14ac:dyDescent="0.25">
      <c r="A2373">
        <v>2585</v>
      </c>
      <c r="C2373" s="2">
        <v>2</v>
      </c>
      <c r="D2373" s="3">
        <v>3</v>
      </c>
    </row>
    <row r="2374" spans="1:5" x14ac:dyDescent="0.25">
      <c r="A2374">
        <v>2586</v>
      </c>
      <c r="C2374" s="2">
        <v>2</v>
      </c>
      <c r="D2374" s="3">
        <v>3</v>
      </c>
    </row>
    <row r="2375" spans="1:5" x14ac:dyDescent="0.25">
      <c r="A2375">
        <v>2587</v>
      </c>
      <c r="C2375" s="2">
        <v>2</v>
      </c>
      <c r="D2375" s="3">
        <v>3</v>
      </c>
    </row>
    <row r="2376" spans="1:5" x14ac:dyDescent="0.25">
      <c r="A2376">
        <v>2588</v>
      </c>
      <c r="C2376" s="2">
        <v>2</v>
      </c>
    </row>
    <row r="2377" spans="1:5" x14ac:dyDescent="0.25">
      <c r="A2377">
        <v>2589</v>
      </c>
      <c r="C2377" s="2">
        <v>2</v>
      </c>
    </row>
    <row r="2378" spans="1:5" x14ac:dyDescent="0.25">
      <c r="A2378">
        <v>2590</v>
      </c>
    </row>
    <row r="2379" spans="1:5" x14ac:dyDescent="0.25">
      <c r="A2379">
        <v>2591</v>
      </c>
      <c r="B2379" s="4">
        <v>1</v>
      </c>
    </row>
    <row r="2380" spans="1:5" x14ac:dyDescent="0.25">
      <c r="A2380">
        <v>2592</v>
      </c>
      <c r="B2380" s="4">
        <v>1</v>
      </c>
      <c r="E2380" s="5">
        <v>4</v>
      </c>
    </row>
    <row r="2381" spans="1:5" x14ac:dyDescent="0.25">
      <c r="A2381">
        <v>2593</v>
      </c>
      <c r="B2381" s="4">
        <v>1</v>
      </c>
      <c r="E2381" s="5">
        <v>4</v>
      </c>
    </row>
    <row r="2382" spans="1:5" x14ac:dyDescent="0.25">
      <c r="A2382">
        <v>2594</v>
      </c>
      <c r="B2382" s="4">
        <v>1</v>
      </c>
      <c r="E2382" s="5">
        <v>4</v>
      </c>
    </row>
    <row r="2383" spans="1:5" x14ac:dyDescent="0.25">
      <c r="A2383">
        <v>2595</v>
      </c>
      <c r="B2383" s="4">
        <v>1</v>
      </c>
      <c r="E2383" s="5">
        <v>4</v>
      </c>
    </row>
    <row r="2384" spans="1:5" x14ac:dyDescent="0.25">
      <c r="A2384">
        <v>2596</v>
      </c>
      <c r="B2384" s="4">
        <v>1</v>
      </c>
      <c r="E2384" s="5">
        <v>4</v>
      </c>
    </row>
    <row r="2385" spans="1:5" x14ac:dyDescent="0.25">
      <c r="A2385">
        <v>2597</v>
      </c>
      <c r="B2385" s="4">
        <v>1</v>
      </c>
      <c r="E2385" s="5">
        <v>4</v>
      </c>
    </row>
    <row r="2386" spans="1:5" x14ac:dyDescent="0.25">
      <c r="A2386">
        <v>2598</v>
      </c>
      <c r="B2386" s="4">
        <v>1</v>
      </c>
      <c r="E2386" s="5">
        <v>4</v>
      </c>
    </row>
    <row r="2387" spans="1:5" x14ac:dyDescent="0.25">
      <c r="A2387">
        <v>2599</v>
      </c>
      <c r="B2387" s="4">
        <v>1</v>
      </c>
      <c r="E2387" s="5">
        <v>4</v>
      </c>
    </row>
    <row r="2388" spans="1:5" x14ac:dyDescent="0.25">
      <c r="A2388">
        <v>2600</v>
      </c>
      <c r="B2388" s="4">
        <v>1</v>
      </c>
      <c r="E2388" s="5">
        <v>4</v>
      </c>
    </row>
    <row r="2389" spans="1:5" x14ac:dyDescent="0.25">
      <c r="A2389">
        <v>2601</v>
      </c>
      <c r="B2389" s="4">
        <v>1</v>
      </c>
      <c r="E2389" s="5">
        <v>4</v>
      </c>
    </row>
    <row r="2390" spans="1:5" x14ac:dyDescent="0.25">
      <c r="A2390">
        <v>2602</v>
      </c>
      <c r="B2390" s="4">
        <v>1</v>
      </c>
      <c r="E2390" s="5">
        <v>4</v>
      </c>
    </row>
    <row r="2391" spans="1:5" x14ac:dyDescent="0.25">
      <c r="A2391">
        <v>2603</v>
      </c>
      <c r="E2391" s="5">
        <v>4</v>
      </c>
    </row>
    <row r="2392" spans="1:5" x14ac:dyDescent="0.25">
      <c r="A2392">
        <v>2604</v>
      </c>
      <c r="E2392" s="5">
        <v>4</v>
      </c>
    </row>
    <row r="2393" spans="1:5" x14ac:dyDescent="0.25">
      <c r="A2393">
        <v>2605</v>
      </c>
      <c r="E2393" s="5">
        <v>4</v>
      </c>
    </row>
    <row r="2394" spans="1:5" x14ac:dyDescent="0.25">
      <c r="A2394">
        <v>2606</v>
      </c>
      <c r="C2394" s="2">
        <v>2</v>
      </c>
      <c r="D2394" s="3">
        <v>3</v>
      </c>
    </row>
    <row r="2395" spans="1:5" x14ac:dyDescent="0.25">
      <c r="A2395">
        <v>2607</v>
      </c>
      <c r="C2395" s="2">
        <v>2</v>
      </c>
      <c r="D2395" s="3">
        <v>3</v>
      </c>
    </row>
    <row r="2396" spans="1:5" x14ac:dyDescent="0.25">
      <c r="A2396">
        <v>2608</v>
      </c>
      <c r="C2396" s="2">
        <v>2</v>
      </c>
      <c r="D2396" s="3">
        <v>3</v>
      </c>
    </row>
    <row r="2397" spans="1:5" x14ac:dyDescent="0.25">
      <c r="A2397">
        <v>2609</v>
      </c>
      <c r="C2397" s="2">
        <v>2</v>
      </c>
      <c r="D2397" s="3">
        <v>3</v>
      </c>
    </row>
    <row r="2398" spans="1:5" x14ac:dyDescent="0.25">
      <c r="A2398">
        <v>2610</v>
      </c>
      <c r="C2398" s="2">
        <v>2</v>
      </c>
      <c r="D2398" s="3">
        <v>3</v>
      </c>
    </row>
    <row r="2399" spans="1:5" x14ac:dyDescent="0.25">
      <c r="A2399">
        <v>2611</v>
      </c>
      <c r="C2399" s="2">
        <v>2</v>
      </c>
      <c r="D2399" s="3">
        <v>3</v>
      </c>
    </row>
    <row r="2400" spans="1:5" x14ac:dyDescent="0.25">
      <c r="A2400">
        <v>2612</v>
      </c>
      <c r="C2400" s="2">
        <v>2</v>
      </c>
      <c r="D2400" s="3">
        <v>3</v>
      </c>
    </row>
    <row r="2401" spans="1:5" x14ac:dyDescent="0.25">
      <c r="A2401">
        <v>2613</v>
      </c>
      <c r="C2401" s="2">
        <v>2</v>
      </c>
      <c r="D2401" s="3">
        <v>3</v>
      </c>
    </row>
    <row r="2402" spans="1:5" x14ac:dyDescent="0.25">
      <c r="A2402">
        <v>2614</v>
      </c>
      <c r="C2402" s="2">
        <v>2</v>
      </c>
      <c r="D2402" s="3">
        <v>3</v>
      </c>
    </row>
    <row r="2403" spans="1:5" x14ac:dyDescent="0.25">
      <c r="A2403">
        <v>2615</v>
      </c>
      <c r="C2403" s="2">
        <v>2</v>
      </c>
      <c r="D2403" s="3">
        <v>3</v>
      </c>
    </row>
    <row r="2404" spans="1:5" x14ac:dyDescent="0.25">
      <c r="A2404">
        <v>2616</v>
      </c>
      <c r="C2404" s="2">
        <v>2</v>
      </c>
      <c r="D2404" s="3">
        <v>3</v>
      </c>
    </row>
    <row r="2405" spans="1:5" x14ac:dyDescent="0.25">
      <c r="A2405">
        <v>2617</v>
      </c>
      <c r="C2405" s="2">
        <v>2</v>
      </c>
      <c r="D2405" s="3">
        <v>3</v>
      </c>
    </row>
    <row r="2406" spans="1:5" x14ac:dyDescent="0.25">
      <c r="A2406">
        <v>2618</v>
      </c>
      <c r="C2406" s="2">
        <v>2</v>
      </c>
      <c r="D2406" s="3">
        <v>3</v>
      </c>
    </row>
    <row r="2407" spans="1:5" x14ac:dyDescent="0.25">
      <c r="A2407">
        <v>2619</v>
      </c>
      <c r="C2407" s="2">
        <v>2</v>
      </c>
    </row>
    <row r="2408" spans="1:5" x14ac:dyDescent="0.25">
      <c r="A2408">
        <v>2620</v>
      </c>
      <c r="C2408" s="2">
        <v>2</v>
      </c>
    </row>
    <row r="2409" spans="1:5" x14ac:dyDescent="0.25">
      <c r="A2409">
        <v>2621</v>
      </c>
      <c r="B2409" s="4">
        <v>1</v>
      </c>
      <c r="E2409" s="5">
        <v>4</v>
      </c>
    </row>
    <row r="2410" spans="1:5" x14ac:dyDescent="0.25">
      <c r="A2410">
        <v>2622</v>
      </c>
      <c r="B2410" s="4">
        <v>1</v>
      </c>
      <c r="E2410" s="5">
        <v>4</v>
      </c>
    </row>
    <row r="2411" spans="1:5" x14ac:dyDescent="0.25">
      <c r="A2411">
        <v>2623</v>
      </c>
      <c r="B2411" s="4">
        <v>1</v>
      </c>
      <c r="E2411" s="5">
        <v>4</v>
      </c>
    </row>
    <row r="2412" spans="1:5" x14ac:dyDescent="0.25">
      <c r="A2412">
        <v>2624</v>
      </c>
      <c r="B2412" s="4">
        <v>1</v>
      </c>
      <c r="E2412" s="5">
        <v>4</v>
      </c>
    </row>
    <row r="2413" spans="1:5" x14ac:dyDescent="0.25">
      <c r="A2413">
        <v>2625</v>
      </c>
      <c r="B2413" s="4">
        <v>1</v>
      </c>
      <c r="E2413" s="5">
        <v>4</v>
      </c>
    </row>
    <row r="2414" spans="1:5" x14ac:dyDescent="0.25">
      <c r="A2414">
        <v>2626</v>
      </c>
      <c r="B2414" s="4">
        <v>1</v>
      </c>
      <c r="E2414" s="5">
        <v>4</v>
      </c>
    </row>
    <row r="2415" spans="1:5" x14ac:dyDescent="0.25">
      <c r="A2415">
        <v>2627</v>
      </c>
      <c r="B2415" s="4">
        <v>1</v>
      </c>
      <c r="E2415" s="5">
        <v>4</v>
      </c>
    </row>
    <row r="2416" spans="1:5" x14ac:dyDescent="0.25">
      <c r="A2416">
        <v>2628</v>
      </c>
      <c r="B2416" s="4">
        <v>1</v>
      </c>
      <c r="E2416" s="5">
        <v>4</v>
      </c>
    </row>
    <row r="2417" spans="1:5" x14ac:dyDescent="0.25">
      <c r="A2417">
        <v>2629</v>
      </c>
      <c r="B2417" s="4">
        <v>1</v>
      </c>
      <c r="E2417" s="5">
        <v>4</v>
      </c>
    </row>
    <row r="2418" spans="1:5" x14ac:dyDescent="0.25">
      <c r="A2418">
        <v>2630</v>
      </c>
      <c r="B2418" s="4">
        <v>1</v>
      </c>
      <c r="E2418" s="5">
        <v>4</v>
      </c>
    </row>
    <row r="2419" spans="1:5" x14ac:dyDescent="0.25">
      <c r="A2419">
        <v>2631</v>
      </c>
      <c r="B2419" s="4">
        <v>1</v>
      </c>
      <c r="E2419" s="5">
        <v>4</v>
      </c>
    </row>
    <row r="2420" spans="1:5" x14ac:dyDescent="0.25">
      <c r="A2420">
        <v>2632</v>
      </c>
      <c r="B2420" s="4">
        <v>1</v>
      </c>
      <c r="E2420" s="5">
        <v>4</v>
      </c>
    </row>
    <row r="2421" spans="1:5" x14ac:dyDescent="0.25">
      <c r="A2421">
        <v>2633</v>
      </c>
      <c r="B2421" s="4">
        <v>1</v>
      </c>
      <c r="E2421" s="5">
        <v>4</v>
      </c>
    </row>
    <row r="2422" spans="1:5" x14ac:dyDescent="0.25">
      <c r="A2422">
        <v>2634</v>
      </c>
      <c r="E2422" s="5">
        <v>4</v>
      </c>
    </row>
    <row r="2423" spans="1:5" x14ac:dyDescent="0.25">
      <c r="A2423">
        <v>2635</v>
      </c>
      <c r="C2423" s="2">
        <v>2</v>
      </c>
      <c r="E2423" s="5">
        <v>4</v>
      </c>
    </row>
    <row r="2424" spans="1:5" x14ac:dyDescent="0.25">
      <c r="A2424">
        <v>2636</v>
      </c>
      <c r="C2424" s="2">
        <v>2</v>
      </c>
    </row>
    <row r="2425" spans="1:5" x14ac:dyDescent="0.25">
      <c r="A2425">
        <v>2637</v>
      </c>
      <c r="C2425" s="2">
        <v>2</v>
      </c>
      <c r="D2425" s="3">
        <v>3</v>
      </c>
    </row>
    <row r="2426" spans="1:5" x14ac:dyDescent="0.25">
      <c r="A2426">
        <v>2638</v>
      </c>
      <c r="C2426" s="2">
        <v>2</v>
      </c>
      <c r="D2426" s="3">
        <v>3</v>
      </c>
    </row>
    <row r="2427" spans="1:5" x14ac:dyDescent="0.25">
      <c r="A2427">
        <v>2639</v>
      </c>
      <c r="C2427" s="2">
        <v>2</v>
      </c>
      <c r="D2427" s="3">
        <v>3</v>
      </c>
    </row>
    <row r="2428" spans="1:5" x14ac:dyDescent="0.25">
      <c r="A2428">
        <v>2640</v>
      </c>
      <c r="C2428" s="2">
        <v>2</v>
      </c>
      <c r="D2428" s="3">
        <v>3</v>
      </c>
    </row>
    <row r="2429" spans="1:5" x14ac:dyDescent="0.25">
      <c r="A2429">
        <v>2641</v>
      </c>
      <c r="C2429" s="2">
        <v>2</v>
      </c>
      <c r="D2429" s="3">
        <v>3</v>
      </c>
    </row>
    <row r="2430" spans="1:5" x14ac:dyDescent="0.25">
      <c r="A2430">
        <v>2642</v>
      </c>
      <c r="C2430" s="2">
        <v>2</v>
      </c>
      <c r="D2430" s="3">
        <v>3</v>
      </c>
    </row>
    <row r="2431" spans="1:5" x14ac:dyDescent="0.25">
      <c r="A2431">
        <v>2643</v>
      </c>
      <c r="C2431" s="2">
        <v>2</v>
      </c>
      <c r="D2431" s="3">
        <v>3</v>
      </c>
    </row>
    <row r="2432" spans="1:5" x14ac:dyDescent="0.25">
      <c r="A2432">
        <v>2644</v>
      </c>
      <c r="C2432" s="2">
        <v>2</v>
      </c>
      <c r="D2432" s="3">
        <v>3</v>
      </c>
    </row>
    <row r="2433" spans="1:5" x14ac:dyDescent="0.25">
      <c r="A2433">
        <v>2645</v>
      </c>
      <c r="C2433" s="2">
        <v>2</v>
      </c>
      <c r="D2433" s="3">
        <v>3</v>
      </c>
    </row>
    <row r="2434" spans="1:5" x14ac:dyDescent="0.25">
      <c r="A2434">
        <v>2646</v>
      </c>
      <c r="C2434" s="2">
        <v>2</v>
      </c>
      <c r="D2434" s="3">
        <v>3</v>
      </c>
    </row>
    <row r="2435" spans="1:5" x14ac:dyDescent="0.25">
      <c r="A2435">
        <v>2647</v>
      </c>
      <c r="C2435" s="2">
        <v>2</v>
      </c>
      <c r="D2435" s="3">
        <v>3</v>
      </c>
    </row>
    <row r="2436" spans="1:5" x14ac:dyDescent="0.25">
      <c r="A2436">
        <v>2648</v>
      </c>
      <c r="C2436" s="2">
        <v>2</v>
      </c>
      <c r="D2436" s="3">
        <v>3</v>
      </c>
    </row>
    <row r="2437" spans="1:5" x14ac:dyDescent="0.25">
      <c r="A2437">
        <v>2649</v>
      </c>
    </row>
    <row r="2438" spans="1:5" x14ac:dyDescent="0.25">
      <c r="A2438">
        <v>2650</v>
      </c>
    </row>
    <row r="2439" spans="1:5" x14ac:dyDescent="0.25">
      <c r="A2439">
        <v>2651</v>
      </c>
      <c r="B2439" s="4">
        <v>1</v>
      </c>
      <c r="E2439" s="5">
        <v>4</v>
      </c>
    </row>
    <row r="2440" spans="1:5" x14ac:dyDescent="0.25">
      <c r="A2440">
        <v>2652</v>
      </c>
      <c r="B2440" s="4">
        <v>1</v>
      </c>
      <c r="E2440" s="5">
        <v>4</v>
      </c>
    </row>
    <row r="2441" spans="1:5" x14ac:dyDescent="0.25">
      <c r="A2441">
        <v>2653</v>
      </c>
      <c r="B2441" s="4">
        <v>1</v>
      </c>
      <c r="E2441" s="5">
        <v>4</v>
      </c>
    </row>
    <row r="2442" spans="1:5" x14ac:dyDescent="0.25">
      <c r="A2442">
        <v>2654</v>
      </c>
      <c r="B2442" s="4">
        <v>1</v>
      </c>
      <c r="E2442" s="5">
        <v>4</v>
      </c>
    </row>
    <row r="2443" spans="1:5" x14ac:dyDescent="0.25">
      <c r="A2443">
        <v>2655</v>
      </c>
      <c r="B2443" s="4">
        <v>1</v>
      </c>
      <c r="E2443" s="5">
        <v>4</v>
      </c>
    </row>
    <row r="2444" spans="1:5" x14ac:dyDescent="0.25">
      <c r="A2444">
        <v>2656</v>
      </c>
      <c r="B2444" s="4">
        <v>1</v>
      </c>
      <c r="E2444" s="5">
        <v>4</v>
      </c>
    </row>
    <row r="2445" spans="1:5" x14ac:dyDescent="0.25">
      <c r="A2445">
        <v>2657</v>
      </c>
      <c r="B2445" s="4">
        <v>1</v>
      </c>
      <c r="E2445" s="5">
        <v>4</v>
      </c>
    </row>
    <row r="2446" spans="1:5" x14ac:dyDescent="0.25">
      <c r="A2446">
        <v>2658</v>
      </c>
      <c r="B2446" s="4">
        <v>1</v>
      </c>
      <c r="E2446" s="5">
        <v>4</v>
      </c>
    </row>
    <row r="2447" spans="1:5" x14ac:dyDescent="0.25">
      <c r="A2447">
        <v>2659</v>
      </c>
      <c r="B2447" s="4">
        <v>1</v>
      </c>
      <c r="E2447" s="5">
        <v>4</v>
      </c>
    </row>
    <row r="2448" spans="1:5" x14ac:dyDescent="0.25">
      <c r="A2448">
        <v>2660</v>
      </c>
      <c r="B2448" s="4">
        <v>1</v>
      </c>
      <c r="E2448" s="5">
        <v>4</v>
      </c>
    </row>
    <row r="2449" spans="1:5" x14ac:dyDescent="0.25">
      <c r="A2449">
        <v>2661</v>
      </c>
      <c r="B2449" s="4">
        <v>1</v>
      </c>
      <c r="E2449" s="5">
        <v>4</v>
      </c>
    </row>
    <row r="2450" spans="1:5" x14ac:dyDescent="0.25">
      <c r="A2450">
        <v>2662</v>
      </c>
      <c r="B2450" s="4">
        <v>1</v>
      </c>
      <c r="E2450" s="5">
        <v>4</v>
      </c>
    </row>
    <row r="2451" spans="1:5" x14ac:dyDescent="0.25">
      <c r="A2451">
        <v>2663</v>
      </c>
      <c r="B2451" s="4">
        <v>1</v>
      </c>
      <c r="E2451" s="5">
        <v>4</v>
      </c>
    </row>
    <row r="2452" spans="1:5" x14ac:dyDescent="0.25">
      <c r="A2452">
        <v>2664</v>
      </c>
    </row>
    <row r="2453" spans="1:5" x14ac:dyDescent="0.25">
      <c r="A2453">
        <v>2665</v>
      </c>
      <c r="C2453" s="2">
        <v>2</v>
      </c>
    </row>
    <row r="2454" spans="1:5" x14ac:dyDescent="0.25">
      <c r="A2454">
        <v>2666</v>
      </c>
      <c r="C2454" s="2">
        <v>2</v>
      </c>
      <c r="D2454" s="3">
        <v>3</v>
      </c>
    </row>
    <row r="2455" spans="1:5" x14ac:dyDescent="0.25">
      <c r="A2455">
        <v>2667</v>
      </c>
      <c r="C2455" s="2">
        <v>2</v>
      </c>
      <c r="D2455" s="3">
        <v>3</v>
      </c>
    </row>
    <row r="2456" spans="1:5" x14ac:dyDescent="0.25">
      <c r="A2456">
        <v>2668</v>
      </c>
      <c r="C2456" s="2">
        <v>2</v>
      </c>
      <c r="D2456" s="3">
        <v>3</v>
      </c>
    </row>
    <row r="2457" spans="1:5" x14ac:dyDescent="0.25">
      <c r="A2457">
        <v>2669</v>
      </c>
      <c r="C2457" s="2">
        <v>2</v>
      </c>
      <c r="D2457" s="3">
        <v>3</v>
      </c>
    </row>
    <row r="2458" spans="1:5" x14ac:dyDescent="0.25">
      <c r="A2458">
        <v>2670</v>
      </c>
      <c r="C2458" s="2">
        <v>2</v>
      </c>
      <c r="D2458" s="3">
        <v>3</v>
      </c>
    </row>
    <row r="2459" spans="1:5" x14ac:dyDescent="0.25">
      <c r="A2459">
        <v>2671</v>
      </c>
      <c r="C2459" s="2">
        <v>2</v>
      </c>
      <c r="D2459" s="3">
        <v>3</v>
      </c>
    </row>
    <row r="2460" spans="1:5" x14ac:dyDescent="0.25">
      <c r="A2460">
        <v>2672</v>
      </c>
      <c r="C2460" s="2">
        <v>2</v>
      </c>
      <c r="D2460" s="3">
        <v>3</v>
      </c>
    </row>
    <row r="2461" spans="1:5" x14ac:dyDescent="0.25">
      <c r="A2461">
        <v>2673</v>
      </c>
      <c r="C2461" s="2">
        <v>2</v>
      </c>
      <c r="D2461" s="3">
        <v>3</v>
      </c>
    </row>
    <row r="2462" spans="1:5" x14ac:dyDescent="0.25">
      <c r="A2462">
        <v>2674</v>
      </c>
      <c r="C2462" s="2">
        <v>2</v>
      </c>
      <c r="D2462" s="3">
        <v>3</v>
      </c>
    </row>
    <row r="2463" spans="1:5" x14ac:dyDescent="0.25">
      <c r="A2463">
        <v>2675</v>
      </c>
      <c r="C2463" s="2">
        <v>2</v>
      </c>
      <c r="D2463" s="3">
        <v>3</v>
      </c>
    </row>
    <row r="2464" spans="1:5" x14ac:dyDescent="0.25">
      <c r="A2464">
        <v>2676</v>
      </c>
      <c r="C2464" s="2">
        <v>2</v>
      </c>
      <c r="D2464" s="3">
        <v>3</v>
      </c>
    </row>
    <row r="2465" spans="1:5" x14ac:dyDescent="0.25">
      <c r="A2465">
        <v>2677</v>
      </c>
      <c r="C2465" s="2">
        <v>2</v>
      </c>
      <c r="D2465" s="3">
        <v>3</v>
      </c>
    </row>
    <row r="2466" spans="1:5" x14ac:dyDescent="0.25">
      <c r="A2466">
        <v>2678</v>
      </c>
      <c r="C2466" s="2">
        <v>2</v>
      </c>
    </row>
    <row r="2467" spans="1:5" x14ac:dyDescent="0.25">
      <c r="A2467">
        <v>2679</v>
      </c>
      <c r="B2467" s="4">
        <v>1</v>
      </c>
    </row>
    <row r="2468" spans="1:5" x14ac:dyDescent="0.25">
      <c r="A2468">
        <v>2680</v>
      </c>
      <c r="B2468" s="4">
        <v>1</v>
      </c>
      <c r="E2468" s="5">
        <v>4</v>
      </c>
    </row>
    <row r="2469" spans="1:5" x14ac:dyDescent="0.25">
      <c r="A2469">
        <v>2681</v>
      </c>
      <c r="B2469" s="4">
        <v>1</v>
      </c>
      <c r="E2469" s="5">
        <v>4</v>
      </c>
    </row>
    <row r="2470" spans="1:5" x14ac:dyDescent="0.25">
      <c r="A2470">
        <v>2682</v>
      </c>
      <c r="B2470" s="4">
        <v>1</v>
      </c>
      <c r="E2470" s="5">
        <v>4</v>
      </c>
    </row>
    <row r="2471" spans="1:5" x14ac:dyDescent="0.25">
      <c r="A2471">
        <v>2683</v>
      </c>
      <c r="B2471" s="4">
        <v>1</v>
      </c>
      <c r="E2471" s="5">
        <v>4</v>
      </c>
    </row>
    <row r="2472" spans="1:5" x14ac:dyDescent="0.25">
      <c r="A2472">
        <v>2684</v>
      </c>
      <c r="B2472" s="4">
        <v>1</v>
      </c>
      <c r="E2472" s="5">
        <v>4</v>
      </c>
    </row>
    <row r="2473" spans="1:5" x14ac:dyDescent="0.25">
      <c r="A2473">
        <v>2685</v>
      </c>
      <c r="B2473" s="4">
        <v>1</v>
      </c>
      <c r="E2473" s="5">
        <v>4</v>
      </c>
    </row>
    <row r="2474" spans="1:5" x14ac:dyDescent="0.25">
      <c r="A2474">
        <v>2686</v>
      </c>
      <c r="B2474" s="4">
        <v>1</v>
      </c>
      <c r="E2474" s="5">
        <v>4</v>
      </c>
    </row>
    <row r="2475" spans="1:5" x14ac:dyDescent="0.25">
      <c r="A2475">
        <v>2687</v>
      </c>
      <c r="B2475" s="4">
        <v>1</v>
      </c>
      <c r="E2475" s="5">
        <v>4</v>
      </c>
    </row>
    <row r="2476" spans="1:5" x14ac:dyDescent="0.25">
      <c r="A2476">
        <v>2688</v>
      </c>
      <c r="B2476" s="4">
        <v>1</v>
      </c>
      <c r="E2476" s="5">
        <v>4</v>
      </c>
    </row>
    <row r="2477" spans="1:5" x14ac:dyDescent="0.25">
      <c r="A2477">
        <v>2689</v>
      </c>
      <c r="B2477" s="4">
        <v>1</v>
      </c>
      <c r="E2477" s="5">
        <v>4</v>
      </c>
    </row>
    <row r="2478" spans="1:5" x14ac:dyDescent="0.25">
      <c r="A2478">
        <v>2690</v>
      </c>
      <c r="B2478" s="4">
        <v>1</v>
      </c>
      <c r="E2478" s="5">
        <v>4</v>
      </c>
    </row>
    <row r="2479" spans="1:5" x14ac:dyDescent="0.25">
      <c r="A2479">
        <v>2691</v>
      </c>
      <c r="B2479" s="4">
        <v>1</v>
      </c>
      <c r="E2479" s="5">
        <v>4</v>
      </c>
    </row>
    <row r="2480" spans="1:5" x14ac:dyDescent="0.25">
      <c r="A2480">
        <v>2692</v>
      </c>
      <c r="B2480" s="4">
        <v>1</v>
      </c>
      <c r="E2480" s="5">
        <v>4</v>
      </c>
    </row>
    <row r="2481" spans="1:5" x14ac:dyDescent="0.25">
      <c r="A2481">
        <v>2693</v>
      </c>
      <c r="C2481" s="2">
        <v>2</v>
      </c>
      <c r="E2481" s="5">
        <v>4</v>
      </c>
    </row>
    <row r="2482" spans="1:5" x14ac:dyDescent="0.25">
      <c r="A2482">
        <v>2694</v>
      </c>
      <c r="C2482" s="2">
        <v>2</v>
      </c>
      <c r="D2482" s="3">
        <v>3</v>
      </c>
    </row>
    <row r="2483" spans="1:5" x14ac:dyDescent="0.25">
      <c r="A2483">
        <v>2695</v>
      </c>
      <c r="C2483" s="2">
        <v>2</v>
      </c>
      <c r="D2483" s="3">
        <v>3</v>
      </c>
    </row>
    <row r="2484" spans="1:5" x14ac:dyDescent="0.25">
      <c r="A2484">
        <v>2696</v>
      </c>
      <c r="C2484" s="2">
        <v>2</v>
      </c>
      <c r="D2484" s="3">
        <v>3</v>
      </c>
    </row>
    <row r="2485" spans="1:5" x14ac:dyDescent="0.25">
      <c r="A2485">
        <v>2697</v>
      </c>
      <c r="C2485" s="2">
        <v>2</v>
      </c>
      <c r="D2485" s="3">
        <v>3</v>
      </c>
    </row>
    <row r="2486" spans="1:5" x14ac:dyDescent="0.25">
      <c r="A2486">
        <v>2698</v>
      </c>
      <c r="C2486" s="2">
        <v>2</v>
      </c>
      <c r="D2486" s="3">
        <v>3</v>
      </c>
    </row>
    <row r="2487" spans="1:5" x14ac:dyDescent="0.25">
      <c r="A2487">
        <v>2699</v>
      </c>
      <c r="C2487" s="2">
        <v>2</v>
      </c>
      <c r="D2487" s="3">
        <v>3</v>
      </c>
    </row>
    <row r="2488" spans="1:5" x14ac:dyDescent="0.25">
      <c r="A2488">
        <v>2700</v>
      </c>
      <c r="C2488" s="2">
        <v>2</v>
      </c>
      <c r="D2488" s="3">
        <v>3</v>
      </c>
    </row>
    <row r="2489" spans="1:5" x14ac:dyDescent="0.25">
      <c r="A2489">
        <v>2701</v>
      </c>
      <c r="C2489" s="2">
        <v>2</v>
      </c>
      <c r="D2489" s="3">
        <v>3</v>
      </c>
    </row>
    <row r="2490" spans="1:5" x14ac:dyDescent="0.25">
      <c r="A2490">
        <v>2702</v>
      </c>
      <c r="C2490" s="2">
        <v>2</v>
      </c>
      <c r="D2490" s="3">
        <v>3</v>
      </c>
    </row>
    <row r="2491" spans="1:5" x14ac:dyDescent="0.25">
      <c r="A2491">
        <v>2703</v>
      </c>
      <c r="C2491" s="2">
        <v>2</v>
      </c>
      <c r="D2491" s="3">
        <v>3</v>
      </c>
    </row>
    <row r="2492" spans="1:5" x14ac:dyDescent="0.25">
      <c r="A2492">
        <v>2704</v>
      </c>
      <c r="C2492" s="2">
        <v>2</v>
      </c>
      <c r="D2492" s="3">
        <v>3</v>
      </c>
    </row>
    <row r="2493" spans="1:5" x14ac:dyDescent="0.25">
      <c r="A2493">
        <v>2705</v>
      </c>
      <c r="C2493" s="2">
        <v>2</v>
      </c>
      <c r="D2493" s="3">
        <v>3</v>
      </c>
    </row>
    <row r="2494" spans="1:5" x14ac:dyDescent="0.25">
      <c r="A2494">
        <v>2706</v>
      </c>
      <c r="C2494" s="2">
        <v>2</v>
      </c>
      <c r="D2494" s="3">
        <v>3</v>
      </c>
    </row>
    <row r="2495" spans="1:5" x14ac:dyDescent="0.25">
      <c r="A2495">
        <v>2707</v>
      </c>
      <c r="C2495" s="2">
        <v>2</v>
      </c>
      <c r="D2495" s="3">
        <v>3</v>
      </c>
    </row>
    <row r="2496" spans="1:5" x14ac:dyDescent="0.25">
      <c r="A2496">
        <v>2708</v>
      </c>
      <c r="B2496" s="4">
        <v>1</v>
      </c>
      <c r="C2496" s="2">
        <v>2</v>
      </c>
      <c r="D2496" s="3">
        <v>3</v>
      </c>
    </row>
    <row r="2497" spans="1:6" x14ac:dyDescent="0.25">
      <c r="A2497">
        <v>2709</v>
      </c>
      <c r="B2497" s="4">
        <v>1</v>
      </c>
      <c r="C2497" s="2">
        <v>2</v>
      </c>
      <c r="D2497" s="3">
        <v>3</v>
      </c>
    </row>
    <row r="2498" spans="1:6" x14ac:dyDescent="0.25">
      <c r="A2498">
        <v>2710</v>
      </c>
      <c r="B2498" s="4">
        <v>1</v>
      </c>
      <c r="C2498" s="2">
        <v>2</v>
      </c>
      <c r="E2498" s="5">
        <v>4</v>
      </c>
    </row>
    <row r="2499" spans="1:6" x14ac:dyDescent="0.25">
      <c r="A2499">
        <v>2711</v>
      </c>
      <c r="B2499" s="4">
        <v>1</v>
      </c>
      <c r="E2499" s="5">
        <v>4</v>
      </c>
    </row>
    <row r="2500" spans="1:6" x14ac:dyDescent="0.25">
      <c r="A2500">
        <v>2712</v>
      </c>
      <c r="B2500" s="4">
        <v>1</v>
      </c>
      <c r="E2500" s="5">
        <v>4</v>
      </c>
    </row>
    <row r="2501" spans="1:6" x14ac:dyDescent="0.25">
      <c r="A2501">
        <v>2713</v>
      </c>
      <c r="B2501" s="4">
        <v>1</v>
      </c>
      <c r="E2501" s="5">
        <v>4</v>
      </c>
    </row>
    <row r="2502" spans="1:6" x14ac:dyDescent="0.25">
      <c r="A2502">
        <v>2714</v>
      </c>
      <c r="B2502" s="4">
        <v>1</v>
      </c>
      <c r="E2502" s="5">
        <v>4</v>
      </c>
    </row>
    <row r="2503" spans="1:6" x14ac:dyDescent="0.25">
      <c r="A2503">
        <v>2715</v>
      </c>
      <c r="B2503" s="4">
        <v>1</v>
      </c>
      <c r="E2503" s="5">
        <v>4</v>
      </c>
      <c r="F250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9B1B-9666-47A9-940A-316AE37A8625}">
  <dimension ref="A1:EA97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9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299</v>
      </c>
      <c r="AP1" t="s">
        <v>300</v>
      </c>
      <c r="AQ1" t="s">
        <v>301</v>
      </c>
      <c r="AR1" t="s">
        <v>302</v>
      </c>
      <c r="AT1" t="s">
        <v>303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321</v>
      </c>
      <c r="BS1" t="s">
        <v>322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63.100834000000006</v>
      </c>
      <c r="B2">
        <v>8.2872920000000008</v>
      </c>
      <c r="C2">
        <v>51.799118000000007</v>
      </c>
      <c r="D2">
        <v>6.686979</v>
      </c>
      <c r="E2">
        <v>40.709949000000002</v>
      </c>
      <c r="F2">
        <v>7.6617179999999996</v>
      </c>
      <c r="G2">
        <v>51.876930000000002</v>
      </c>
      <c r="H2">
        <v>6.4265619999999997</v>
      </c>
      <c r="K2">
        <f>(15/200)</f>
        <v>7.4999999999999997E-2</v>
      </c>
      <c r="L2">
        <f>(17/200)</f>
        <v>8.5000000000000006E-2</v>
      </c>
      <c r="M2">
        <f>(18/200)</f>
        <v>0.09</v>
      </c>
      <c r="N2">
        <f>(15/200)</f>
        <v>7.4999999999999997E-2</v>
      </c>
      <c r="P2">
        <f>(17/200)</f>
        <v>8.5000000000000006E-2</v>
      </c>
      <c r="Q2">
        <f>(16/200)</f>
        <v>0.08</v>
      </c>
      <c r="R2">
        <f>(15/200)</f>
        <v>7.4999999999999997E-2</v>
      </c>
      <c r="S2">
        <f>(15/200)</f>
        <v>7.4999999999999997E-2</v>
      </c>
      <c r="U2">
        <f>0.075+0.085</f>
        <v>0.16</v>
      </c>
      <c r="V2">
        <f>0.085+0.08</f>
        <v>0.16500000000000001</v>
      </c>
      <c r="W2">
        <f>0.09+0.075</f>
        <v>0.16499999999999998</v>
      </c>
      <c r="X2">
        <f>0.075+0.075</f>
        <v>0.15</v>
      </c>
      <c r="Z2">
        <f>SQRT((ABS($A$3-$A$2)^2+(ABS($B$3-$B$2)^2)))</f>
        <v>18.506847703035252</v>
      </c>
      <c r="AA2">
        <f>SQRT((ABS($C$3-$C$2)^2+(ABS($D$3-$D$2)^2)))</f>
        <v>21.026569161980486</v>
      </c>
      <c r="AB2">
        <f>SQRT((ABS($E$3-$E$2)^2+(ABS($F$3-$F$2)^2)))</f>
        <v>22.048734301617678</v>
      </c>
      <c r="AC2">
        <f>SQRT((ABS($G$3-$G$2)^2+(ABS($H$3-$H$2)^2)))</f>
        <v>20.759271553838431</v>
      </c>
      <c r="AE2">
        <f>(COUNTA(U2:U12)/SUM(U2:U12))</f>
        <v>6.6420664206642064</v>
      </c>
      <c r="AF2">
        <f>(COUNTA(V2:V12)/SUM(V2:V12))</f>
        <v>6.6006600660066024</v>
      </c>
      <c r="AG2">
        <f>(COUNTA(W2:W12)/SUM(W2:W12))</f>
        <v>6.4935064935064934</v>
      </c>
      <c r="AH2">
        <f>(COUNTA(X2:X12)/SUM(X2:X12))</f>
        <v>6.6176470588235299</v>
      </c>
      <c r="AJ2">
        <f>1/0.16</f>
        <v>6.25</v>
      </c>
      <c r="AK2">
        <f>1/0.165</f>
        <v>6.0606060606060606</v>
      </c>
      <c r="AL2">
        <f>1/0.165</f>
        <v>6.0606060606060606</v>
      </c>
      <c r="AM2">
        <f>1/0.15</f>
        <v>6.666666666666667</v>
      </c>
      <c r="AO2">
        <f>$Z2/$U2</f>
        <v>115.66779814397032</v>
      </c>
      <c r="AP2">
        <f>$AA2/$V2</f>
        <v>127.43375249685143</v>
      </c>
      <c r="AQ2">
        <f>$AB2/$W2</f>
        <v>133.62869273707685</v>
      </c>
      <c r="AR2">
        <f>$AC2/$X2</f>
        <v>138.39514369225623</v>
      </c>
      <c r="AT2">
        <f>AT4/AT6</f>
        <v>151.70500567147042</v>
      </c>
      <c r="AV2">
        <f>((0.075/0.16)*100)</f>
        <v>46.875</v>
      </c>
      <c r="AW2">
        <f>((0.085/0.165)*100)</f>
        <v>51.515151515151516</v>
      </c>
      <c r="AX2">
        <f>((0.09/0.165)*100)</f>
        <v>54.54545454545454</v>
      </c>
      <c r="AY2">
        <f>((0.075/0.15)*100)</f>
        <v>50</v>
      </c>
      <c r="BA2">
        <f>((0.085/0.16)*100)</f>
        <v>53.125</v>
      </c>
      <c r="BB2">
        <f>((0.08/0.165)*100)</f>
        <v>48.484848484848484</v>
      </c>
      <c r="BC2">
        <f>((0.075/0.165)*100)</f>
        <v>45.454545454545453</v>
      </c>
      <c r="BD2">
        <f>((0.075/0.15)*100)</f>
        <v>50</v>
      </c>
      <c r="BF2">
        <f>ABS($B$2-$D$2)</f>
        <v>1.6003130000000008</v>
      </c>
      <c r="BG2">
        <f>ABS($F$2-$H$2)</f>
        <v>1.2351559999999999</v>
      </c>
      <c r="BL2">
        <f>SQRT((ABS($A$2-$E$3)^2+(ABS($B$2-$F$3)^2)))</f>
        <v>0.46998709244510484</v>
      </c>
      <c r="BM2">
        <f>SQRT((ABS($C$2-$G$2)^2+(ABS($D$2-$H$2)^2)))</f>
        <v>0.27179352684160696</v>
      </c>
      <c r="BO2">
        <f>SQRT((ABS($A$2-$G$2)^2+(ABS($B$2-$H$2)^2)))</f>
        <v>11.377097043363745</v>
      </c>
      <c r="BP2">
        <f>SQRT((ABS($C$2-$E$2)^2+(ABS($D$2-$F$2)^2)))</f>
        <v>11.131926393427245</v>
      </c>
      <c r="BR2">
        <f>DEGREES(ACOS((11.2350823316386^2+22.0487343016177^2-10.9881967085027^2)/(2*11.2350823316386*22.0487343016177)))</f>
        <v>7.1059326066558564</v>
      </c>
      <c r="BS2">
        <f>DEGREES(ACOS((8.29881828907237^2+17.2735783212927^2-9.21233338297057^2)/(2*8.29881828907237*17.2735783212927)))</f>
        <v>9.9598041179008643</v>
      </c>
      <c r="BU2">
        <v>15</v>
      </c>
      <c r="BV2">
        <v>2</v>
      </c>
      <c r="BW2">
        <v>0</v>
      </c>
      <c r="BX2">
        <v>13</v>
      </c>
      <c r="BY2">
        <v>17</v>
      </c>
      <c r="BZ2">
        <v>2</v>
      </c>
      <c r="CA2">
        <v>16</v>
      </c>
      <c r="CB2">
        <v>2</v>
      </c>
      <c r="CC2">
        <v>18</v>
      </c>
      <c r="CD2">
        <v>1</v>
      </c>
      <c r="CE2">
        <v>16</v>
      </c>
      <c r="CF2">
        <v>3</v>
      </c>
      <c r="CG2">
        <v>15</v>
      </c>
      <c r="CH2">
        <v>13</v>
      </c>
      <c r="CI2">
        <v>0</v>
      </c>
      <c r="CJ2">
        <v>2</v>
      </c>
      <c r="CL2">
        <v>17</v>
      </c>
      <c r="CM2">
        <v>2</v>
      </c>
      <c r="CN2">
        <v>0</v>
      </c>
      <c r="CO2">
        <v>15</v>
      </c>
      <c r="CP2">
        <v>16</v>
      </c>
      <c r="CQ2">
        <v>0</v>
      </c>
      <c r="CR2">
        <v>14</v>
      </c>
      <c r="CS2">
        <v>0</v>
      </c>
      <c r="CT2">
        <v>15</v>
      </c>
      <c r="CU2">
        <v>0</v>
      </c>
      <c r="CV2">
        <v>14</v>
      </c>
      <c r="CW2">
        <v>0</v>
      </c>
      <c r="CX2">
        <v>15</v>
      </c>
      <c r="CY2">
        <v>15</v>
      </c>
      <c r="CZ2">
        <v>0</v>
      </c>
      <c r="DA2">
        <v>0</v>
      </c>
      <c r="DC2">
        <f>((2/15)*100)</f>
        <v>13.333333333333334</v>
      </c>
      <c r="DD2">
        <f>((0/15)*100)</f>
        <v>0</v>
      </c>
      <c r="DE2">
        <f>((13/15)*100)</f>
        <v>86.666666666666671</v>
      </c>
      <c r="DF2">
        <f>((2/17)*100)</f>
        <v>11.76470588235294</v>
      </c>
      <c r="DG2">
        <f>((16/17)*100)</f>
        <v>94.117647058823522</v>
      </c>
      <c r="DH2">
        <f>((2/17)*100)</f>
        <v>11.76470588235294</v>
      </c>
      <c r="DI2">
        <f>((1/18)*100)</f>
        <v>5.5555555555555554</v>
      </c>
      <c r="DJ2">
        <f>((16/18)*100)</f>
        <v>88.888888888888886</v>
      </c>
      <c r="DK2">
        <f>((3/18)*100)</f>
        <v>16.666666666666664</v>
      </c>
      <c r="DL2">
        <f>((13/15)*100)</f>
        <v>86.666666666666671</v>
      </c>
      <c r="DM2">
        <f>((0/15)*100)</f>
        <v>0</v>
      </c>
      <c r="DN2">
        <f>((2/15)*100)</f>
        <v>13.333333333333334</v>
      </c>
      <c r="DP2">
        <f>((2/17)*100)</f>
        <v>11.76470588235294</v>
      </c>
      <c r="DQ2">
        <f>((0/17)*100)</f>
        <v>0</v>
      </c>
      <c r="DR2">
        <f>((15/17)*100)</f>
        <v>88.235294117647058</v>
      </c>
      <c r="DS2">
        <f>((0/16)*100)</f>
        <v>0</v>
      </c>
      <c r="DT2">
        <f>((14/16)*100)</f>
        <v>87.5</v>
      </c>
      <c r="DU2">
        <f>((0/16)*100)</f>
        <v>0</v>
      </c>
      <c r="DV2">
        <f>((0/15)*100)</f>
        <v>0</v>
      </c>
      <c r="DW2">
        <f>((14/15)*100)</f>
        <v>93.333333333333329</v>
      </c>
      <c r="DX2">
        <f>((0/15)*100)</f>
        <v>0</v>
      </c>
      <c r="DY2">
        <f>((15/15)*100)</f>
        <v>100</v>
      </c>
      <c r="DZ2">
        <f>((0/15)*100)</f>
        <v>0</v>
      </c>
      <c r="EA2">
        <f>((0/15)*100)</f>
        <v>0</v>
      </c>
    </row>
    <row r="3" spans="1:131" x14ac:dyDescent="0.25">
      <c r="A3">
        <v>81.59439900000001</v>
      </c>
      <c r="B3">
        <v>7.586246</v>
      </c>
      <c r="C3">
        <v>72.825225000000003</v>
      </c>
      <c r="D3">
        <v>6.8263889999999998</v>
      </c>
      <c r="E3">
        <v>62.756565000000002</v>
      </c>
      <c r="F3">
        <v>7.9673439999999998</v>
      </c>
      <c r="G3">
        <v>72.630596000000011</v>
      </c>
      <c r="H3">
        <v>5.9441689999999996</v>
      </c>
      <c r="K3">
        <f>(18/200)</f>
        <v>0.09</v>
      </c>
      <c r="L3">
        <f>(18/200)</f>
        <v>0.09</v>
      </c>
      <c r="M3">
        <f>(17/200)</f>
        <v>8.5000000000000006E-2</v>
      </c>
      <c r="N3">
        <f>(18/200)</f>
        <v>0.09</v>
      </c>
      <c r="P3">
        <f>(17/200)</f>
        <v>8.5000000000000006E-2</v>
      </c>
      <c r="Q3">
        <f>(15/200)</f>
        <v>7.4999999999999997E-2</v>
      </c>
      <c r="R3">
        <f>(15/200)</f>
        <v>7.4999999999999997E-2</v>
      </c>
      <c r="S3">
        <f>(17/200)</f>
        <v>8.5000000000000006E-2</v>
      </c>
      <c r="U3">
        <f>0.09+0.085</f>
        <v>0.17499999999999999</v>
      </c>
      <c r="V3">
        <f>0.09+0.075</f>
        <v>0.16499999999999998</v>
      </c>
      <c r="W3">
        <f>0.085+0.075</f>
        <v>0.16</v>
      </c>
      <c r="X3">
        <f>0.09+0.085</f>
        <v>0.17499999999999999</v>
      </c>
      <c r="Z3">
        <f>SQRT((ABS($A$4-$A$3)^2+(ABS($B$4-$B$3)^2)))</f>
        <v>20.724047058886178</v>
      </c>
      <c r="AA3">
        <f>SQRT((ABS($C$4-$C$3)^2+(ABS($D$4-$D$3)^2)))</f>
        <v>17.620230107594633</v>
      </c>
      <c r="AB3">
        <f>SQRT((ABS($E$4-$E$3)^2+(ABS($F$4-$F$3)^2)))</f>
        <v>17.989462729856619</v>
      </c>
      <c r="AC3">
        <f>SQRT((ABS($G$4-$G$3)^2+(ABS($H$4-$H$3)^2)))</f>
        <v>17.273578321292668</v>
      </c>
      <c r="AJ3">
        <f>1/0.175</f>
        <v>5.7142857142857144</v>
      </c>
      <c r="AK3">
        <f>1/0.165</f>
        <v>6.0606060606060606</v>
      </c>
      <c r="AL3">
        <f>1/0.16</f>
        <v>6.25</v>
      </c>
      <c r="AM3">
        <f>1/0.175</f>
        <v>5.7142857142857144</v>
      </c>
      <c r="AO3">
        <f>$Z3/$U3</f>
        <v>118.42312605077817</v>
      </c>
      <c r="AP3">
        <f>$AA3/$V3</f>
        <v>106.78927337936142</v>
      </c>
      <c r="AQ3">
        <f>$AB3/$W3</f>
        <v>112.43414206160386</v>
      </c>
      <c r="AR3">
        <f>$AC3/$X3</f>
        <v>98.706161835958113</v>
      </c>
      <c r="AT3" t="s">
        <v>304</v>
      </c>
      <c r="AV3">
        <f>((0.09/0.175)*100)</f>
        <v>51.428571428571438</v>
      </c>
      <c r="AW3">
        <f>((0.09/0.165)*100)</f>
        <v>54.54545454545454</v>
      </c>
      <c r="AX3">
        <f>((0.085/0.16)*100)</f>
        <v>53.125</v>
      </c>
      <c r="AY3">
        <f>((0.09/0.175)*100)</f>
        <v>51.428571428571438</v>
      </c>
      <c r="BA3">
        <f>((0.085/0.175)*100)</f>
        <v>48.571428571428577</v>
      </c>
      <c r="BB3">
        <f>((0.075/0.165)*100)</f>
        <v>45.454545454545453</v>
      </c>
      <c r="BC3">
        <f>((0.075/0.16)*100)</f>
        <v>46.875</v>
      </c>
      <c r="BD3">
        <f>((0.085/0.175)*100)</f>
        <v>48.571428571428577</v>
      </c>
      <c r="BF3">
        <f>ABS($B$3-$D$3)</f>
        <v>0.75985700000000023</v>
      </c>
      <c r="BG3">
        <f>ABS($F$3-$H$3)</f>
        <v>2.0231750000000002</v>
      </c>
      <c r="BL3">
        <f>SQRT((ABS($A$3-$E$4)^2+(ABS($B$3-$F$4)^2)))</f>
        <v>0.85672788510004538</v>
      </c>
      <c r="BM3">
        <f>SQRT((ABS($C$3-$G$3)^2+(ABS($D$3-$H$3)^2)))</f>
        <v>0.9034337695929886</v>
      </c>
      <c r="BO3">
        <f>SQRT((ABS($A$3-$G$4)^2+(ABS($B$3-$H$4)^2)))</f>
        <v>8.3556074143685102</v>
      </c>
      <c r="BP3">
        <f>SQRT((ABS($C$3-$E$3)^2+(ABS($D$3-$F$3)^2)))</f>
        <v>10.133098860053869</v>
      </c>
      <c r="BR3">
        <f>DEGREES(ACOS((10.0791728464982^2+17.9894627298566^2-8.29881828907237^2)/(2*10.0791728464982*17.9894627298566)))</f>
        <v>10.693566093084812</v>
      </c>
      <c r="BS3">
        <f>DEGREES(ACOS((11.9986898272472^2+25.0871106953577^2-13.3808284393419^2)/(2*11.9986898272472*25.0871106953577)))</f>
        <v>9.1973327759317947</v>
      </c>
      <c r="BU3">
        <v>18</v>
      </c>
      <c r="BV3">
        <v>3</v>
      </c>
      <c r="BW3">
        <v>2</v>
      </c>
      <c r="BX3">
        <v>16</v>
      </c>
      <c r="BY3">
        <v>18</v>
      </c>
      <c r="BZ3">
        <v>2</v>
      </c>
      <c r="CA3">
        <v>16</v>
      </c>
      <c r="CB3">
        <v>1</v>
      </c>
      <c r="CC3">
        <v>17</v>
      </c>
      <c r="CD3">
        <v>0</v>
      </c>
      <c r="CE3">
        <v>16</v>
      </c>
      <c r="CF3">
        <v>2</v>
      </c>
      <c r="CG3">
        <v>18</v>
      </c>
      <c r="CH3">
        <v>16</v>
      </c>
      <c r="CI3">
        <v>2</v>
      </c>
      <c r="CJ3">
        <v>2</v>
      </c>
      <c r="CL3">
        <v>17</v>
      </c>
      <c r="CM3">
        <v>1</v>
      </c>
      <c r="CN3">
        <v>0</v>
      </c>
      <c r="CO3">
        <v>15</v>
      </c>
      <c r="CP3">
        <v>15</v>
      </c>
      <c r="CQ3">
        <v>2</v>
      </c>
      <c r="CR3">
        <v>13</v>
      </c>
      <c r="CS3">
        <v>0</v>
      </c>
      <c r="CT3">
        <v>15</v>
      </c>
      <c r="CU3">
        <v>0</v>
      </c>
      <c r="CV3">
        <v>13</v>
      </c>
      <c r="CW3">
        <v>2</v>
      </c>
      <c r="CX3">
        <v>17</v>
      </c>
      <c r="CY3">
        <v>15</v>
      </c>
      <c r="CZ3">
        <v>0</v>
      </c>
      <c r="DA3">
        <v>2</v>
      </c>
      <c r="DC3">
        <f>((3/18)*100)</f>
        <v>16.666666666666664</v>
      </c>
      <c r="DD3">
        <f>((2/18)*100)</f>
        <v>11.111111111111111</v>
      </c>
      <c r="DE3">
        <f>((16/18)*100)</f>
        <v>88.888888888888886</v>
      </c>
      <c r="DF3">
        <f>((2/18)*100)</f>
        <v>11.111111111111111</v>
      </c>
      <c r="DG3">
        <f>((16/18)*100)</f>
        <v>88.888888888888886</v>
      </c>
      <c r="DH3">
        <f>((1/18)*100)</f>
        <v>5.5555555555555554</v>
      </c>
      <c r="DI3">
        <f>((0/17)*100)</f>
        <v>0</v>
      </c>
      <c r="DJ3">
        <f>((16/17)*100)</f>
        <v>94.117647058823522</v>
      </c>
      <c r="DK3">
        <f>((2/17)*100)</f>
        <v>11.76470588235294</v>
      </c>
      <c r="DL3">
        <f>((16/18)*100)</f>
        <v>88.888888888888886</v>
      </c>
      <c r="DM3">
        <f>((2/18)*100)</f>
        <v>11.111111111111111</v>
      </c>
      <c r="DN3">
        <f>((2/18)*100)</f>
        <v>11.111111111111111</v>
      </c>
      <c r="DP3">
        <f>((1/17)*100)</f>
        <v>5.8823529411764701</v>
      </c>
      <c r="DQ3">
        <f>((0/17)*100)</f>
        <v>0</v>
      </c>
      <c r="DR3">
        <f>((15/17)*100)</f>
        <v>88.235294117647058</v>
      </c>
      <c r="DS3">
        <f>((2/15)*100)</f>
        <v>13.333333333333334</v>
      </c>
      <c r="DT3">
        <f>((13/15)*100)</f>
        <v>86.666666666666671</v>
      </c>
      <c r="DU3">
        <f>((0/15)*100)</f>
        <v>0</v>
      </c>
      <c r="DV3">
        <f>((0/15)*100)</f>
        <v>0</v>
      </c>
      <c r="DW3">
        <f>((13/15)*100)</f>
        <v>86.666666666666671</v>
      </c>
      <c r="DX3">
        <f>((2/15)*100)</f>
        <v>13.333333333333334</v>
      </c>
      <c r="DY3">
        <f>((15/17)*100)</f>
        <v>88.235294117647058</v>
      </c>
      <c r="DZ3">
        <f>((0/17)*100)</f>
        <v>0</v>
      </c>
      <c r="EA3">
        <f>((2/17)*100)</f>
        <v>11.76470588235294</v>
      </c>
    </row>
    <row r="4" spans="1:131" x14ac:dyDescent="0.25">
      <c r="A4">
        <v>102.31742200000001</v>
      </c>
      <c r="B4">
        <v>7.7922659999999997</v>
      </c>
      <c r="C4">
        <v>90.445115000000015</v>
      </c>
      <c r="D4">
        <v>6.7169109999999996</v>
      </c>
      <c r="E4">
        <v>80.743877000000012</v>
      </c>
      <c r="F4">
        <v>7.6891780000000001</v>
      </c>
      <c r="G4">
        <v>89.891690000000011</v>
      </c>
      <c r="H4">
        <v>6.6007829999999998</v>
      </c>
      <c r="K4">
        <f>(16/200)</f>
        <v>0.08</v>
      </c>
      <c r="L4">
        <f>(19/200)</f>
        <v>9.5000000000000001E-2</v>
      </c>
      <c r="M4">
        <f>(17/200)</f>
        <v>8.5000000000000006E-2</v>
      </c>
      <c r="N4">
        <f>(17/200)</f>
        <v>8.5000000000000006E-2</v>
      </c>
      <c r="P4">
        <f>(15/200)</f>
        <v>7.4999999999999997E-2</v>
      </c>
      <c r="Q4">
        <f>(16/200)</f>
        <v>0.08</v>
      </c>
      <c r="R4">
        <f>(16/200)</f>
        <v>0.08</v>
      </c>
      <c r="S4">
        <f>(15/200)</f>
        <v>7.4999999999999997E-2</v>
      </c>
      <c r="U4">
        <f>0.08+0.075</f>
        <v>0.155</v>
      </c>
      <c r="V4">
        <f>0.095+0.08</f>
        <v>0.17499999999999999</v>
      </c>
      <c r="W4">
        <f>0.085+0.08</f>
        <v>0.16500000000000001</v>
      </c>
      <c r="X4">
        <f>0.085+0.075</f>
        <v>0.16</v>
      </c>
      <c r="Z4">
        <f>SQRT((ABS($A$5-$A$4)^2+(ABS($B$5-$B$4)^2)))</f>
        <v>24.08466081650646</v>
      </c>
      <c r="AA4">
        <f>SQRT((ABS($C$5-$C$4)^2+(ABS($D$5-$D$4)^2)))</f>
        <v>24.032464133952725</v>
      </c>
      <c r="AB4">
        <f>SQRT((ABS($E$5-$E$4)^2+(ABS($F$5-$F$4)^2)))</f>
        <v>21.057675210548407</v>
      </c>
      <c r="AC4">
        <f>SQRT((ABS($G$5-$G$4)^2+(ABS($H$5-$H$4)^2)))</f>
        <v>25.08711069535768</v>
      </c>
      <c r="AJ4">
        <f>1/0.155</f>
        <v>6.4516129032258069</v>
      </c>
      <c r="AK4">
        <f>1/0.175</f>
        <v>5.7142857142857144</v>
      </c>
      <c r="AL4">
        <f>1/0.165</f>
        <v>6.0606060606060606</v>
      </c>
      <c r="AM4">
        <f>1/0.16</f>
        <v>6.25</v>
      </c>
      <c r="AO4">
        <f>$Z4/$U4</f>
        <v>155.38490849359007</v>
      </c>
      <c r="AP4">
        <f>$AA4/$V4</f>
        <v>137.32836647972988</v>
      </c>
      <c r="AQ4">
        <f>$AB4/$W4</f>
        <v>127.62227400332367</v>
      </c>
      <c r="AR4">
        <f>$AC4/$X4</f>
        <v>156.79444184598549</v>
      </c>
      <c r="AT4">
        <f>SUM(Z:AC)</f>
        <v>6908.6459582787675</v>
      </c>
      <c r="AV4">
        <f>((0.08/0.155)*100)</f>
        <v>51.612903225806448</v>
      </c>
      <c r="AW4">
        <f>((0.095/0.175)*100)</f>
        <v>54.285714285714292</v>
      </c>
      <c r="AX4">
        <f>((0.085/0.165)*100)</f>
        <v>51.515151515151516</v>
      </c>
      <c r="AY4">
        <f>((0.085/0.16)*100)</f>
        <v>53.125</v>
      </c>
      <c r="BA4">
        <f>((0.075/0.155)*100)</f>
        <v>48.387096774193544</v>
      </c>
      <c r="BB4">
        <f>((0.08/0.175)*100)</f>
        <v>45.714285714285715</v>
      </c>
      <c r="BC4">
        <f>((0.08/0.165)*100)</f>
        <v>48.484848484848484</v>
      </c>
      <c r="BD4">
        <f>((0.075/0.16)*100)</f>
        <v>46.875</v>
      </c>
      <c r="BF4">
        <f>ABS($B$4-$D$4)</f>
        <v>1.0753550000000001</v>
      </c>
      <c r="BG4">
        <f>ABS($F$4-$H$4)</f>
        <v>1.0883950000000002</v>
      </c>
      <c r="BL4">
        <f>SQRT((ABS($A$4-$E$5)^2+(ABS($B$4-$F$5)^2)))</f>
        <v>0.59828701503709658</v>
      </c>
      <c r="BM4">
        <f>SQRT((ABS($C$4-$G$4)^2+(ABS($D$4-$H$4)^2)))</f>
        <v>0.56547762379160915</v>
      </c>
      <c r="BO4">
        <f>SQRT((ABS($A$4-$G$5)^2+(ABS($B$4-$H$5)^2)))</f>
        <v>12.818021288229355</v>
      </c>
      <c r="BP4">
        <f>SQRT((ABS($C$4-$E$4)^2+(ABS($D$4-$F$4)^2)))</f>
        <v>9.7498370166856159</v>
      </c>
      <c r="BR4">
        <f>DEGREES(ACOS((9.21233338297057^2+21.0576752105484^2-11.9986898272472^2)/(2*9.21233338297057*21.0576752105484)))</f>
        <v>7.8723277509572513</v>
      </c>
      <c r="BS4">
        <f>DEGREES(ACOS((12.6549462001893^2+20.2206812477127^2-8.04118033553812^2)/(2*12.6549462001893*20.2206812477127)))</f>
        <v>9.7685370884032565</v>
      </c>
      <c r="BU4">
        <v>16</v>
      </c>
      <c r="BV4">
        <v>4</v>
      </c>
      <c r="BW4">
        <v>3</v>
      </c>
      <c r="BX4">
        <v>15</v>
      </c>
      <c r="BY4">
        <v>19</v>
      </c>
      <c r="BZ4">
        <v>4</v>
      </c>
      <c r="CA4">
        <v>17</v>
      </c>
      <c r="CB4">
        <v>4</v>
      </c>
      <c r="CC4">
        <v>17</v>
      </c>
      <c r="CD4">
        <v>2</v>
      </c>
      <c r="CE4">
        <v>17</v>
      </c>
      <c r="CF4">
        <v>2</v>
      </c>
      <c r="CG4">
        <v>17</v>
      </c>
      <c r="CH4">
        <v>15</v>
      </c>
      <c r="CI4">
        <v>5</v>
      </c>
      <c r="CJ4">
        <v>4</v>
      </c>
      <c r="CL4">
        <v>15</v>
      </c>
      <c r="CM4">
        <v>0</v>
      </c>
      <c r="CN4">
        <v>0</v>
      </c>
      <c r="CO4">
        <v>13</v>
      </c>
      <c r="CP4">
        <v>16</v>
      </c>
      <c r="CQ4">
        <v>1</v>
      </c>
      <c r="CR4">
        <v>15</v>
      </c>
      <c r="CS4">
        <v>0</v>
      </c>
      <c r="CT4">
        <v>16</v>
      </c>
      <c r="CU4">
        <v>0</v>
      </c>
      <c r="CV4">
        <v>15</v>
      </c>
      <c r="CW4">
        <v>0</v>
      </c>
      <c r="CX4">
        <v>15</v>
      </c>
      <c r="CY4">
        <v>13</v>
      </c>
      <c r="CZ4">
        <v>0</v>
      </c>
      <c r="DA4">
        <v>0</v>
      </c>
      <c r="DC4">
        <f>((4/16)*100)</f>
        <v>25</v>
      </c>
      <c r="DD4">
        <f>((3/16)*100)</f>
        <v>18.75</v>
      </c>
      <c r="DE4">
        <f>((15/16)*100)</f>
        <v>93.75</v>
      </c>
      <c r="DF4">
        <f>((4/19)*100)</f>
        <v>21.052631578947366</v>
      </c>
      <c r="DG4">
        <f>((17/19)*100)</f>
        <v>89.473684210526315</v>
      </c>
      <c r="DH4">
        <f>((4/19)*100)</f>
        <v>21.052631578947366</v>
      </c>
      <c r="DI4">
        <f>((2/17)*100)</f>
        <v>11.76470588235294</v>
      </c>
      <c r="DJ4">
        <f>((17/17)*100)</f>
        <v>100</v>
      </c>
      <c r="DK4">
        <f>((2/17)*100)</f>
        <v>11.76470588235294</v>
      </c>
      <c r="DL4">
        <f>((15/17)*100)</f>
        <v>88.235294117647058</v>
      </c>
      <c r="DM4">
        <f>((5/17)*100)</f>
        <v>29.411764705882355</v>
      </c>
      <c r="DN4">
        <f>((4/17)*100)</f>
        <v>23.52941176470588</v>
      </c>
      <c r="DP4">
        <f>((0/15)*100)</f>
        <v>0</v>
      </c>
      <c r="DQ4">
        <f>((0/15)*100)</f>
        <v>0</v>
      </c>
      <c r="DR4">
        <f>((13/15)*100)</f>
        <v>86.666666666666671</v>
      </c>
      <c r="DS4">
        <f>((1/16)*100)</f>
        <v>6.25</v>
      </c>
      <c r="DT4">
        <f>((15/16)*100)</f>
        <v>93.75</v>
      </c>
      <c r="DU4">
        <f>((0/16)*100)</f>
        <v>0</v>
      </c>
      <c r="DV4">
        <f>((0/16)*100)</f>
        <v>0</v>
      </c>
      <c r="DW4">
        <f>((15/16)*100)</f>
        <v>93.75</v>
      </c>
      <c r="DX4">
        <f>((0/16)*100)</f>
        <v>0</v>
      </c>
      <c r="DY4">
        <f>((13/15)*100)</f>
        <v>86.666666666666671</v>
      </c>
      <c r="DZ4">
        <f>((0/15)*100)</f>
        <v>0</v>
      </c>
      <c r="EA4">
        <f>((0/15)*100)</f>
        <v>0</v>
      </c>
    </row>
    <row r="5" spans="1:131" x14ac:dyDescent="0.25">
      <c r="A5">
        <v>126.384963</v>
      </c>
      <c r="B5">
        <v>6.8843249999999996</v>
      </c>
      <c r="C5">
        <v>114.466365</v>
      </c>
      <c r="D5">
        <v>5.9828260000000002</v>
      </c>
      <c r="E5">
        <v>101.79776100000001</v>
      </c>
      <c r="F5">
        <v>8.0887449999999994</v>
      </c>
      <c r="G5">
        <v>114.962371</v>
      </c>
      <c r="H5">
        <v>5.6929959999999999</v>
      </c>
      <c r="K5">
        <f>(15/200)</f>
        <v>7.4999999999999997E-2</v>
      </c>
      <c r="L5">
        <f>(14/200)</f>
        <v>7.0000000000000007E-2</v>
      </c>
      <c r="M5">
        <f>(19/200)</f>
        <v>9.5000000000000001E-2</v>
      </c>
      <c r="N5">
        <f>(12/200)</f>
        <v>0.06</v>
      </c>
      <c r="P5">
        <f>(12/200)</f>
        <v>0.06</v>
      </c>
      <c r="Q5">
        <f>(12/200)</f>
        <v>0.06</v>
      </c>
      <c r="R5">
        <f>(13/200)</f>
        <v>6.5000000000000002E-2</v>
      </c>
      <c r="S5">
        <f>(13/200)</f>
        <v>6.5000000000000002E-2</v>
      </c>
      <c r="U5">
        <f>0.075+0.06</f>
        <v>0.13500000000000001</v>
      </c>
      <c r="V5">
        <f>0.07+0.06</f>
        <v>0.13</v>
      </c>
      <c r="W5">
        <f>0.095+0.065</f>
        <v>0.16</v>
      </c>
      <c r="X5">
        <f>0.06+0.065</f>
        <v>0.125</v>
      </c>
      <c r="Z5">
        <f>SQRT((ABS($A$6-$A$5)^2+(ABS($B$6-$B$5)^2)))</f>
        <v>29.870560572423635</v>
      </c>
      <c r="AA5">
        <f>SQRT((ABS($C$6-$C$5)^2+(ABS($D$6-$D$5)^2)))</f>
        <v>20.42499333972712</v>
      </c>
      <c r="AB5">
        <f>SQRT((ABS($E$6-$E$5)^2+(ABS($F$6-$F$5)^2)))</f>
        <v>25.817973517108932</v>
      </c>
      <c r="AC5">
        <f>SQRT((ABS($G$6-$G$5)^2+(ABS($H$6-$H$5)^2)))</f>
        <v>20.220681247712694</v>
      </c>
      <c r="AJ5">
        <f>1/0.135</f>
        <v>7.4074074074074066</v>
      </c>
      <c r="AK5">
        <f>1/0.13</f>
        <v>7.6923076923076916</v>
      </c>
      <c r="AL5">
        <f>1/0.16</f>
        <v>6.25</v>
      </c>
      <c r="AM5">
        <f>1/0.125</f>
        <v>8</v>
      </c>
      <c r="AO5">
        <f>$Z5/$U5</f>
        <v>221.26341164758247</v>
      </c>
      <c r="AP5">
        <f>$AA5/$V5</f>
        <v>157.1153333825163</v>
      </c>
      <c r="AQ5">
        <f>$AB5/$W5</f>
        <v>161.36233448193082</v>
      </c>
      <c r="AR5">
        <f>$AC5/$X5</f>
        <v>161.76544998170155</v>
      </c>
      <c r="AT5" t="s">
        <v>305</v>
      </c>
      <c r="AV5">
        <f>((0.075/0.135)*100)</f>
        <v>55.55555555555555</v>
      </c>
      <c r="AW5">
        <f>((0.07/0.13)*100)</f>
        <v>53.846153846153854</v>
      </c>
      <c r="AX5">
        <f>((0.095/0.16)*100)</f>
        <v>59.375</v>
      </c>
      <c r="AY5">
        <f>((0.06/0.125)*100)</f>
        <v>48</v>
      </c>
      <c r="BA5">
        <f>((0.06/0.135)*100)</f>
        <v>44.444444444444443</v>
      </c>
      <c r="BB5">
        <f>((0.06/0.13)*100)</f>
        <v>46.153846153846153</v>
      </c>
      <c r="BC5">
        <f>((0.065/0.16)*100)</f>
        <v>40.625</v>
      </c>
      <c r="BD5">
        <f>((0.065/0.125)*100)</f>
        <v>52</v>
      </c>
      <c r="BF5">
        <f>ABS($B$5-$D$5)</f>
        <v>0.90149899999999938</v>
      </c>
      <c r="BG5">
        <f>ABS($F$5-$H$5)</f>
        <v>2.3957489999999995</v>
      </c>
      <c r="BL5">
        <f>SQRT((ABS($A$5-$E$6)^2+(ABS($B$5-$F$6)^2)))</f>
        <v>1.2084459264402483</v>
      </c>
      <c r="BM5">
        <f>SQRT((ABS($C$5-$G$5)^2+(ABS($D$5-$H$5)^2)))</f>
        <v>0.57447661478602285</v>
      </c>
      <c r="BO5">
        <f>SQRT((ABS($A$5-$G$6)^2+(ABS($B$5-$H$6)^2)))</f>
        <v>9.2283754036420191</v>
      </c>
      <c r="BP5">
        <f>SQRT((ABS($C$5-$E$6)^2+(ABS($D$5-$F$6)^2)))</f>
        <v>13.130642928524765</v>
      </c>
      <c r="BR5">
        <f>DEGREES(ACOS((8.04118033553812^2+29.485264412206^2-22.4330592862018^2)/(2*8.04118033553812*29.485264412206)))</f>
        <v>24.702502997590425</v>
      </c>
      <c r="BS5">
        <f>DEGREES(ACOS((22.4330592862018^2+30.1834606068487^2-8.32930013657729^2)/(2*22.4330592862018*30.1834606068487)))</f>
        <v>6.7217641335617371</v>
      </c>
      <c r="BU5">
        <v>15</v>
      </c>
      <c r="BV5">
        <v>4</v>
      </c>
      <c r="BW5">
        <v>4</v>
      </c>
      <c r="BX5">
        <v>12</v>
      </c>
      <c r="BY5">
        <v>14</v>
      </c>
      <c r="BZ5">
        <v>3</v>
      </c>
      <c r="CA5">
        <v>14</v>
      </c>
      <c r="CB5">
        <v>2</v>
      </c>
      <c r="CC5">
        <v>19</v>
      </c>
      <c r="CD5">
        <v>7</v>
      </c>
      <c r="CE5">
        <v>14</v>
      </c>
      <c r="CF5">
        <v>6</v>
      </c>
      <c r="CG5">
        <v>12</v>
      </c>
      <c r="CH5">
        <v>12</v>
      </c>
      <c r="CI5">
        <v>1</v>
      </c>
      <c r="CJ5">
        <v>4</v>
      </c>
      <c r="CL5">
        <v>12</v>
      </c>
      <c r="CM5">
        <v>1</v>
      </c>
      <c r="CN5">
        <v>0</v>
      </c>
      <c r="CO5">
        <v>12</v>
      </c>
      <c r="CP5">
        <v>12</v>
      </c>
      <c r="CQ5">
        <v>0</v>
      </c>
      <c r="CR5">
        <v>12</v>
      </c>
      <c r="CS5">
        <v>0</v>
      </c>
      <c r="CT5">
        <v>13</v>
      </c>
      <c r="CU5">
        <v>0</v>
      </c>
      <c r="CV5">
        <v>12</v>
      </c>
      <c r="CW5">
        <v>0</v>
      </c>
      <c r="CX5">
        <v>13</v>
      </c>
      <c r="CY5">
        <v>12</v>
      </c>
      <c r="CZ5">
        <v>1</v>
      </c>
      <c r="DA5">
        <v>0</v>
      </c>
      <c r="DC5">
        <f>((4/15)*100)</f>
        <v>26.666666666666668</v>
      </c>
      <c r="DD5">
        <f>((4/15)*100)</f>
        <v>26.666666666666668</v>
      </c>
      <c r="DE5">
        <f>((12/15)*100)</f>
        <v>80</v>
      </c>
      <c r="DF5">
        <f>((3/14)*100)</f>
        <v>21.428571428571427</v>
      </c>
      <c r="DG5">
        <f>((14/14)*100)</f>
        <v>100</v>
      </c>
      <c r="DH5">
        <f>((2/14)*100)</f>
        <v>14.285714285714285</v>
      </c>
      <c r="DI5">
        <f>((7/19)*100)</f>
        <v>36.84210526315789</v>
      </c>
      <c r="DJ5">
        <f>((14/19)*100)</f>
        <v>73.68421052631578</v>
      </c>
      <c r="DK5">
        <f>((6/19)*100)</f>
        <v>31.578947368421051</v>
      </c>
      <c r="DL5">
        <f>((12/12)*100)</f>
        <v>100</v>
      </c>
      <c r="DM5">
        <f>((1/12)*100)</f>
        <v>8.3333333333333321</v>
      </c>
      <c r="DN5">
        <f>((4/12)*100)</f>
        <v>33.333333333333329</v>
      </c>
      <c r="DP5">
        <f>((1/12)*100)</f>
        <v>8.3333333333333321</v>
      </c>
      <c r="DQ5">
        <f>((0/12)*100)</f>
        <v>0</v>
      </c>
      <c r="DR5">
        <f>((12/12)*100)</f>
        <v>100</v>
      </c>
      <c r="DS5">
        <f>((0/12)*100)</f>
        <v>0</v>
      </c>
      <c r="DT5">
        <f>((12/12)*100)</f>
        <v>100</v>
      </c>
      <c r="DU5">
        <f>((0/12)*100)</f>
        <v>0</v>
      </c>
      <c r="DV5">
        <f>((0/13)*100)</f>
        <v>0</v>
      </c>
      <c r="DW5">
        <f>((12/13)*100)</f>
        <v>92.307692307692307</v>
      </c>
      <c r="DX5">
        <f>((0/13)*100)</f>
        <v>0</v>
      </c>
      <c r="DY5">
        <f>((12/13)*100)</f>
        <v>92.307692307692307</v>
      </c>
      <c r="DZ5">
        <f>((1/13)*100)</f>
        <v>7.6923076923076925</v>
      </c>
      <c r="EA5">
        <f>((0/13)*100)</f>
        <v>0</v>
      </c>
    </row>
    <row r="6" spans="1:131" x14ac:dyDescent="0.25">
      <c r="A6">
        <v>156.22168600000001</v>
      </c>
      <c r="B6">
        <v>8.3057149999999993</v>
      </c>
      <c r="C6">
        <v>134.858069</v>
      </c>
      <c r="D6">
        <v>4.8171670000000004</v>
      </c>
      <c r="E6">
        <v>127.57788400000001</v>
      </c>
      <c r="F6">
        <v>6.6912419999999999</v>
      </c>
      <c r="G6">
        <v>135.098411</v>
      </c>
      <c r="H6">
        <v>3.8447960000000001</v>
      </c>
      <c r="K6">
        <f>(14/200)</f>
        <v>7.0000000000000007E-2</v>
      </c>
      <c r="L6">
        <f>(18/200)</f>
        <v>0.09</v>
      </c>
      <c r="M6">
        <f>(16/200)</f>
        <v>0.08</v>
      </c>
      <c r="N6">
        <f>(15/200)</f>
        <v>7.4999999999999997E-2</v>
      </c>
      <c r="P6">
        <f>(14/200)</f>
        <v>7.0000000000000007E-2</v>
      </c>
      <c r="Q6">
        <f>(12/200)</f>
        <v>0.06</v>
      </c>
      <c r="R6">
        <f>(12/200)</f>
        <v>0.06</v>
      </c>
      <c r="S6">
        <f>(15/200)</f>
        <v>7.4999999999999997E-2</v>
      </c>
      <c r="U6">
        <f>0.07+0.07</f>
        <v>0.14000000000000001</v>
      </c>
      <c r="V6">
        <f>0.09+0.06</f>
        <v>0.15</v>
      </c>
      <c r="W6">
        <f>0.08+0.06</f>
        <v>0.14000000000000001</v>
      </c>
      <c r="X6">
        <f>0.075+0.075</f>
        <v>0.15</v>
      </c>
      <c r="Z6">
        <f>SQRT((ABS($A$7-$A$6)^2+(ABS($B$7-$B$6)^2)))</f>
        <v>20.602931915308101</v>
      </c>
      <c r="AA6">
        <f>SQRT((ABS($C$7-$C$6)^2+(ABS($D$7-$D$6)^2)))</f>
        <v>29.447953392553455</v>
      </c>
      <c r="AB6">
        <f>SQRT((ABS($E$7-$E$6)^2+(ABS($F$7-$F$6)^2)))</f>
        <v>29.485264412205968</v>
      </c>
      <c r="AC6">
        <f>SQRT((ABS($G$7-$G$6)^2+(ABS($H$7-$H$6)^2)))</f>
        <v>30.183460606848666</v>
      </c>
      <c r="AJ6">
        <f>1/0.14</f>
        <v>7.1428571428571423</v>
      </c>
      <c r="AK6">
        <f>1/0.15</f>
        <v>6.666666666666667</v>
      </c>
      <c r="AL6">
        <f>1/0.14</f>
        <v>7.1428571428571423</v>
      </c>
      <c r="AM6">
        <f>1/0.15</f>
        <v>6.666666666666667</v>
      </c>
      <c r="AO6">
        <f>$Z6/$U6</f>
        <v>147.16379939505785</v>
      </c>
      <c r="AP6">
        <f>$AA6/$V6</f>
        <v>196.31968928368971</v>
      </c>
      <c r="AQ6">
        <f>$AB6/$W6</f>
        <v>210.6090315157569</v>
      </c>
      <c r="AR6">
        <f>$AC6/$X6</f>
        <v>201.22307071232444</v>
      </c>
      <c r="AT6">
        <f>SUM(U:X)</f>
        <v>45.540000000000035</v>
      </c>
      <c r="AV6">
        <f>((0.07/0.14)*100)</f>
        <v>50</v>
      </c>
      <c r="AW6">
        <f>((0.09/0.15)*100)</f>
        <v>60</v>
      </c>
      <c r="AX6">
        <f>((0.08/0.14)*100)</f>
        <v>57.142857142857139</v>
      </c>
      <c r="AY6">
        <f>((0.075/0.15)*100)</f>
        <v>50</v>
      </c>
      <c r="BA6">
        <f>((0.07/0.14)*100)</f>
        <v>50</v>
      </c>
      <c r="BB6">
        <f>((0.06/0.15)*100)</f>
        <v>40</v>
      </c>
      <c r="BC6">
        <f>((0.06/0.14)*100)</f>
        <v>42.857142857142847</v>
      </c>
      <c r="BD6">
        <f>((0.075/0.15)*100)</f>
        <v>50</v>
      </c>
      <c r="BF6">
        <f>ABS($B$6-$D$6)</f>
        <v>3.4885479999999989</v>
      </c>
      <c r="BG6">
        <f>ABS($F$6-$H$6)</f>
        <v>2.8464459999999998</v>
      </c>
      <c r="BL6">
        <f>SQRT((ABS($A$6-$E$7)^2+(ABS($B$6-$F$7)^2)))</f>
        <v>0.88134220072000269</v>
      </c>
      <c r="BM6">
        <f>SQRT((ABS($C$6-$G$6)^2+(ABS($D$6-$H$6)^2)))</f>
        <v>1.0016334851656068</v>
      </c>
      <c r="BO6">
        <f>SQRT((ABS($A$6-$G$7)^2+(ABS($B$6-$H$7)^2)))</f>
        <v>9.0080140347077418</v>
      </c>
      <c r="BP6">
        <f>SQRT((ABS($C$6-$E$6)^2+(ABS($D$6-$F$6)^2)))</f>
        <v>7.5175295636166162</v>
      </c>
      <c r="BR6">
        <f>DEGREES(ACOS((8.32930013657729^2+20.8531396714774^2-12.9272181569147^2)/(2*8.32930013657729*20.8531396714774)))</f>
        <v>13.96424392717981</v>
      </c>
      <c r="BS6">
        <f>DEGREES(ACOS((12.9272181569147^2+24.4278571871655^2-12.028850910227^2)/(2*12.9272181569147*24.4278571871655)))</f>
        <v>11.385511118551793</v>
      </c>
      <c r="BU6">
        <v>14</v>
      </c>
      <c r="BV6">
        <v>4</v>
      </c>
      <c r="BW6">
        <v>4</v>
      </c>
      <c r="BX6">
        <v>13</v>
      </c>
      <c r="BY6">
        <v>18</v>
      </c>
      <c r="BZ6">
        <v>4</v>
      </c>
      <c r="CA6">
        <v>13</v>
      </c>
      <c r="CB6">
        <v>3</v>
      </c>
      <c r="CC6">
        <v>16</v>
      </c>
      <c r="CD6">
        <v>3</v>
      </c>
      <c r="CE6">
        <v>13</v>
      </c>
      <c r="CF6">
        <v>5</v>
      </c>
      <c r="CG6">
        <v>15</v>
      </c>
      <c r="CH6">
        <v>13</v>
      </c>
      <c r="CI6">
        <v>5</v>
      </c>
      <c r="CJ6">
        <v>5</v>
      </c>
      <c r="CL6">
        <v>14</v>
      </c>
      <c r="CM6">
        <v>0</v>
      </c>
      <c r="CN6">
        <v>1</v>
      </c>
      <c r="CO6">
        <v>12</v>
      </c>
      <c r="CP6">
        <v>12</v>
      </c>
      <c r="CQ6">
        <v>1</v>
      </c>
      <c r="CR6">
        <v>7</v>
      </c>
      <c r="CS6">
        <v>1</v>
      </c>
      <c r="CT6">
        <v>12</v>
      </c>
      <c r="CU6">
        <v>1</v>
      </c>
      <c r="CV6">
        <v>7</v>
      </c>
      <c r="CW6">
        <v>4</v>
      </c>
      <c r="CX6">
        <v>15</v>
      </c>
      <c r="CY6">
        <v>12</v>
      </c>
      <c r="CZ6">
        <v>0</v>
      </c>
      <c r="DA6">
        <v>4</v>
      </c>
      <c r="DC6">
        <f>((4/14)*100)</f>
        <v>28.571428571428569</v>
      </c>
      <c r="DD6">
        <f>((4/14)*100)</f>
        <v>28.571428571428569</v>
      </c>
      <c r="DE6">
        <f>((13/14)*100)</f>
        <v>92.857142857142861</v>
      </c>
      <c r="DF6">
        <f>((4/18)*100)</f>
        <v>22.222222222222221</v>
      </c>
      <c r="DG6">
        <f>((13/18)*100)</f>
        <v>72.222222222222214</v>
      </c>
      <c r="DH6">
        <f>((3/18)*100)</f>
        <v>16.666666666666664</v>
      </c>
      <c r="DI6">
        <f>((3/16)*100)</f>
        <v>18.75</v>
      </c>
      <c r="DJ6">
        <f>((13/16)*100)</f>
        <v>81.25</v>
      </c>
      <c r="DK6">
        <f>((5/16)*100)</f>
        <v>31.25</v>
      </c>
      <c r="DL6">
        <f>((13/15)*100)</f>
        <v>86.666666666666671</v>
      </c>
      <c r="DM6">
        <f>((5/15)*100)</f>
        <v>33.333333333333329</v>
      </c>
      <c r="DN6">
        <f>((5/15)*100)</f>
        <v>33.333333333333329</v>
      </c>
      <c r="DP6">
        <f>((0/14)*100)</f>
        <v>0</v>
      </c>
      <c r="DQ6">
        <f>((1/14)*100)</f>
        <v>7.1428571428571423</v>
      </c>
      <c r="DR6">
        <f>((12/14)*100)</f>
        <v>85.714285714285708</v>
      </c>
      <c r="DS6">
        <f>((1/12)*100)</f>
        <v>8.3333333333333321</v>
      </c>
      <c r="DT6">
        <f>((7/12)*100)</f>
        <v>58.333333333333336</v>
      </c>
      <c r="DU6">
        <f>((1/12)*100)</f>
        <v>8.3333333333333321</v>
      </c>
      <c r="DV6">
        <f>((1/12)*100)</f>
        <v>8.3333333333333321</v>
      </c>
      <c r="DW6">
        <f>((7/12)*100)</f>
        <v>58.333333333333336</v>
      </c>
      <c r="DX6">
        <f>((4/12)*100)</f>
        <v>33.333333333333329</v>
      </c>
      <c r="DY6">
        <f>((12/15)*100)</f>
        <v>80</v>
      </c>
      <c r="DZ6">
        <f>((0/15)*100)</f>
        <v>0</v>
      </c>
      <c r="EA6">
        <f>((4/15)*100)</f>
        <v>26.666666666666668</v>
      </c>
    </row>
    <row r="7" spans="1:131" x14ac:dyDescent="0.25">
      <c r="A7">
        <v>176.82347200000001</v>
      </c>
      <c r="B7">
        <v>8.5230099999999993</v>
      </c>
      <c r="C7">
        <v>164.23423700000001</v>
      </c>
      <c r="D7">
        <v>6.8720910000000002</v>
      </c>
      <c r="E7">
        <v>156.99234899999999</v>
      </c>
      <c r="F7">
        <v>8.7333160000000003</v>
      </c>
      <c r="G7">
        <v>165.12387999999999</v>
      </c>
      <c r="H7">
        <v>6.9290310000000002</v>
      </c>
      <c r="K7">
        <f>(15/200)</f>
        <v>7.4999999999999997E-2</v>
      </c>
      <c r="L7">
        <f>(16/200)</f>
        <v>0.08</v>
      </c>
      <c r="M7">
        <f>(15/200)</f>
        <v>7.4999999999999997E-2</v>
      </c>
      <c r="N7">
        <f>(17/200)</f>
        <v>8.5000000000000006E-2</v>
      </c>
      <c r="P7">
        <f>(12/200)</f>
        <v>0.06</v>
      </c>
      <c r="Q7">
        <f>(10/200)</f>
        <v>0.05</v>
      </c>
      <c r="R7">
        <f>(10/200)</f>
        <v>0.05</v>
      </c>
      <c r="S7">
        <f>(10/200)</f>
        <v>0.05</v>
      </c>
      <c r="U7">
        <f>0.075+0.06</f>
        <v>0.13500000000000001</v>
      </c>
      <c r="V7">
        <f>0.08+0.05</f>
        <v>0.13</v>
      </c>
      <c r="W7">
        <f>0.075+0.05</f>
        <v>0.125</v>
      </c>
      <c r="X7">
        <f>0.085+0.05</f>
        <v>0.13500000000000001</v>
      </c>
      <c r="Z7">
        <f>SQRT((ABS($A$8-$A$7)^2+(ABS($B$8-$B$7)^2)))</f>
        <v>25.185560373345062</v>
      </c>
      <c r="AA7">
        <f>SQRT((ABS($C$8-$C$7)^2+(ABS($D$8-$D$7)^2)))</f>
        <v>23.804953085628739</v>
      </c>
      <c r="AB7">
        <f>SQRT((ABS($E$8-$E$7)^2+(ABS($F$8-$F$7)^2)))</f>
        <v>20.853139671477411</v>
      </c>
      <c r="AC7">
        <f>SQRT((ABS($G$8-$G$7)^2+(ABS($H$8-$H$7)^2)))</f>
        <v>24.42785718716549</v>
      </c>
      <c r="AJ7">
        <f>1/0.135</f>
        <v>7.4074074074074066</v>
      </c>
      <c r="AK7">
        <f>1/0.13</f>
        <v>7.6923076923076916</v>
      </c>
      <c r="AL7">
        <f>1/0.125</f>
        <v>8</v>
      </c>
      <c r="AM7">
        <f>1/0.135</f>
        <v>7.4074074074074066</v>
      </c>
      <c r="AO7">
        <f>$Z7/$U7</f>
        <v>186.55970646922268</v>
      </c>
      <c r="AP7">
        <f>$AA7/$V7</f>
        <v>183.11502373560569</v>
      </c>
      <c r="AQ7">
        <f>$AB7/$W7</f>
        <v>166.82511737181929</v>
      </c>
      <c r="AR7">
        <f>$AC7/$X7</f>
        <v>180.9470902752999</v>
      </c>
      <c r="AV7">
        <f>((0.075/0.135)*100)</f>
        <v>55.55555555555555</v>
      </c>
      <c r="AW7">
        <f>((0.08/0.13)*100)</f>
        <v>61.53846153846154</v>
      </c>
      <c r="AX7">
        <f>((0.075/0.125)*100)</f>
        <v>60</v>
      </c>
      <c r="AY7">
        <f>((0.085/0.135)*100)</f>
        <v>62.962962962962962</v>
      </c>
      <c r="BA7">
        <f>((0.06/0.135)*100)</f>
        <v>44.444444444444443</v>
      </c>
      <c r="BB7">
        <f>((0.05/0.13)*100)</f>
        <v>38.461538461538467</v>
      </c>
      <c r="BC7">
        <f>((0.05/0.125)*100)</f>
        <v>40</v>
      </c>
      <c r="BD7">
        <f>((0.05/0.135)*100)</f>
        <v>37.037037037037038</v>
      </c>
      <c r="BF7">
        <f>ABS($B$7-$D$7)</f>
        <v>1.6509189999999991</v>
      </c>
      <c r="BG7">
        <f>ABS($F$7-$H$7)</f>
        <v>1.8042850000000001</v>
      </c>
      <c r="BL7">
        <f>SQRT((ABS($A$7-$E$8)^2+(ABS($B$7-$F$8)^2)))</f>
        <v>1.2559711153501771</v>
      </c>
      <c r="BM7">
        <f>SQRT((ABS($C$7-$G$7)^2+(ABS($D$7-$H$7)^2)))</f>
        <v>0.89146330886299585</v>
      </c>
      <c r="BO7">
        <f>SQRT((ABS($A$7-$G$8)^2+(ABS($B$7-$H$8)^2)))</f>
        <v>12.883147981468376</v>
      </c>
      <c r="BP7">
        <f>SQRT((ABS($C$7-$E$7)^2+(ABS($D$7-$F$7)^2)))</f>
        <v>7.4772388155768601</v>
      </c>
      <c r="BR7">
        <f>DEGREES(ACOS((12.028850910227^2+25.5743900004686^2-13.8876440408246^2)/(2*12.028850910227*25.5743900004686)))</f>
        <v>10.020267177750858</v>
      </c>
      <c r="BS7">
        <f>DEGREES(ACOS((13.8876440408246^2+22.6911118965067^2-9.26238813679538^2)/(2*13.8876440408246*22.6911118965067)))</f>
        <v>9.3036976931159998</v>
      </c>
      <c r="BU7">
        <v>15</v>
      </c>
      <c r="BV7">
        <v>3</v>
      </c>
      <c r="BW7">
        <v>4</v>
      </c>
      <c r="BX7">
        <v>14</v>
      </c>
      <c r="BY7">
        <v>16</v>
      </c>
      <c r="BZ7">
        <v>4</v>
      </c>
      <c r="CA7">
        <v>13</v>
      </c>
      <c r="CB7">
        <v>6</v>
      </c>
      <c r="CC7">
        <v>15</v>
      </c>
      <c r="CD7">
        <v>3</v>
      </c>
      <c r="CE7">
        <v>13</v>
      </c>
      <c r="CF7">
        <v>5</v>
      </c>
      <c r="CG7">
        <v>17</v>
      </c>
      <c r="CH7">
        <v>14</v>
      </c>
      <c r="CI7">
        <v>5</v>
      </c>
      <c r="CJ7">
        <v>6</v>
      </c>
      <c r="CL7">
        <v>12</v>
      </c>
      <c r="CM7">
        <v>0</v>
      </c>
      <c r="CN7">
        <v>0</v>
      </c>
      <c r="CO7">
        <v>9</v>
      </c>
      <c r="CP7">
        <v>10</v>
      </c>
      <c r="CQ7">
        <v>0</v>
      </c>
      <c r="CR7">
        <v>7</v>
      </c>
      <c r="CS7">
        <v>0</v>
      </c>
      <c r="CT7">
        <v>10</v>
      </c>
      <c r="CU7">
        <v>0</v>
      </c>
      <c r="CV7">
        <v>7</v>
      </c>
      <c r="CW7">
        <v>0</v>
      </c>
      <c r="CX7">
        <v>10</v>
      </c>
      <c r="CY7">
        <v>9</v>
      </c>
      <c r="CZ7">
        <v>0</v>
      </c>
      <c r="DA7">
        <v>0</v>
      </c>
      <c r="DC7">
        <f>((3/15)*100)</f>
        <v>20</v>
      </c>
      <c r="DD7">
        <f>((4/15)*100)</f>
        <v>26.666666666666668</v>
      </c>
      <c r="DE7">
        <f>((14/15)*100)</f>
        <v>93.333333333333329</v>
      </c>
      <c r="DF7">
        <f>((4/16)*100)</f>
        <v>25</v>
      </c>
      <c r="DG7">
        <f>((13/16)*100)</f>
        <v>81.25</v>
      </c>
      <c r="DH7">
        <f>((6/16)*100)</f>
        <v>37.5</v>
      </c>
      <c r="DI7">
        <f>((3/15)*100)</f>
        <v>20</v>
      </c>
      <c r="DJ7">
        <f>((13/15)*100)</f>
        <v>86.666666666666671</v>
      </c>
      <c r="DK7">
        <f>((5/15)*100)</f>
        <v>33.333333333333329</v>
      </c>
      <c r="DL7">
        <f>((14/17)*100)</f>
        <v>82.35294117647058</v>
      </c>
      <c r="DM7">
        <f>((5/17)*100)</f>
        <v>29.411764705882355</v>
      </c>
      <c r="DN7">
        <f>((6/17)*100)</f>
        <v>35.294117647058826</v>
      </c>
      <c r="DP7">
        <f>((0/12)*100)</f>
        <v>0</v>
      </c>
      <c r="DQ7">
        <f>((0/12)*100)</f>
        <v>0</v>
      </c>
      <c r="DR7">
        <f>((9/12)*100)</f>
        <v>75</v>
      </c>
      <c r="DS7">
        <f>((0/10)*100)</f>
        <v>0</v>
      </c>
      <c r="DT7">
        <f>((7/10)*100)</f>
        <v>70</v>
      </c>
      <c r="DU7">
        <f>((0/10)*100)</f>
        <v>0</v>
      </c>
      <c r="DV7">
        <f>((0/10)*100)</f>
        <v>0</v>
      </c>
      <c r="DW7">
        <f>((7/10)*100)</f>
        <v>70</v>
      </c>
      <c r="DX7">
        <f>((0/10)*100)</f>
        <v>0</v>
      </c>
      <c r="DY7">
        <f>((9/10)*100)</f>
        <v>90</v>
      </c>
      <c r="DZ7">
        <f>((0/10)*100)</f>
        <v>0</v>
      </c>
      <c r="EA7">
        <f>((0/10)*100)</f>
        <v>0</v>
      </c>
    </row>
    <row r="8" spans="1:131" x14ac:dyDescent="0.25">
      <c r="A8">
        <v>202.00204400000001</v>
      </c>
      <c r="B8">
        <v>7.9297449999999996</v>
      </c>
      <c r="C8">
        <v>188.03877600000001</v>
      </c>
      <c r="D8">
        <v>6.7316830000000003</v>
      </c>
      <c r="E8">
        <v>177.83877699999999</v>
      </c>
      <c r="F8">
        <v>9.2623470000000001</v>
      </c>
      <c r="G8">
        <v>189.548114</v>
      </c>
      <c r="H8">
        <v>6.5083169999999999</v>
      </c>
      <c r="K8">
        <f>(15/200)</f>
        <v>7.4999999999999997E-2</v>
      </c>
      <c r="L8">
        <f>(14/200)</f>
        <v>7.0000000000000007E-2</v>
      </c>
      <c r="M8">
        <f>(18/200)</f>
        <v>0.09</v>
      </c>
      <c r="N8">
        <f>(14/200)</f>
        <v>7.0000000000000007E-2</v>
      </c>
      <c r="P8">
        <f>(13/200)</f>
        <v>6.5000000000000002E-2</v>
      </c>
      <c r="Q8">
        <f>(12/200)</f>
        <v>0.06</v>
      </c>
      <c r="R8">
        <f>(11/200)</f>
        <v>5.5E-2</v>
      </c>
      <c r="S8">
        <f>(12/200)</f>
        <v>0.06</v>
      </c>
      <c r="U8">
        <f>0.075+0.065</f>
        <v>0.14000000000000001</v>
      </c>
      <c r="V8">
        <f>0.07+0.06</f>
        <v>0.13</v>
      </c>
      <c r="W8">
        <f>0.09+0.055</f>
        <v>0.14499999999999999</v>
      </c>
      <c r="X8">
        <f>0.07+0.06</f>
        <v>0.13</v>
      </c>
      <c r="Z8">
        <f>SQRT((ABS($A$9-$A$8)^2+(ABS($B$9-$B$8)^2)))</f>
        <v>20.530887640512944</v>
      </c>
      <c r="AA8">
        <f>SQRT((ABS($C$9-$C$8)^2+(ABS($D$9-$D$8)^2)))</f>
        <v>24.250499340359983</v>
      </c>
      <c r="AB8">
        <f>SQRT((ABS($E$9-$E$8)^2+(ABS($F$9-$F$8)^2)))</f>
        <v>25.574390000468554</v>
      </c>
      <c r="AC8">
        <f>SQRT((ABS($G$9-$G$8)^2+(ABS($H$9-$H$8)^2)))</f>
        <v>22.691111896506662</v>
      </c>
      <c r="AJ8">
        <f>1/0.14</f>
        <v>7.1428571428571423</v>
      </c>
      <c r="AK8">
        <f>1/0.13</f>
        <v>7.6923076923076916</v>
      </c>
      <c r="AL8">
        <f>1/0.145</f>
        <v>6.8965517241379315</v>
      </c>
      <c r="AM8">
        <f>1/0.13</f>
        <v>7.6923076923076916</v>
      </c>
      <c r="AO8">
        <f>$Z8/$U8</f>
        <v>146.6491974322353</v>
      </c>
      <c r="AP8">
        <f>$AA8/$V8</f>
        <v>186.54230261815371</v>
      </c>
      <c r="AQ8">
        <f>$AB8/$W8</f>
        <v>176.37510345150727</v>
      </c>
      <c r="AR8">
        <f>$AC8/$X8</f>
        <v>174.54701458851278</v>
      </c>
      <c r="AV8">
        <f>((0.075/0.14)*100)</f>
        <v>53.571428571428569</v>
      </c>
      <c r="AW8">
        <f>((0.07/0.13)*100)</f>
        <v>53.846153846153854</v>
      </c>
      <c r="AX8">
        <f>((0.09/0.145)*100)</f>
        <v>62.068965517241381</v>
      </c>
      <c r="AY8">
        <f>((0.07/0.13)*100)</f>
        <v>53.846153846153854</v>
      </c>
      <c r="BA8">
        <f>((0.065/0.14)*100)</f>
        <v>46.428571428571423</v>
      </c>
      <c r="BB8">
        <f>((0.06/0.13)*100)</f>
        <v>46.153846153846153</v>
      </c>
      <c r="BC8">
        <f>((0.055/0.145)*100)</f>
        <v>37.931034482758626</v>
      </c>
      <c r="BD8">
        <f>((0.06/0.13)*100)</f>
        <v>46.153846153846153</v>
      </c>
      <c r="BF8">
        <f>ABS($B$8-$D$8)</f>
        <v>1.1980619999999993</v>
      </c>
      <c r="BG8">
        <f>ABS($F$8-$H$8)</f>
        <v>2.7540300000000002</v>
      </c>
      <c r="BL8">
        <f>SQRT((ABS($A$8-$E$9)^2+(ABS($B$8-$F$9)^2)))</f>
        <v>1.3746387981524446</v>
      </c>
      <c r="BM8">
        <f>SQRT((ABS($C$8-$G$8)^2+(ABS($D$8-$H$8)^2)))</f>
        <v>1.5257763821084518</v>
      </c>
      <c r="BO8">
        <f>SQRT((ABS($A$8-$G$9)^2+(ABS($B$8-$H$9)^2)))</f>
        <v>10.603240168411247</v>
      </c>
      <c r="BP8">
        <f>SQRT((ABS($C$8-$E$8)^2+(ABS($D$8-$F$8)^2)))</f>
        <v>10.509245447742545</v>
      </c>
      <c r="BR8">
        <f>DEGREES(ACOS((9.26238813679538^2+19.581578540588^2-10.9771801628961^2)/(2*9.26238813679538*19.581578540588)))</f>
        <v>15.977459744478313</v>
      </c>
      <c r="BS8">
        <f>DEGREES(ACOS((10.9771801628961^2+18.6486764581396^2-8.38222015273817^2)/(2*10.9771801628961*18.6486764581396)))</f>
        <v>13.55830015123669</v>
      </c>
      <c r="BU8">
        <v>15</v>
      </c>
      <c r="BV8">
        <v>4</v>
      </c>
      <c r="BW8">
        <v>3</v>
      </c>
      <c r="BX8">
        <v>12</v>
      </c>
      <c r="BY8">
        <v>14</v>
      </c>
      <c r="BZ8">
        <v>3</v>
      </c>
      <c r="CA8">
        <v>13</v>
      </c>
      <c r="CB8">
        <v>2</v>
      </c>
      <c r="CC8">
        <v>18</v>
      </c>
      <c r="CD8">
        <v>5</v>
      </c>
      <c r="CE8">
        <v>13</v>
      </c>
      <c r="CF8">
        <v>6</v>
      </c>
      <c r="CG8">
        <v>14</v>
      </c>
      <c r="CH8">
        <v>12</v>
      </c>
      <c r="CI8">
        <v>1</v>
      </c>
      <c r="CJ8">
        <v>5</v>
      </c>
      <c r="CL8">
        <v>13</v>
      </c>
      <c r="CM8">
        <v>2</v>
      </c>
      <c r="CN8">
        <v>0</v>
      </c>
      <c r="CO8">
        <v>11</v>
      </c>
      <c r="CP8">
        <v>12</v>
      </c>
      <c r="CQ8">
        <v>0</v>
      </c>
      <c r="CR8">
        <v>10</v>
      </c>
      <c r="CS8">
        <v>0</v>
      </c>
      <c r="CT8">
        <v>11</v>
      </c>
      <c r="CU8">
        <v>0</v>
      </c>
      <c r="CV8">
        <v>10</v>
      </c>
      <c r="CW8">
        <v>0</v>
      </c>
      <c r="CX8">
        <v>12</v>
      </c>
      <c r="CY8">
        <v>11</v>
      </c>
      <c r="CZ8">
        <v>0</v>
      </c>
      <c r="DA8">
        <v>0</v>
      </c>
      <c r="DC8">
        <f>((4/15)*100)</f>
        <v>26.666666666666668</v>
      </c>
      <c r="DD8">
        <f>((3/15)*100)</f>
        <v>20</v>
      </c>
      <c r="DE8">
        <f>((12/15)*100)</f>
        <v>80</v>
      </c>
      <c r="DF8">
        <f>((3/14)*100)</f>
        <v>21.428571428571427</v>
      </c>
      <c r="DG8">
        <f>((13/14)*100)</f>
        <v>92.857142857142861</v>
      </c>
      <c r="DH8">
        <f>((2/14)*100)</f>
        <v>14.285714285714285</v>
      </c>
      <c r="DI8">
        <f>((5/18)*100)</f>
        <v>27.777777777777779</v>
      </c>
      <c r="DJ8">
        <f>((13/18)*100)</f>
        <v>72.222222222222214</v>
      </c>
      <c r="DK8">
        <f>((6/18)*100)</f>
        <v>33.333333333333329</v>
      </c>
      <c r="DL8">
        <f>((12/14)*100)</f>
        <v>85.714285714285708</v>
      </c>
      <c r="DM8">
        <f>((1/14)*100)</f>
        <v>7.1428571428571423</v>
      </c>
      <c r="DN8">
        <f>((5/14)*100)</f>
        <v>35.714285714285715</v>
      </c>
      <c r="DP8">
        <f>((2/13)*100)</f>
        <v>15.384615384615385</v>
      </c>
      <c r="DQ8">
        <f>((0/13)*100)</f>
        <v>0</v>
      </c>
      <c r="DR8">
        <f>((11/13)*100)</f>
        <v>84.615384615384613</v>
      </c>
      <c r="DS8">
        <f>((0/12)*100)</f>
        <v>0</v>
      </c>
      <c r="DT8">
        <f>((10/12)*100)</f>
        <v>83.333333333333343</v>
      </c>
      <c r="DU8">
        <f>((0/12)*100)</f>
        <v>0</v>
      </c>
      <c r="DV8">
        <f>((0/11)*100)</f>
        <v>0</v>
      </c>
      <c r="DW8">
        <f>((10/11)*100)</f>
        <v>90.909090909090907</v>
      </c>
      <c r="DX8">
        <f>((0/11)*100)</f>
        <v>0</v>
      </c>
      <c r="DY8">
        <f>((11/12)*100)</f>
        <v>91.666666666666657</v>
      </c>
      <c r="DZ8">
        <f>((0/12)*100)</f>
        <v>0</v>
      </c>
      <c r="EA8">
        <f>((0/12)*100)</f>
        <v>0</v>
      </c>
    </row>
    <row r="9" spans="1:131" x14ac:dyDescent="0.25">
      <c r="A9">
        <v>222.50110599999999</v>
      </c>
      <c r="B9">
        <v>6.7870270000000001</v>
      </c>
      <c r="C9">
        <v>212.27642499999999</v>
      </c>
      <c r="D9">
        <v>5.942323</v>
      </c>
      <c r="E9">
        <v>203.37291300000001</v>
      </c>
      <c r="F9">
        <v>7.8280099999999999</v>
      </c>
      <c r="G9">
        <v>212.187995</v>
      </c>
      <c r="H9">
        <v>4.9843919999999997</v>
      </c>
      <c r="K9">
        <f>(15/200)</f>
        <v>7.4999999999999997E-2</v>
      </c>
      <c r="L9">
        <f>(17/200)</f>
        <v>8.5000000000000006E-2</v>
      </c>
      <c r="M9">
        <f>(16/200)</f>
        <v>0.08</v>
      </c>
      <c r="N9">
        <f>(14/200)</f>
        <v>7.0000000000000007E-2</v>
      </c>
      <c r="P9">
        <f>(15/200)</f>
        <v>7.4999999999999997E-2</v>
      </c>
      <c r="Q9">
        <f>(13/200)</f>
        <v>6.5000000000000002E-2</v>
      </c>
      <c r="R9">
        <f>(13/200)</f>
        <v>6.5000000000000002E-2</v>
      </c>
      <c r="S9">
        <f>(15/200)</f>
        <v>7.4999999999999997E-2</v>
      </c>
      <c r="U9">
        <f>0.075+0.075</f>
        <v>0.15</v>
      </c>
      <c r="V9">
        <f>0.085+0.065</f>
        <v>0.15000000000000002</v>
      </c>
      <c r="W9">
        <f>0.08+0.065</f>
        <v>0.14500000000000002</v>
      </c>
      <c r="X9">
        <f>0.07+0.075</f>
        <v>0.14500000000000002</v>
      </c>
      <c r="Z9">
        <f>SQRT((ABS($A$10-$A$9)^2+(ABS($B$10-$B$9)^2)))</f>
        <v>20.711502825718796</v>
      </c>
      <c r="AA9">
        <f>SQRT((ABS($C$10-$C$9)^2+(ABS($D$10-$D$9)^2)))</f>
        <v>18.802765798092643</v>
      </c>
      <c r="AB9">
        <f>SQRT((ABS($E$10-$E$9)^2+(ABS($F$10-$F$9)^2)))</f>
        <v>19.581578540587991</v>
      </c>
      <c r="AC9">
        <f>SQRT((ABS($G$10-$G$9)^2+(ABS($H$10-$H$9)^2)))</f>
        <v>18.648676458139597</v>
      </c>
      <c r="AJ9">
        <f>1/0.15</f>
        <v>6.666666666666667</v>
      </c>
      <c r="AK9">
        <f>1/0.15</f>
        <v>6.666666666666667</v>
      </c>
      <c r="AL9">
        <f>1/0.145</f>
        <v>6.8965517241379315</v>
      </c>
      <c r="AM9">
        <f>1/0.145</f>
        <v>6.8965517241379315</v>
      </c>
      <c r="AO9">
        <f>$Z9/$U9</f>
        <v>138.07668550479198</v>
      </c>
      <c r="AP9">
        <f>$AA9/$V9</f>
        <v>125.35177198728427</v>
      </c>
      <c r="AQ9">
        <f>$AB9/$W9</f>
        <v>135.04536924543442</v>
      </c>
      <c r="AR9">
        <f>$AC9/$X9</f>
        <v>128.61156178027306</v>
      </c>
      <c r="AV9">
        <f>((0.075/0.15)*100)</f>
        <v>50</v>
      </c>
      <c r="AW9">
        <f>((0.085/0.15)*100)</f>
        <v>56.666666666666679</v>
      </c>
      <c r="AX9">
        <f>((0.08/0.145)*100)</f>
        <v>55.172413793103459</v>
      </c>
      <c r="AY9">
        <f>((0.07/0.145)*100)</f>
        <v>48.275862068965523</v>
      </c>
      <c r="BA9">
        <f>((0.075/0.15)*100)</f>
        <v>50</v>
      </c>
      <c r="BB9">
        <f>((0.065/0.15)*100)</f>
        <v>43.333333333333336</v>
      </c>
      <c r="BC9">
        <f>((0.065/0.145)*100)</f>
        <v>44.827586206896555</v>
      </c>
      <c r="BD9">
        <f>((0.075/0.145)*100)</f>
        <v>51.724137931034484</v>
      </c>
      <c r="BF9">
        <f>ABS($B$9-$D$9)</f>
        <v>0.84470400000000012</v>
      </c>
      <c r="BG9">
        <f>ABS($F$9-$H$9)</f>
        <v>2.8436180000000002</v>
      </c>
      <c r="BL9">
        <f>SQRT((ABS($A$9-$E$10)^2+(ABS($B$9-$F$10)^2)))</f>
        <v>0.5907355589923613</v>
      </c>
      <c r="BM9">
        <f>SQRT((ABS($C$9-$G$9)^2+(ABS($D$9-$H$9)^2)))</f>
        <v>0.96200398422303768</v>
      </c>
      <c r="BO9">
        <f>SQRT((ABS($A$9-$G$10)^2+(ABS($B$9-$H$10)^2)))</f>
        <v>8.6806472312375504</v>
      </c>
      <c r="BP9">
        <f>SQRT((ABS($C$9-$E$9)^2+(ABS($D$9-$F$9)^2)))</f>
        <v>9.1010077132212448</v>
      </c>
      <c r="BR9">
        <f>DEGREES(ACOS((8.38222015273817^2+19.3046153987352^2-11.689572391356^2)/(2*8.38222015273817*19.3046153987352)))</f>
        <v>18.844682036329111</v>
      </c>
      <c r="BS9">
        <f>DEGREES(ACOS((11.689572391356^2+22.7566480265007^2-11.564436274392^2)/(2*11.689572391356*22.7566480265007)))</f>
        <v>11.806749206520767</v>
      </c>
      <c r="BU9">
        <v>15</v>
      </c>
      <c r="BV9">
        <v>2</v>
      </c>
      <c r="BW9">
        <v>2</v>
      </c>
      <c r="BX9">
        <v>11</v>
      </c>
      <c r="BY9">
        <v>17</v>
      </c>
      <c r="BZ9">
        <v>4</v>
      </c>
      <c r="CA9">
        <v>12</v>
      </c>
      <c r="CB9">
        <v>2</v>
      </c>
      <c r="CC9">
        <v>16</v>
      </c>
      <c r="CD9">
        <v>2</v>
      </c>
      <c r="CE9">
        <v>12</v>
      </c>
      <c r="CF9">
        <v>5</v>
      </c>
      <c r="CG9">
        <v>14</v>
      </c>
      <c r="CH9">
        <v>11</v>
      </c>
      <c r="CI9">
        <v>1</v>
      </c>
      <c r="CJ9">
        <v>5</v>
      </c>
      <c r="CL9">
        <v>15</v>
      </c>
      <c r="CM9">
        <v>2</v>
      </c>
      <c r="CN9">
        <v>1</v>
      </c>
      <c r="CO9">
        <v>12</v>
      </c>
      <c r="CP9">
        <v>13</v>
      </c>
      <c r="CQ9">
        <v>2</v>
      </c>
      <c r="CR9">
        <v>8</v>
      </c>
      <c r="CS9">
        <v>0</v>
      </c>
      <c r="CT9">
        <v>13</v>
      </c>
      <c r="CU9">
        <v>1</v>
      </c>
      <c r="CV9">
        <v>8</v>
      </c>
      <c r="CW9">
        <v>4</v>
      </c>
      <c r="CX9">
        <v>15</v>
      </c>
      <c r="CY9">
        <v>12</v>
      </c>
      <c r="CZ9">
        <v>0</v>
      </c>
      <c r="DA9">
        <v>4</v>
      </c>
      <c r="DC9">
        <f>((2/15)*100)</f>
        <v>13.333333333333334</v>
      </c>
      <c r="DD9">
        <f>((2/15)*100)</f>
        <v>13.333333333333334</v>
      </c>
      <c r="DE9">
        <f>((11/15)*100)</f>
        <v>73.333333333333329</v>
      </c>
      <c r="DF9">
        <f>((4/17)*100)</f>
        <v>23.52941176470588</v>
      </c>
      <c r="DG9">
        <f>((12/17)*100)</f>
        <v>70.588235294117652</v>
      </c>
      <c r="DH9">
        <f>((2/17)*100)</f>
        <v>11.76470588235294</v>
      </c>
      <c r="DI9">
        <f>((2/16)*100)</f>
        <v>12.5</v>
      </c>
      <c r="DJ9">
        <f>((12/16)*100)</f>
        <v>75</v>
      </c>
      <c r="DK9">
        <f>((5/16)*100)</f>
        <v>31.25</v>
      </c>
      <c r="DL9">
        <f>((11/14)*100)</f>
        <v>78.571428571428569</v>
      </c>
      <c r="DM9">
        <f>((1/14)*100)</f>
        <v>7.1428571428571423</v>
      </c>
      <c r="DN9">
        <f>((5/14)*100)</f>
        <v>35.714285714285715</v>
      </c>
      <c r="DP9">
        <f>((2/15)*100)</f>
        <v>13.333333333333334</v>
      </c>
      <c r="DQ9">
        <f>((1/15)*100)</f>
        <v>6.666666666666667</v>
      </c>
      <c r="DR9">
        <f>((12/15)*100)</f>
        <v>80</v>
      </c>
      <c r="DS9">
        <f>((2/13)*100)</f>
        <v>15.384615384615385</v>
      </c>
      <c r="DT9">
        <f>((8/13)*100)</f>
        <v>61.53846153846154</v>
      </c>
      <c r="DU9">
        <f>((0/13)*100)</f>
        <v>0</v>
      </c>
      <c r="DV9">
        <f>((1/13)*100)</f>
        <v>7.6923076923076925</v>
      </c>
      <c r="DW9">
        <f>((8/13)*100)</f>
        <v>61.53846153846154</v>
      </c>
      <c r="DX9">
        <f>((4/13)*100)</f>
        <v>30.76923076923077</v>
      </c>
      <c r="DY9">
        <f>((12/15)*100)</f>
        <v>80</v>
      </c>
      <c r="DZ9">
        <f>((0/15)*100)</f>
        <v>0</v>
      </c>
      <c r="EA9">
        <f>((4/15)*100)</f>
        <v>26.666666666666668</v>
      </c>
    </row>
    <row r="10" spans="1:131" x14ac:dyDescent="0.25">
      <c r="A10">
        <v>243.20969500000001</v>
      </c>
      <c r="B10">
        <v>6.4396209999999998</v>
      </c>
      <c r="C10">
        <v>231.069456</v>
      </c>
      <c r="D10">
        <v>5.3373540000000004</v>
      </c>
      <c r="E10">
        <v>222.94370900000001</v>
      </c>
      <c r="F10">
        <v>7.1782700000000004</v>
      </c>
      <c r="G10">
        <v>230.824972</v>
      </c>
      <c r="H10">
        <v>4.3239210000000003</v>
      </c>
      <c r="K10">
        <f>(15/200)</f>
        <v>7.4999999999999997E-2</v>
      </c>
      <c r="L10">
        <f>(19/200)</f>
        <v>9.5000000000000001E-2</v>
      </c>
      <c r="M10">
        <f>(16/200)</f>
        <v>0.08</v>
      </c>
      <c r="N10">
        <f>(18/200)</f>
        <v>0.09</v>
      </c>
      <c r="P10">
        <f>(18/200)</f>
        <v>0.09</v>
      </c>
      <c r="Q10">
        <f>(15/200)</f>
        <v>7.4999999999999997E-2</v>
      </c>
      <c r="R10">
        <f>(14/200)</f>
        <v>7.0000000000000007E-2</v>
      </c>
      <c r="S10">
        <f>(20/200)</f>
        <v>0.1</v>
      </c>
      <c r="U10">
        <f>0.075+0.09</f>
        <v>0.16499999999999998</v>
      </c>
      <c r="V10">
        <f>0.095+0.075</f>
        <v>0.16999999999999998</v>
      </c>
      <c r="W10">
        <f>0.08+0.07</f>
        <v>0.15000000000000002</v>
      </c>
      <c r="X10">
        <f>0.09+0.1</f>
        <v>0.19</v>
      </c>
      <c r="Z10">
        <f>SQRT((ABS($A$11-$A$10)^2+(ABS($B$11-$B$10)^2)))</f>
        <v>21.025770610501169</v>
      </c>
      <c r="AA10">
        <f>SQRT((ABS($C$11-$C$10)^2+(ABS($D$11-$D$10)^2)))</f>
        <v>23.096088452430386</v>
      </c>
      <c r="AB10">
        <f>SQRT((ABS($E$11-$E$10)^2+(ABS($F$11-$F$10)^2)))</f>
        <v>19.304615398735198</v>
      </c>
      <c r="AC10">
        <f>SQRT((ABS($G$11-$G$10)^2+(ABS($H$11-$H$10)^2)))</f>
        <v>22.756648026500656</v>
      </c>
      <c r="AJ10">
        <f>1/0.165</f>
        <v>6.0606060606060606</v>
      </c>
      <c r="AK10">
        <f>1/0.17</f>
        <v>5.8823529411764701</v>
      </c>
      <c r="AL10">
        <f>1/0.15</f>
        <v>6.666666666666667</v>
      </c>
      <c r="AM10">
        <f>1/0.19</f>
        <v>5.2631578947368425</v>
      </c>
      <c r="AO10">
        <f>$Z10/$U10</f>
        <v>127.42891279091619</v>
      </c>
      <c r="AP10">
        <f>$AA10/$V10</f>
        <v>135.8593438378258</v>
      </c>
      <c r="AQ10">
        <f>$AB10/$W10</f>
        <v>128.69743599156797</v>
      </c>
      <c r="AR10">
        <f>$AC10/$X10</f>
        <v>119.77183171842451</v>
      </c>
      <c r="AV10">
        <f>((0.075/0.165)*100)</f>
        <v>45.454545454545453</v>
      </c>
      <c r="AW10">
        <f>((0.095/0.17)*100)</f>
        <v>55.882352941176471</v>
      </c>
      <c r="AX10">
        <f>((0.08/0.15)*100)</f>
        <v>53.333333333333336</v>
      </c>
      <c r="AY10">
        <f>((0.09/0.19)*100)</f>
        <v>47.368421052631575</v>
      </c>
      <c r="BA10">
        <f>((0.09/0.165)*100)</f>
        <v>54.54545454545454</v>
      </c>
      <c r="BB10">
        <f>((0.075/0.17)*100)</f>
        <v>44.117647058823522</v>
      </c>
      <c r="BC10">
        <f>((0.07/0.15)*100)</f>
        <v>46.666666666666671</v>
      </c>
      <c r="BD10">
        <f>((0.1/0.19)*100)</f>
        <v>52.631578947368418</v>
      </c>
      <c r="BF10">
        <f>ABS($B$10-$D$10)</f>
        <v>1.1022669999999994</v>
      </c>
      <c r="BG10">
        <f>ABS($F$10-$H$10)</f>
        <v>2.854349</v>
      </c>
      <c r="BL10">
        <f>SQRT((ABS($A$10-$E$11)^2+(ABS($B$10-$F$11)^2)))</f>
        <v>1.036892678836167</v>
      </c>
      <c r="BM10">
        <f>SQRT((ABS($C$10-$G$10)^2+(ABS($D$10-$H$10)^2)))</f>
        <v>1.0425060535771482</v>
      </c>
      <c r="BO10">
        <f>SQRT((ABS($A$10-$G$11)^2+(ABS($B$10-$H$11)^2)))</f>
        <v>10.545150308833389</v>
      </c>
      <c r="BP10">
        <f>SQRT((ABS($C$10-$E$10)^2+(ABS($D$10-$F$10)^2)))</f>
        <v>8.3316706624220842</v>
      </c>
      <c r="BU10">
        <v>15</v>
      </c>
      <c r="BV10">
        <v>0</v>
      </c>
      <c r="BW10">
        <v>0</v>
      </c>
      <c r="BX10">
        <v>15</v>
      </c>
      <c r="BY10">
        <v>19</v>
      </c>
      <c r="BZ10">
        <v>2</v>
      </c>
      <c r="CA10">
        <v>16</v>
      </c>
      <c r="CB10">
        <v>1</v>
      </c>
      <c r="CC10">
        <v>16</v>
      </c>
      <c r="CD10">
        <v>0</v>
      </c>
      <c r="CE10">
        <v>16</v>
      </c>
      <c r="CF10">
        <v>1</v>
      </c>
      <c r="CG10">
        <v>18</v>
      </c>
      <c r="CH10">
        <v>15</v>
      </c>
      <c r="CI10">
        <v>1</v>
      </c>
      <c r="CJ10">
        <v>2</v>
      </c>
      <c r="CL10">
        <v>18</v>
      </c>
      <c r="CM10">
        <v>1</v>
      </c>
      <c r="CN10">
        <v>2</v>
      </c>
      <c r="CO10">
        <v>16</v>
      </c>
      <c r="CP10">
        <v>15</v>
      </c>
      <c r="CQ10">
        <v>2</v>
      </c>
      <c r="CR10">
        <v>11</v>
      </c>
      <c r="CS10">
        <v>2</v>
      </c>
      <c r="CT10">
        <v>14</v>
      </c>
      <c r="CU10">
        <v>1</v>
      </c>
      <c r="CV10">
        <v>11</v>
      </c>
      <c r="CW10">
        <v>5</v>
      </c>
      <c r="CX10">
        <v>20</v>
      </c>
      <c r="CY10">
        <v>16</v>
      </c>
      <c r="CZ10">
        <v>2</v>
      </c>
      <c r="DA10">
        <v>5</v>
      </c>
      <c r="DC10">
        <f>((0/15)*100)</f>
        <v>0</v>
      </c>
      <c r="DD10">
        <f>((0/15)*100)</f>
        <v>0</v>
      </c>
      <c r="DE10">
        <f>((15/15)*100)</f>
        <v>100</v>
      </c>
      <c r="DF10">
        <f>((2/19)*100)</f>
        <v>10.526315789473683</v>
      </c>
      <c r="DG10">
        <f>((16/19)*100)</f>
        <v>84.210526315789465</v>
      </c>
      <c r="DH10">
        <f>((1/19)*100)</f>
        <v>5.2631578947368416</v>
      </c>
      <c r="DI10">
        <f>((0/16)*100)</f>
        <v>0</v>
      </c>
      <c r="DJ10">
        <f>((16/16)*100)</f>
        <v>100</v>
      </c>
      <c r="DK10">
        <f>((1/16)*100)</f>
        <v>6.25</v>
      </c>
      <c r="DL10">
        <f>((15/18)*100)</f>
        <v>83.333333333333343</v>
      </c>
      <c r="DM10">
        <f>((1/18)*100)</f>
        <v>5.5555555555555554</v>
      </c>
      <c r="DN10">
        <f>((2/18)*100)</f>
        <v>11.111111111111111</v>
      </c>
      <c r="DP10">
        <f>((1/18)*100)</f>
        <v>5.5555555555555554</v>
      </c>
      <c r="DQ10">
        <f>((2/18)*100)</f>
        <v>11.111111111111111</v>
      </c>
      <c r="DR10">
        <f>((16/18)*100)</f>
        <v>88.888888888888886</v>
      </c>
      <c r="DS10">
        <f>((2/15)*100)</f>
        <v>13.333333333333334</v>
      </c>
      <c r="DT10">
        <f>((11/15)*100)</f>
        <v>73.333333333333329</v>
      </c>
      <c r="DU10">
        <f>((2/15)*100)</f>
        <v>13.333333333333334</v>
      </c>
      <c r="DV10">
        <f>((1/14)*100)</f>
        <v>7.1428571428571423</v>
      </c>
      <c r="DW10">
        <f>((11/14)*100)</f>
        <v>78.571428571428569</v>
      </c>
      <c r="DX10">
        <f>((5/14)*100)</f>
        <v>35.714285714285715</v>
      </c>
      <c r="DY10">
        <f>((16/20)*100)</f>
        <v>80</v>
      </c>
      <c r="DZ10">
        <f>((2/20)*100)</f>
        <v>10</v>
      </c>
      <c r="EA10">
        <f>((5/20)*100)</f>
        <v>25</v>
      </c>
    </row>
    <row r="11" spans="1:131" x14ac:dyDescent="0.25">
      <c r="A11">
        <v>264.23544099999998</v>
      </c>
      <c r="B11">
        <v>6.4717909999999996</v>
      </c>
      <c r="C11">
        <v>254.16454099999999</v>
      </c>
      <c r="D11">
        <v>5.1220619999999997</v>
      </c>
      <c r="E11">
        <v>242.24499499999999</v>
      </c>
      <c r="F11">
        <v>6.8197530000000004</v>
      </c>
      <c r="G11">
        <v>253.58067800000001</v>
      </c>
      <c r="H11">
        <v>4.5309809999999997</v>
      </c>
      <c r="L11">
        <f>(13/200)</f>
        <v>6.5000000000000002E-2</v>
      </c>
      <c r="M11">
        <f>(21/200)</f>
        <v>0.105</v>
      </c>
      <c r="P11">
        <f>(18/200)</f>
        <v>0.09</v>
      </c>
      <c r="Q11">
        <f>(17/200)</f>
        <v>8.5000000000000006E-2</v>
      </c>
      <c r="R11">
        <f>(16/200)</f>
        <v>0.08</v>
      </c>
      <c r="S11">
        <f>(16/200)</f>
        <v>0.08</v>
      </c>
      <c r="V11">
        <f>0.065+0.085</f>
        <v>0.15000000000000002</v>
      </c>
      <c r="W11">
        <f>0.105+0.08</f>
        <v>0.185</v>
      </c>
      <c r="AA11">
        <f>SQRT((ABS($C$12-$C$11)^2+(ABS($D$12-$D$11)^2)))</f>
        <v>17.110383937622196</v>
      </c>
      <c r="AB11">
        <f>SQRT((ABS($E$12-$E$11)^2+(ABS($F$12-$F$11)^2)))</f>
        <v>22.646979514363696</v>
      </c>
      <c r="AK11">
        <f>1/0.15</f>
        <v>6.666666666666667</v>
      </c>
      <c r="AL11">
        <f>1/0.185</f>
        <v>5.4054054054054053</v>
      </c>
      <c r="AP11">
        <f>$AA11/$V11</f>
        <v>114.06922625081462</v>
      </c>
      <c r="AQ11">
        <f>$AB11/$W11</f>
        <v>122.41610548304701</v>
      </c>
      <c r="AW11">
        <f>((0.065/0.15)*100)</f>
        <v>43.333333333333336</v>
      </c>
      <c r="AX11">
        <f>((0.105/0.185)*100)</f>
        <v>56.756756756756758</v>
      </c>
      <c r="BB11">
        <f>((0.085/0.15)*100)</f>
        <v>56.666666666666679</v>
      </c>
      <c r="BC11">
        <f>((0.08/0.185)*100)</f>
        <v>43.243243243243242</v>
      </c>
      <c r="BF11">
        <f>ABS($B$11-$D$11)</f>
        <v>1.349729</v>
      </c>
      <c r="BG11">
        <f>ABS($F$11-$H$11)</f>
        <v>2.2887720000000007</v>
      </c>
      <c r="BI11">
        <v>2.2410565</v>
      </c>
      <c r="BJ11">
        <v>2.9131235000000002</v>
      </c>
      <c r="BM11">
        <f>SQRT((ABS($C$11-$G$11)^2+(ABS($D$11-$H$11)^2)))</f>
        <v>0.83082654707825521</v>
      </c>
      <c r="BO11">
        <f>SQRT((ABS($A$11-$G$11)^2+(ABS($B$11-$H$11)^2)))</f>
        <v>10.830083935144199</v>
      </c>
      <c r="BP11">
        <f>SQRT((ABS($C$11-$E$11)^2+(ABS($D$11-$F$11)^2)))</f>
        <v>12.039839350157331</v>
      </c>
      <c r="BY11">
        <v>13</v>
      </c>
      <c r="BZ11">
        <v>0</v>
      </c>
      <c r="CA11">
        <v>13</v>
      </c>
      <c r="CB11">
        <v>0</v>
      </c>
      <c r="CC11">
        <v>21</v>
      </c>
      <c r="CD11">
        <v>3</v>
      </c>
      <c r="CE11">
        <v>13</v>
      </c>
      <c r="CF11">
        <v>5</v>
      </c>
      <c r="CL11">
        <v>18</v>
      </c>
      <c r="CM11">
        <v>5</v>
      </c>
      <c r="CN11">
        <v>0</v>
      </c>
      <c r="CO11">
        <v>16</v>
      </c>
      <c r="CP11">
        <v>17</v>
      </c>
      <c r="CQ11">
        <v>2</v>
      </c>
      <c r="CR11">
        <v>16</v>
      </c>
      <c r="CS11">
        <v>0</v>
      </c>
      <c r="CT11">
        <v>16</v>
      </c>
      <c r="CU11">
        <v>1</v>
      </c>
      <c r="CV11">
        <v>16</v>
      </c>
      <c r="CW11">
        <v>0</v>
      </c>
      <c r="CX11">
        <v>16</v>
      </c>
      <c r="CY11">
        <v>16</v>
      </c>
      <c r="CZ11">
        <v>3</v>
      </c>
      <c r="DA11">
        <v>0</v>
      </c>
      <c r="DF11">
        <f>((0/13)*100)</f>
        <v>0</v>
      </c>
      <c r="DG11">
        <f>((13/13)*100)</f>
        <v>100</v>
      </c>
      <c r="DH11">
        <f>((0/13)*100)</f>
        <v>0</v>
      </c>
      <c r="DI11">
        <f>((3/21)*100)</f>
        <v>14.285714285714285</v>
      </c>
      <c r="DJ11">
        <f>((13/21)*100)</f>
        <v>61.904761904761905</v>
      </c>
      <c r="DK11">
        <f>((5/21)*100)</f>
        <v>23.809523809523807</v>
      </c>
      <c r="DP11">
        <f>((5/18)*100)</f>
        <v>27.777777777777779</v>
      </c>
      <c r="DQ11">
        <f>((0/18)*100)</f>
        <v>0</v>
      </c>
      <c r="DR11">
        <f>((16/18)*100)</f>
        <v>88.888888888888886</v>
      </c>
      <c r="DS11">
        <f>((2/17)*100)</f>
        <v>11.76470588235294</v>
      </c>
      <c r="DT11">
        <f>((16/17)*100)</f>
        <v>94.117647058823522</v>
      </c>
      <c r="DU11">
        <f>((0/17)*100)</f>
        <v>0</v>
      </c>
      <c r="DV11">
        <f>((1/16)*100)</f>
        <v>6.25</v>
      </c>
      <c r="DW11">
        <f>((16/16)*100)</f>
        <v>100</v>
      </c>
      <c r="DX11">
        <f>((0/16)*100)</f>
        <v>0</v>
      </c>
      <c r="DY11">
        <f>((16/16)*100)</f>
        <v>100</v>
      </c>
      <c r="DZ11">
        <f>((3/16)*100)</f>
        <v>18.75</v>
      </c>
      <c r="EA11">
        <f>((0/16)*100)</f>
        <v>0</v>
      </c>
    </row>
    <row r="12" spans="1:131" x14ac:dyDescent="0.25">
      <c r="C12">
        <v>271.26750299999998</v>
      </c>
      <c r="D12">
        <v>4.6181479999999997</v>
      </c>
      <c r="E12">
        <v>264.89197300000001</v>
      </c>
      <c r="F12">
        <v>6.8114710000000001</v>
      </c>
      <c r="BP12">
        <f>SQRT((ABS($C$12-$E$12)^2+(ABS($D$12-$F$12)^2)))</f>
        <v>6.7422584171202313</v>
      </c>
      <c r="BR12">
        <f>DEGREES(ACOS((9.04003212206156^2+19.867808232086^2-11.1903425912299^2)/(2*9.04003212206156*19.867808232086)))</f>
        <v>12.101917799054323</v>
      </c>
      <c r="BS12">
        <f>DEGREES(ACOS((8.40459639831683^2+16.9432691582081^2-9.04003212206156^2)/(2*8.40459639831683*16.9432691582081)))</f>
        <v>14.290912075350604</v>
      </c>
    </row>
    <row r="13" spans="1:13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BR13">
        <f>DEGREES(ACOS((9.22804153983119^2+17.6784047142249^2-9.04559337817836^2)/(2*9.22804153983119*17.6784047142249)))</f>
        <v>14.515086702506844</v>
      </c>
      <c r="BS13">
        <f>DEGREES(ACOS((11.1903425912299^2+20.0679926356992^2-9.22804153983119^2)/(2*11.1903425912299*20.0679926356992)))</f>
        <v>9.6415275198244306</v>
      </c>
    </row>
    <row r="14" spans="1:131" x14ac:dyDescent="0.25">
      <c r="A14">
        <v>253.321451</v>
      </c>
      <c r="B14">
        <v>5.7913709999999998</v>
      </c>
      <c r="C14">
        <v>243.589271</v>
      </c>
      <c r="D14">
        <v>7.3719979999999996</v>
      </c>
      <c r="E14">
        <v>254.21180900000002</v>
      </c>
      <c r="F14">
        <v>5.7714230000000004</v>
      </c>
      <c r="G14">
        <v>262.388059</v>
      </c>
      <c r="H14">
        <v>7.7172330000000002</v>
      </c>
      <c r="K14">
        <f>(17/200)</f>
        <v>8.5000000000000006E-2</v>
      </c>
      <c r="L14">
        <f>(16/200)</f>
        <v>0.08</v>
      </c>
      <c r="M14">
        <f>(15/200)</f>
        <v>7.4999999999999997E-2</v>
      </c>
      <c r="N14">
        <f>(15/200)</f>
        <v>7.4999999999999997E-2</v>
      </c>
      <c r="P14">
        <f>(23/200)</f>
        <v>0.115</v>
      </c>
      <c r="Q14">
        <f>(22/200)</f>
        <v>0.11</v>
      </c>
      <c r="R14">
        <f>(22/200)</f>
        <v>0.11</v>
      </c>
      <c r="S14">
        <f>(21/200)</f>
        <v>0.105</v>
      </c>
      <c r="U14">
        <f>0.085+0.115</f>
        <v>0.2</v>
      </c>
      <c r="V14">
        <f>0.08+0.11</f>
        <v>0.19</v>
      </c>
      <c r="W14">
        <f>0.075+0.11</f>
        <v>0.185</v>
      </c>
      <c r="X14">
        <f>0.075+0.105</f>
        <v>0.18</v>
      </c>
      <c r="Z14">
        <f>SQRT((ABS($A$15-$A$14)^2+(ABS($B$15-$B$14)^2)))</f>
        <v>19.291059752631789</v>
      </c>
      <c r="AA14">
        <f>SQRT((ABS($C$15-$C$14)^2+(ABS($D$15-$D$14)^2)))</f>
        <v>19.25849421446156</v>
      </c>
      <c r="AB14">
        <f>SQRT((ABS($E$15-$E$14)^2+(ABS($F$15-$F$14)^2)))</f>
        <v>19.867808232086055</v>
      </c>
      <c r="AC14">
        <f>SQRT((ABS($G$15-$G$14)^2+(ABS($H$15-$H$14)^2)))</f>
        <v>16.943269158208079</v>
      </c>
      <c r="AJ14">
        <f>1/0.2</f>
        <v>5</v>
      </c>
      <c r="AK14">
        <f>1/0.19</f>
        <v>5.2631578947368425</v>
      </c>
      <c r="AL14">
        <f>1/0.185</f>
        <v>5.4054054054054053</v>
      </c>
      <c r="AM14">
        <f>1/0.18</f>
        <v>5.5555555555555554</v>
      </c>
      <c r="AO14">
        <f>$Z14/$U14</f>
        <v>96.455298763158936</v>
      </c>
      <c r="AP14">
        <f>$AA14/$V14</f>
        <v>101.36049586558715</v>
      </c>
      <c r="AQ14">
        <f>$AB14/$W14</f>
        <v>107.39355801127597</v>
      </c>
      <c r="AR14">
        <f>$AC14/$X14</f>
        <v>94.129273101156002</v>
      </c>
      <c r="AV14">
        <f>((0.085/0.2)*100)</f>
        <v>42.5</v>
      </c>
      <c r="AW14">
        <f>((0.08/0.19)*100)</f>
        <v>42.105263157894733</v>
      </c>
      <c r="AX14">
        <f>((0.075/0.185)*100)</f>
        <v>40.54054054054054</v>
      </c>
      <c r="AY14">
        <f>((0.075/0.18)*100)</f>
        <v>41.666666666666671</v>
      </c>
      <c r="BA14">
        <f>((0.115/0.2)*100)</f>
        <v>57.499999999999993</v>
      </c>
      <c r="BB14">
        <f>((0.11/0.19)*100)</f>
        <v>57.894736842105267</v>
      </c>
      <c r="BC14">
        <f>((0.11/0.185)*100)</f>
        <v>59.45945945945946</v>
      </c>
      <c r="BD14">
        <f>((0.105/0.18)*100)</f>
        <v>58.333333333333336</v>
      </c>
      <c r="BF14">
        <f>ABS($B$14-$D$14)</f>
        <v>1.5806269999999998</v>
      </c>
      <c r="BG14">
        <f>ABS($F$14-$H$14)</f>
        <v>1.9458099999999998</v>
      </c>
      <c r="BL14">
        <f>SQRT((ABS($A$14-$E$14)^2+(ABS($B$14-$F$14)^2)))</f>
        <v>0.89058143415862667</v>
      </c>
      <c r="BM14">
        <f>SQRT((ABS($C$14-$G$15)^2+(ABS($D$14-$H$15)^2)))</f>
        <v>1.9560638039992464</v>
      </c>
      <c r="BO14">
        <f>SQRT((ABS($A$14-$G$14)^2+(ABS($B$14-$H$14)^2)))</f>
        <v>9.2688901745952332</v>
      </c>
      <c r="BP14">
        <f>SQRT((ABS($C$14-$E$14)^2+(ABS($D$14-$F$14)^2)))</f>
        <v>10.742446364402729</v>
      </c>
      <c r="BR14">
        <f>DEGREES(ACOS((10.2675830255238^2+20.2955412427459^2-10.2068669574859^2)/(2*10.2675830255238*20.2955412427459)))</f>
        <v>7.5573333067777062</v>
      </c>
      <c r="BS14">
        <f>DEGREES(ACOS((9.04559337817836^2+18.9203260080235^2-10.2675830255238^2)/(2*9.04559337817836*18.9203260080235)))</f>
        <v>12.343783882645392</v>
      </c>
      <c r="BU14">
        <v>17</v>
      </c>
      <c r="BV14">
        <v>0</v>
      </c>
      <c r="BW14">
        <v>0</v>
      </c>
      <c r="BX14">
        <v>15</v>
      </c>
      <c r="BY14">
        <v>16</v>
      </c>
      <c r="BZ14">
        <v>0</v>
      </c>
      <c r="CA14">
        <v>13</v>
      </c>
      <c r="CB14">
        <v>0</v>
      </c>
      <c r="CC14">
        <v>15</v>
      </c>
      <c r="CD14">
        <v>1</v>
      </c>
      <c r="CE14">
        <v>13</v>
      </c>
      <c r="CF14">
        <v>1</v>
      </c>
      <c r="CG14">
        <v>15</v>
      </c>
      <c r="CH14">
        <v>15</v>
      </c>
      <c r="CI14">
        <v>0</v>
      </c>
      <c r="CJ14">
        <v>0</v>
      </c>
      <c r="CL14">
        <v>23</v>
      </c>
      <c r="CM14">
        <v>3</v>
      </c>
      <c r="CN14">
        <v>0</v>
      </c>
      <c r="CO14">
        <v>19</v>
      </c>
      <c r="CP14">
        <v>22</v>
      </c>
      <c r="CQ14">
        <v>5</v>
      </c>
      <c r="CR14">
        <v>19</v>
      </c>
      <c r="CS14">
        <v>7</v>
      </c>
      <c r="CT14">
        <v>22</v>
      </c>
      <c r="CU14">
        <v>5</v>
      </c>
      <c r="CV14">
        <v>19</v>
      </c>
      <c r="CW14">
        <v>7</v>
      </c>
      <c r="CX14">
        <v>21</v>
      </c>
      <c r="CY14">
        <v>19</v>
      </c>
      <c r="CZ14">
        <v>5</v>
      </c>
      <c r="DA14">
        <v>2</v>
      </c>
      <c r="DC14">
        <f>((0/17)*100)</f>
        <v>0</v>
      </c>
      <c r="DD14">
        <f>((0/17)*100)</f>
        <v>0</v>
      </c>
      <c r="DE14">
        <f>((15/17)*100)</f>
        <v>88.235294117647058</v>
      </c>
      <c r="DF14">
        <f>((0/16)*100)</f>
        <v>0</v>
      </c>
      <c r="DG14">
        <f>((13/16)*100)</f>
        <v>81.25</v>
      </c>
      <c r="DH14">
        <f>((0/16)*100)</f>
        <v>0</v>
      </c>
      <c r="DI14">
        <f>((1/15)*100)</f>
        <v>6.666666666666667</v>
      </c>
      <c r="DJ14">
        <f>((13/15)*100)</f>
        <v>86.666666666666671</v>
      </c>
      <c r="DK14">
        <f>((1/15)*100)</f>
        <v>6.666666666666667</v>
      </c>
      <c r="DL14">
        <f>((15/15)*100)</f>
        <v>100</v>
      </c>
      <c r="DM14">
        <f>((0/15)*100)</f>
        <v>0</v>
      </c>
      <c r="DN14">
        <f>((0/15)*100)</f>
        <v>0</v>
      </c>
      <c r="DP14">
        <f>((3/23)*100)</f>
        <v>13.043478260869565</v>
      </c>
      <c r="DQ14">
        <f>((0/23)*100)</f>
        <v>0</v>
      </c>
      <c r="DR14">
        <f>((19/23)*100)</f>
        <v>82.608695652173907</v>
      </c>
      <c r="DS14">
        <f>((5/22)*100)</f>
        <v>22.727272727272727</v>
      </c>
      <c r="DT14">
        <f>((19/22)*100)</f>
        <v>86.36363636363636</v>
      </c>
      <c r="DU14">
        <f>((7/22)*100)</f>
        <v>31.818181818181817</v>
      </c>
      <c r="DV14">
        <f>((5/22)*100)</f>
        <v>22.727272727272727</v>
      </c>
      <c r="DW14">
        <f>((19/22)*100)</f>
        <v>86.36363636363636</v>
      </c>
      <c r="DX14">
        <f>((7/22)*100)</f>
        <v>31.818181818181817</v>
      </c>
      <c r="DY14">
        <f>((19/21)*100)</f>
        <v>90.476190476190482</v>
      </c>
      <c r="DZ14">
        <f>((5/21)*100)</f>
        <v>23.809523809523807</v>
      </c>
      <c r="EA14">
        <f>((2/21)*100)</f>
        <v>9.5238095238095237</v>
      </c>
    </row>
    <row r="15" spans="1:131" x14ac:dyDescent="0.25">
      <c r="A15">
        <v>234.03107199999999</v>
      </c>
      <c r="B15">
        <v>5.9534339999999997</v>
      </c>
      <c r="C15">
        <v>224.33591000000001</v>
      </c>
      <c r="D15">
        <v>7.8166209999999996</v>
      </c>
      <c r="E15">
        <v>234.356964</v>
      </c>
      <c r="F15">
        <v>6.4890119999999998</v>
      </c>
      <c r="G15">
        <v>245.446901</v>
      </c>
      <c r="H15">
        <v>7.9846940000000002</v>
      </c>
      <c r="K15">
        <f>(17/200)</f>
        <v>8.5000000000000006E-2</v>
      </c>
      <c r="L15">
        <f>(20/200)</f>
        <v>0.1</v>
      </c>
      <c r="M15">
        <f>(17/200)</f>
        <v>8.5000000000000006E-2</v>
      </c>
      <c r="N15">
        <f>(16/200)</f>
        <v>0.08</v>
      </c>
      <c r="P15">
        <f>(19/200)</f>
        <v>9.5000000000000001E-2</v>
      </c>
      <c r="Q15">
        <f>(18/200)</f>
        <v>0.09</v>
      </c>
      <c r="R15">
        <f>(16/200)</f>
        <v>0.08</v>
      </c>
      <c r="S15">
        <f>(19/200)</f>
        <v>9.5000000000000001E-2</v>
      </c>
      <c r="U15">
        <f>0.085+0.095</f>
        <v>0.18</v>
      </c>
      <c r="V15">
        <f>0.1+0.09</f>
        <v>0.19</v>
      </c>
      <c r="W15">
        <f>0.085+0.08</f>
        <v>0.16500000000000001</v>
      </c>
      <c r="X15">
        <f>0.08+0.095</f>
        <v>0.17499999999999999</v>
      </c>
      <c r="Z15">
        <f>SQRT((ABS($A$16-$A$15)^2+(ABS($B$16-$B$15)^2)))</f>
        <v>18.003227184720448</v>
      </c>
      <c r="AA15">
        <f>SQRT((ABS($C$16-$C$15)^2+(ABS($D$16-$D$15)^2)))</f>
        <v>18.761176917652922</v>
      </c>
      <c r="AB15">
        <f>SQRT((ABS($E$16-$E$15)^2+(ABS($F$16-$F$15)^2)))</f>
        <v>17.678404714224932</v>
      </c>
      <c r="AC15">
        <f>SQRT((ABS($G$16-$G$15)^2+(ABS($H$16-$H$15)^2)))</f>
        <v>20.067992635699181</v>
      </c>
      <c r="AJ15">
        <f>1/0.18</f>
        <v>5.5555555555555554</v>
      </c>
      <c r="AK15">
        <f>1/0.19</f>
        <v>5.2631578947368425</v>
      </c>
      <c r="AL15">
        <f>1/0.165</f>
        <v>6.0606060606060606</v>
      </c>
      <c r="AM15">
        <f>1/0.175</f>
        <v>5.7142857142857144</v>
      </c>
      <c r="AO15">
        <f>$Z15/$U15</f>
        <v>100.01792880400249</v>
      </c>
      <c r="AP15">
        <f>$AA15/$V15</f>
        <v>98.743036408699581</v>
      </c>
      <c r="AQ15">
        <f>$AB15/$W15</f>
        <v>107.14184675287837</v>
      </c>
      <c r="AR15">
        <f>$AC15/$X15</f>
        <v>114.67424363256676</v>
      </c>
      <c r="AV15">
        <f>((0.085/0.18)*100)</f>
        <v>47.222222222222229</v>
      </c>
      <c r="AW15">
        <f>((0.1/0.19)*100)</f>
        <v>52.631578947368418</v>
      </c>
      <c r="AX15">
        <f>((0.085/0.165)*100)</f>
        <v>51.515151515151516</v>
      </c>
      <c r="AY15">
        <f>((0.08/0.175)*100)</f>
        <v>45.714285714285715</v>
      </c>
      <c r="BA15">
        <f>((0.095/0.18)*100)</f>
        <v>52.777777777777779</v>
      </c>
      <c r="BB15">
        <f>((0.09/0.19)*100)</f>
        <v>47.368421052631575</v>
      </c>
      <c r="BC15">
        <f>((0.08/0.165)*100)</f>
        <v>48.484848484848484</v>
      </c>
      <c r="BD15">
        <f>((0.095/0.175)*100)</f>
        <v>54.285714285714292</v>
      </c>
      <c r="BF15">
        <f>ABS($B$15-$D$15)</f>
        <v>1.8631869999999999</v>
      </c>
      <c r="BG15">
        <f>ABS($F$15-$H$15)</f>
        <v>1.4956820000000004</v>
      </c>
      <c r="BL15">
        <f>SQRT((ABS($A$15-$E$15)^2+(ABS($B$15-$F$15)^2)))</f>
        <v>0.62693651173624176</v>
      </c>
      <c r="BM15">
        <f>SQRT((ABS($C$15-$G$16)^2+(ABS($D$15-$H$16)^2)))</f>
        <v>1.3575105936385887</v>
      </c>
      <c r="BO15">
        <f>SQRT((ABS($A$15-$G$15)^2+(ABS($B$15-$H$15)^2)))</f>
        <v>11.595135572508028</v>
      </c>
      <c r="BP15">
        <f>SQRT((ABS($C$15-$E$15)^2+(ABS($D$15-$F$15)^2)))</f>
        <v>10.108613600677238</v>
      </c>
      <c r="BR15">
        <f>DEGREES(ACOS((11.8567157177598^2+22.7518709340605^2-11.1490522008955^2)/(2*11.8567157177598*22.7518709340605)))</f>
        <v>8.2600760472458195</v>
      </c>
      <c r="BS15">
        <f>DEGREES(ACOS((10.2068669574859^2+21.8167815384705^2-11.8567157177598^2)/(2*10.2068669574859*21.8167815384705)))</f>
        <v>9.250213839532675</v>
      </c>
      <c r="BU15">
        <v>17</v>
      </c>
      <c r="BV15">
        <v>0</v>
      </c>
      <c r="BW15">
        <v>1</v>
      </c>
      <c r="BX15">
        <v>16</v>
      </c>
      <c r="BY15">
        <v>20</v>
      </c>
      <c r="BZ15">
        <v>2</v>
      </c>
      <c r="CA15">
        <v>17</v>
      </c>
      <c r="CB15">
        <v>3</v>
      </c>
      <c r="CC15">
        <v>17</v>
      </c>
      <c r="CD15">
        <v>0</v>
      </c>
      <c r="CE15">
        <v>17</v>
      </c>
      <c r="CF15">
        <v>0</v>
      </c>
      <c r="CG15">
        <v>16</v>
      </c>
      <c r="CH15">
        <v>16</v>
      </c>
      <c r="CI15">
        <v>0</v>
      </c>
      <c r="CJ15">
        <v>1</v>
      </c>
      <c r="CL15">
        <v>19</v>
      </c>
      <c r="CM15">
        <v>3</v>
      </c>
      <c r="CN15">
        <v>5</v>
      </c>
      <c r="CO15">
        <v>19</v>
      </c>
      <c r="CP15">
        <v>18</v>
      </c>
      <c r="CQ15">
        <v>1</v>
      </c>
      <c r="CR15">
        <v>16</v>
      </c>
      <c r="CS15">
        <v>2</v>
      </c>
      <c r="CT15">
        <v>16</v>
      </c>
      <c r="CU15">
        <v>0</v>
      </c>
      <c r="CV15">
        <v>16</v>
      </c>
      <c r="CW15">
        <v>1</v>
      </c>
      <c r="CX15">
        <v>19</v>
      </c>
      <c r="CY15">
        <v>19</v>
      </c>
      <c r="CZ15">
        <v>3</v>
      </c>
      <c r="DA15">
        <v>5</v>
      </c>
      <c r="DC15">
        <f>((0/17)*100)</f>
        <v>0</v>
      </c>
      <c r="DD15">
        <f>((1/17)*100)</f>
        <v>5.8823529411764701</v>
      </c>
      <c r="DE15">
        <f>((16/17)*100)</f>
        <v>94.117647058823522</v>
      </c>
      <c r="DF15">
        <f>((2/20)*100)</f>
        <v>10</v>
      </c>
      <c r="DG15">
        <f>((17/20)*100)</f>
        <v>85</v>
      </c>
      <c r="DH15">
        <f>((3/20)*100)</f>
        <v>15</v>
      </c>
      <c r="DI15">
        <f>((0/17)*100)</f>
        <v>0</v>
      </c>
      <c r="DJ15">
        <f>((17/17)*100)</f>
        <v>100</v>
      </c>
      <c r="DK15">
        <f>((0/17)*100)</f>
        <v>0</v>
      </c>
      <c r="DL15">
        <f>((16/16)*100)</f>
        <v>100</v>
      </c>
      <c r="DM15">
        <f>((0/16)*100)</f>
        <v>0</v>
      </c>
      <c r="DN15">
        <f>((1/16)*100)</f>
        <v>6.25</v>
      </c>
      <c r="DP15">
        <f>((3/19)*100)</f>
        <v>15.789473684210526</v>
      </c>
      <c r="DQ15">
        <f>((5/19)*100)</f>
        <v>26.315789473684209</v>
      </c>
      <c r="DR15">
        <f>((19/19)*100)</f>
        <v>100</v>
      </c>
      <c r="DS15">
        <f>((1/18)*100)</f>
        <v>5.5555555555555554</v>
      </c>
      <c r="DT15">
        <f>((16/18)*100)</f>
        <v>88.888888888888886</v>
      </c>
      <c r="DU15">
        <f>((2/18)*100)</f>
        <v>11.111111111111111</v>
      </c>
      <c r="DV15">
        <f>((0/16)*100)</f>
        <v>0</v>
      </c>
      <c r="DW15">
        <f>((16/16)*100)</f>
        <v>100</v>
      </c>
      <c r="DX15">
        <f>((1/16)*100)</f>
        <v>6.25</v>
      </c>
      <c r="DY15">
        <f>((19/19)*100)</f>
        <v>100</v>
      </c>
      <c r="DZ15">
        <f>((3/19)*100)</f>
        <v>15.789473684210526</v>
      </c>
      <c r="EA15">
        <f>((5/19)*100)</f>
        <v>26.315789473684209</v>
      </c>
    </row>
    <row r="16" spans="1:131" x14ac:dyDescent="0.25">
      <c r="A16">
        <v>216.03643500000001</v>
      </c>
      <c r="B16">
        <v>6.5095169999999998</v>
      </c>
      <c r="C16">
        <v>205.62780700000002</v>
      </c>
      <c r="D16">
        <v>6.4064290000000002</v>
      </c>
      <c r="E16">
        <v>216.680443</v>
      </c>
      <c r="F16">
        <v>6.2309450000000002</v>
      </c>
      <c r="G16">
        <v>225.39065500000001</v>
      </c>
      <c r="H16">
        <v>8.6712249999999997</v>
      </c>
      <c r="K16">
        <f>(19/200)</f>
        <v>9.5000000000000001E-2</v>
      </c>
      <c r="L16">
        <f>(16/200)</f>
        <v>0.08</v>
      </c>
      <c r="M16">
        <f>(18/200)</f>
        <v>0.09</v>
      </c>
      <c r="N16">
        <f>(19/200)</f>
        <v>9.5000000000000001E-2</v>
      </c>
      <c r="P16">
        <f>(18/200)</f>
        <v>0.09</v>
      </c>
      <c r="Q16">
        <f>(17/200)</f>
        <v>8.5000000000000006E-2</v>
      </c>
      <c r="R16">
        <f>(18/200)</f>
        <v>0.09</v>
      </c>
      <c r="S16">
        <f>(18/200)</f>
        <v>0.09</v>
      </c>
      <c r="U16">
        <f>0.095+0.09</f>
        <v>0.185</v>
      </c>
      <c r="V16">
        <f>0.08+0.085</f>
        <v>0.16500000000000001</v>
      </c>
      <c r="W16">
        <f>0.09+0.09</f>
        <v>0.18</v>
      </c>
      <c r="X16">
        <f>0.095+0.09</f>
        <v>0.185</v>
      </c>
      <c r="Z16">
        <f>SQRT((ABS($A$17-$A$16)^2+(ABS($B$17-$B$16)^2)))</f>
        <v>19.75816337306464</v>
      </c>
      <c r="AA16">
        <f>SQRT((ABS($C$17-$C$16)^2+(ABS($D$17-$D$16)^2)))</f>
        <v>20.820469695901988</v>
      </c>
      <c r="AB16">
        <f>SQRT((ABS($E$17-$E$16)^2+(ABS($F$17-$F$16)^2)))</f>
        <v>20.295541242745941</v>
      </c>
      <c r="AC16">
        <f>SQRT((ABS($G$17-$G$16)^2+(ABS($H$17-$H$16)^2)))</f>
        <v>18.920326008023451</v>
      </c>
      <c r="AJ16">
        <f>1/0.185</f>
        <v>5.4054054054054053</v>
      </c>
      <c r="AK16">
        <f>1/0.165</f>
        <v>6.0606060606060606</v>
      </c>
      <c r="AL16">
        <f>1/0.18</f>
        <v>5.5555555555555554</v>
      </c>
      <c r="AM16">
        <f>1/0.185</f>
        <v>5.4054054054054053</v>
      </c>
      <c r="AO16">
        <f>$Z16/$U16</f>
        <v>106.8008830976467</v>
      </c>
      <c r="AP16">
        <f>$AA16/$V16</f>
        <v>126.1846648236484</v>
      </c>
      <c r="AQ16">
        <f>$AB16/$W16</f>
        <v>112.75300690414412</v>
      </c>
      <c r="AR16">
        <f>$AC16/$X16</f>
        <v>102.27203247580245</v>
      </c>
      <c r="AV16">
        <f>((0.095/0.185)*100)</f>
        <v>51.351351351351347</v>
      </c>
      <c r="AW16">
        <f>((0.08/0.165)*100)</f>
        <v>48.484848484848484</v>
      </c>
      <c r="AX16">
        <f>((0.09/0.18)*100)</f>
        <v>50</v>
      </c>
      <c r="AY16">
        <f>((0.095/0.185)*100)</f>
        <v>51.351351351351347</v>
      </c>
      <c r="BA16">
        <f>((0.09/0.185)*100)</f>
        <v>48.648648648648646</v>
      </c>
      <c r="BB16">
        <f>((0.085/0.165)*100)</f>
        <v>51.515151515151516</v>
      </c>
      <c r="BC16">
        <f>((0.09/0.18)*100)</f>
        <v>50</v>
      </c>
      <c r="BD16">
        <f>((0.09/0.185)*100)</f>
        <v>48.648648648648646</v>
      </c>
      <c r="BF16">
        <f>ABS($B$16-$D$16)</f>
        <v>0.10308799999999962</v>
      </c>
      <c r="BG16">
        <f>ABS($F$16-$H$16)</f>
        <v>2.4402799999999996</v>
      </c>
      <c r="BL16">
        <f>SQRT((ABS($A$16-$E$16)^2+(ABS($B$16-$F$16)^2)))</f>
        <v>0.70167561112524124</v>
      </c>
      <c r="BM16">
        <f>SQRT((ABS($C$16-$G$17)^2+(ABS($D$16-$H$17)^2)))</f>
        <v>1.463079158766539</v>
      </c>
      <c r="BO16">
        <f>SQRT((ABS($A$16-$G$17)^2+(ABS($B$16-$H$17)^2)))</f>
        <v>9.5944738221745567</v>
      </c>
      <c r="BP16">
        <f>SQRT((ABS($C$16-$E$17)^2+(ABS($D$16-$F$17)^2)))</f>
        <v>9.2446308209227119</v>
      </c>
      <c r="BR16">
        <f>DEGREES(ACOS((10.531854338744^2+18.6480911658424^2-8.34508754481916^2)/(2*10.531854338744*18.6480911658424)))</f>
        <v>7.9416227567245583</v>
      </c>
      <c r="BS16">
        <f>DEGREES(ACOS((11.1490522008955^2+21.4920212517525^2-10.531854338744^2)/(2*11.1490522008955*21.4920212517525)))</f>
        <v>7.3548482607296313</v>
      </c>
      <c r="BU16">
        <v>19</v>
      </c>
      <c r="BV16">
        <v>2</v>
      </c>
      <c r="BW16">
        <v>2</v>
      </c>
      <c r="BX16">
        <v>18</v>
      </c>
      <c r="BY16">
        <v>16</v>
      </c>
      <c r="BZ16">
        <v>1</v>
      </c>
      <c r="CA16">
        <v>16</v>
      </c>
      <c r="CB16">
        <v>1</v>
      </c>
      <c r="CC16">
        <v>18</v>
      </c>
      <c r="CD16">
        <v>3</v>
      </c>
      <c r="CE16">
        <v>16</v>
      </c>
      <c r="CF16">
        <v>2</v>
      </c>
      <c r="CG16">
        <v>19</v>
      </c>
      <c r="CH16">
        <v>18</v>
      </c>
      <c r="CI16">
        <v>3</v>
      </c>
      <c r="CJ16">
        <v>1</v>
      </c>
      <c r="CL16">
        <v>18</v>
      </c>
      <c r="CM16">
        <v>0</v>
      </c>
      <c r="CN16">
        <v>1</v>
      </c>
      <c r="CO16">
        <v>17</v>
      </c>
      <c r="CP16">
        <v>17</v>
      </c>
      <c r="CQ16">
        <v>0</v>
      </c>
      <c r="CR16">
        <v>15</v>
      </c>
      <c r="CS16">
        <v>1</v>
      </c>
      <c r="CT16">
        <v>18</v>
      </c>
      <c r="CU16">
        <v>1</v>
      </c>
      <c r="CV16">
        <v>15</v>
      </c>
      <c r="CW16">
        <v>0</v>
      </c>
      <c r="CX16">
        <v>18</v>
      </c>
      <c r="CY16">
        <v>17</v>
      </c>
      <c r="CZ16">
        <v>1</v>
      </c>
      <c r="DA16">
        <v>1</v>
      </c>
      <c r="DC16">
        <f>((2/19)*100)</f>
        <v>10.526315789473683</v>
      </c>
      <c r="DD16">
        <f>((2/19)*100)</f>
        <v>10.526315789473683</v>
      </c>
      <c r="DE16">
        <f>((18/19)*100)</f>
        <v>94.73684210526315</v>
      </c>
      <c r="DF16">
        <f>((1/16)*100)</f>
        <v>6.25</v>
      </c>
      <c r="DG16">
        <f>((16/16)*100)</f>
        <v>100</v>
      </c>
      <c r="DH16">
        <f>((1/16)*100)</f>
        <v>6.25</v>
      </c>
      <c r="DI16">
        <f>((3/18)*100)</f>
        <v>16.666666666666664</v>
      </c>
      <c r="DJ16">
        <f>((16/18)*100)</f>
        <v>88.888888888888886</v>
      </c>
      <c r="DK16">
        <f>((2/18)*100)</f>
        <v>11.111111111111111</v>
      </c>
      <c r="DL16">
        <f>((18/19)*100)</f>
        <v>94.73684210526315</v>
      </c>
      <c r="DM16">
        <f>((3/19)*100)</f>
        <v>15.789473684210526</v>
      </c>
      <c r="DN16">
        <f>((1/19)*100)</f>
        <v>5.2631578947368416</v>
      </c>
      <c r="DP16">
        <f>((0/18)*100)</f>
        <v>0</v>
      </c>
      <c r="DQ16">
        <f>((1/18)*100)</f>
        <v>5.5555555555555554</v>
      </c>
      <c r="DR16">
        <f>((17/18)*100)</f>
        <v>94.444444444444443</v>
      </c>
      <c r="DS16">
        <f>((0/17)*100)</f>
        <v>0</v>
      </c>
      <c r="DT16">
        <f>((15/17)*100)</f>
        <v>88.235294117647058</v>
      </c>
      <c r="DU16">
        <f>((1/17)*100)</f>
        <v>5.8823529411764701</v>
      </c>
      <c r="DV16">
        <f>((1/18)*100)</f>
        <v>5.5555555555555554</v>
      </c>
      <c r="DW16">
        <f>((15/18)*100)</f>
        <v>83.333333333333343</v>
      </c>
      <c r="DX16">
        <f>((0/18)*100)</f>
        <v>0</v>
      </c>
      <c r="DY16">
        <f>((17/18)*100)</f>
        <v>94.444444444444443</v>
      </c>
      <c r="DZ16">
        <f>((1/18)*100)</f>
        <v>5.5555555555555554</v>
      </c>
      <c r="EA16">
        <f>((1/18)*100)</f>
        <v>5.5555555555555554</v>
      </c>
    </row>
    <row r="17" spans="1:131" x14ac:dyDescent="0.25">
      <c r="A17">
        <v>196.30566300000001</v>
      </c>
      <c r="B17">
        <v>5.4694900000000004</v>
      </c>
      <c r="C17">
        <v>184.822093</v>
      </c>
      <c r="D17">
        <v>7.1901529999999996</v>
      </c>
      <c r="E17">
        <v>196.38490200000001</v>
      </c>
      <c r="F17">
        <v>6.2278060000000002</v>
      </c>
      <c r="G17">
        <v>206.50183800000002</v>
      </c>
      <c r="H17">
        <v>7.579745</v>
      </c>
      <c r="K17">
        <f>(18/200)</f>
        <v>0.09</v>
      </c>
      <c r="L17">
        <f>(17/200)</f>
        <v>8.5000000000000006E-2</v>
      </c>
      <c r="M17">
        <f>(17/200)</f>
        <v>8.5000000000000006E-2</v>
      </c>
      <c r="N17">
        <f>(17/200)</f>
        <v>8.5000000000000006E-2</v>
      </c>
      <c r="P17">
        <f>(15/200)</f>
        <v>7.4999999999999997E-2</v>
      </c>
      <c r="Q17">
        <f>(15/200)</f>
        <v>7.4999999999999997E-2</v>
      </c>
      <c r="R17">
        <f>(15/200)</f>
        <v>7.4999999999999997E-2</v>
      </c>
      <c r="S17">
        <f>(16/200)</f>
        <v>0.08</v>
      </c>
      <c r="U17">
        <f>0.09+0.075</f>
        <v>0.16499999999999998</v>
      </c>
      <c r="V17">
        <f>0.085+0.075</f>
        <v>0.16</v>
      </c>
      <c r="W17">
        <f>0.085+0.075</f>
        <v>0.16</v>
      </c>
      <c r="X17">
        <f>0.085+0.08</f>
        <v>0.16500000000000001</v>
      </c>
      <c r="Z17">
        <f>SQRT((ABS($A$18-$A$17)^2+(ABS($B$18-$B$17)^2)))</f>
        <v>22.553612242349249</v>
      </c>
      <c r="AA17">
        <f>SQRT((ABS($C$18-$C$17)^2+(ABS($D$18-$D$17)^2)))</f>
        <v>21.483983342877018</v>
      </c>
      <c r="AB17">
        <f>SQRT((ABS($E$18-$E$17)^2+(ABS($F$18-$F$17)^2)))</f>
        <v>22.75187093406047</v>
      </c>
      <c r="AC17">
        <f>SQRT((ABS($G$18-$G$17)^2+(ABS($H$18-$H$17)^2)))</f>
        <v>21.816781538470529</v>
      </c>
      <c r="AJ17">
        <f>1/0.165</f>
        <v>6.0606060606060606</v>
      </c>
      <c r="AK17">
        <f>1/0.16</f>
        <v>6.25</v>
      </c>
      <c r="AL17">
        <f>1/0.16</f>
        <v>6.25</v>
      </c>
      <c r="AM17">
        <f>1/0.165</f>
        <v>6.0606060606060606</v>
      </c>
      <c r="AO17">
        <f>$Z17/$U17</f>
        <v>136.68855904454091</v>
      </c>
      <c r="AP17">
        <f>$AA17/$V17</f>
        <v>134.27489589298136</v>
      </c>
      <c r="AQ17">
        <f>$AB17/$W17</f>
        <v>142.19919333787794</v>
      </c>
      <c r="AR17">
        <f>$AC17/$X17</f>
        <v>132.2229184149729</v>
      </c>
      <c r="AV17">
        <f>((0.09/0.165)*100)</f>
        <v>54.54545454545454</v>
      </c>
      <c r="AW17">
        <f>((0.085/0.16)*100)</f>
        <v>53.125</v>
      </c>
      <c r="AX17">
        <f>((0.085/0.16)*100)</f>
        <v>53.125</v>
      </c>
      <c r="AY17">
        <f>((0.085/0.165)*100)</f>
        <v>51.515151515151516</v>
      </c>
      <c r="BA17">
        <f>((0.075/0.165)*100)</f>
        <v>45.454545454545453</v>
      </c>
      <c r="BB17">
        <f>((0.075/0.16)*100)</f>
        <v>46.875</v>
      </c>
      <c r="BC17">
        <f>((0.075/0.16)*100)</f>
        <v>46.875</v>
      </c>
      <c r="BD17">
        <f>((0.08/0.165)*100)</f>
        <v>48.484848484848484</v>
      </c>
      <c r="BF17">
        <f>ABS($B$17-$D$17)</f>
        <v>1.7206629999999992</v>
      </c>
      <c r="BG17">
        <f>ABS($F$17-$H$17)</f>
        <v>1.3519389999999998</v>
      </c>
      <c r="BL17">
        <f>SQRT((ABS($A$17-$E$17)^2+(ABS($B$17-$F$17)^2)))</f>
        <v>0.76244473568711835</v>
      </c>
      <c r="BM17">
        <f>SQRT((ABS($C$17-$G$18)^2+(ABS($D$17-$H$18)^2)))</f>
        <v>1.0215849113847548</v>
      </c>
      <c r="BO17">
        <f>SQRT((ABS($A$17-$G$18)^2+(ABS($B$17-$H$18)^2)))</f>
        <v>11.929247200472373</v>
      </c>
      <c r="BP17">
        <f>SQRT((ABS($C$17-$E$17)^2+(ABS($D$17-$F$17)^2)))</f>
        <v>11.602786894487478</v>
      </c>
      <c r="BR17">
        <f>DEGREES(ACOS((21.08452344376^2+31.5918607769556^2-10.5307812962588^2)/(2*21.08452344376*31.5918607769556)))</f>
        <v>1.559141380909264</v>
      </c>
      <c r="BS17">
        <f>DEGREES(ACOS((8.34508754481916^2+29.3504647368552^2-21.08452344376^2)/(2*8.34508754481916*29.3504647368552)))</f>
        <v>6.6857516457192485</v>
      </c>
      <c r="BU17">
        <v>18</v>
      </c>
      <c r="BV17">
        <v>3</v>
      </c>
      <c r="BW17">
        <v>3</v>
      </c>
      <c r="BX17">
        <v>17</v>
      </c>
      <c r="BY17">
        <v>17</v>
      </c>
      <c r="BZ17">
        <v>3</v>
      </c>
      <c r="CA17">
        <v>17</v>
      </c>
      <c r="CB17">
        <v>2</v>
      </c>
      <c r="CC17">
        <v>17</v>
      </c>
      <c r="CD17">
        <v>3</v>
      </c>
      <c r="CE17">
        <v>17</v>
      </c>
      <c r="CF17">
        <v>2</v>
      </c>
      <c r="CG17">
        <v>17</v>
      </c>
      <c r="CH17">
        <v>17</v>
      </c>
      <c r="CI17">
        <v>2</v>
      </c>
      <c r="CJ17">
        <v>2</v>
      </c>
      <c r="CL17">
        <v>15</v>
      </c>
      <c r="CM17">
        <v>0</v>
      </c>
      <c r="CN17">
        <v>0</v>
      </c>
      <c r="CO17">
        <v>15</v>
      </c>
      <c r="CP17">
        <v>15</v>
      </c>
      <c r="CQ17">
        <v>0</v>
      </c>
      <c r="CR17">
        <v>15</v>
      </c>
      <c r="CS17">
        <v>0</v>
      </c>
      <c r="CT17">
        <v>15</v>
      </c>
      <c r="CU17">
        <v>0</v>
      </c>
      <c r="CV17">
        <v>15</v>
      </c>
      <c r="CW17">
        <v>0</v>
      </c>
      <c r="CX17">
        <v>16</v>
      </c>
      <c r="CY17">
        <v>15</v>
      </c>
      <c r="CZ17">
        <v>1</v>
      </c>
      <c r="DA17">
        <v>0</v>
      </c>
      <c r="DC17">
        <f>((3/18)*100)</f>
        <v>16.666666666666664</v>
      </c>
      <c r="DD17">
        <f>((3/18)*100)</f>
        <v>16.666666666666664</v>
      </c>
      <c r="DE17">
        <f>((17/18)*100)</f>
        <v>94.444444444444443</v>
      </c>
      <c r="DF17">
        <f>((3/17)*100)</f>
        <v>17.647058823529413</v>
      </c>
      <c r="DG17">
        <f>((17/17)*100)</f>
        <v>100</v>
      </c>
      <c r="DH17">
        <f>((2/17)*100)</f>
        <v>11.76470588235294</v>
      </c>
      <c r="DI17">
        <f>((3/17)*100)</f>
        <v>17.647058823529413</v>
      </c>
      <c r="DJ17">
        <f>((17/17)*100)</f>
        <v>100</v>
      </c>
      <c r="DK17">
        <f>((2/17)*100)</f>
        <v>11.76470588235294</v>
      </c>
      <c r="DL17">
        <f>((17/17)*100)</f>
        <v>100</v>
      </c>
      <c r="DM17">
        <f>((2/17)*100)</f>
        <v>11.76470588235294</v>
      </c>
      <c r="DN17">
        <f>((2/17)*100)</f>
        <v>11.76470588235294</v>
      </c>
      <c r="DP17">
        <f>((0/15)*100)</f>
        <v>0</v>
      </c>
      <c r="DQ17">
        <f>((0/15)*100)</f>
        <v>0</v>
      </c>
      <c r="DR17">
        <f>((15/15)*100)</f>
        <v>100</v>
      </c>
      <c r="DS17">
        <f>((0/15)*100)</f>
        <v>0</v>
      </c>
      <c r="DT17">
        <f>((15/15)*100)</f>
        <v>100</v>
      </c>
      <c r="DU17">
        <f>((0/15)*100)</f>
        <v>0</v>
      </c>
      <c r="DV17">
        <f>((0/15)*100)</f>
        <v>0</v>
      </c>
      <c r="DW17">
        <f>((15/15)*100)</f>
        <v>100</v>
      </c>
      <c r="DX17">
        <f>((0/15)*100)</f>
        <v>0</v>
      </c>
      <c r="DY17">
        <f>((15/16)*100)</f>
        <v>93.75</v>
      </c>
      <c r="DZ17">
        <f>((1/16)*100)</f>
        <v>6.25</v>
      </c>
      <c r="EA17">
        <f>((0/16)*100)</f>
        <v>0</v>
      </c>
    </row>
    <row r="18" spans="1:131" x14ac:dyDescent="0.25">
      <c r="A18">
        <v>173.76995199999999</v>
      </c>
      <c r="B18">
        <v>6.3679079999999999</v>
      </c>
      <c r="C18">
        <v>163.34510399999999</v>
      </c>
      <c r="D18">
        <v>7.7383170000000003</v>
      </c>
      <c r="E18">
        <v>173.639186</v>
      </c>
      <c r="F18">
        <v>6.7569889999999999</v>
      </c>
      <c r="G18">
        <v>184.69398000000001</v>
      </c>
      <c r="H18">
        <v>8.2036730000000002</v>
      </c>
      <c r="K18">
        <f>(16/200)</f>
        <v>0.08</v>
      </c>
      <c r="L18">
        <f>(17/200)</f>
        <v>8.5000000000000006E-2</v>
      </c>
      <c r="M18">
        <f>(17/200)</f>
        <v>8.5000000000000006E-2</v>
      </c>
      <c r="N18">
        <f>(17/200)</f>
        <v>8.5000000000000006E-2</v>
      </c>
      <c r="P18">
        <f>(14/200)</f>
        <v>7.0000000000000007E-2</v>
      </c>
      <c r="Q18">
        <f>(15/200)</f>
        <v>7.4999999999999997E-2</v>
      </c>
      <c r="R18">
        <f>(14/200)</f>
        <v>7.0000000000000007E-2</v>
      </c>
      <c r="S18">
        <f>(15/200)</f>
        <v>7.4999999999999997E-2</v>
      </c>
      <c r="U18">
        <f>0.08+0.07</f>
        <v>0.15000000000000002</v>
      </c>
      <c r="V18">
        <f>0.085+0.075</f>
        <v>0.16</v>
      </c>
      <c r="W18">
        <f>0.085+0.07</f>
        <v>0.15500000000000003</v>
      </c>
      <c r="X18">
        <f>0.085+0.075</f>
        <v>0.16</v>
      </c>
      <c r="Z18">
        <f>SQRT((ABS($A$19-$A$18)^2+(ABS($B$19-$B$18)^2)))</f>
        <v>18.684916823280204</v>
      </c>
      <c r="AA18">
        <f>SQRT((ABS($C$19-$C$18)^2+(ABS($D$19-$D$18)^2)))</f>
        <v>29.073335832208389</v>
      </c>
      <c r="AB18">
        <f>SQRT((ABS($E$19-$E$18)^2+(ABS($F$19-$F$18)^2)))</f>
        <v>18.648091165842338</v>
      </c>
      <c r="AC18">
        <f>SQRT((ABS($G$19-$G$18)^2+(ABS($H$19-$H$18)^2)))</f>
        <v>21.492021251752469</v>
      </c>
      <c r="AJ18">
        <f>1/0.15</f>
        <v>6.666666666666667</v>
      </c>
      <c r="AK18">
        <f>1/0.16</f>
        <v>6.25</v>
      </c>
      <c r="AL18">
        <f>1/0.155</f>
        <v>6.4516129032258069</v>
      </c>
      <c r="AM18">
        <f>1/0.16</f>
        <v>6.25</v>
      </c>
      <c r="AO18">
        <f>$Z18/$U18</f>
        <v>124.56611215520134</v>
      </c>
      <c r="AP18">
        <f>$AA18/$V18</f>
        <v>181.70834895130244</v>
      </c>
      <c r="AQ18">
        <f>$AB18/$W18</f>
        <v>120.31026558607958</v>
      </c>
      <c r="AR18">
        <f>$AC18/$X18</f>
        <v>134.32513282345292</v>
      </c>
      <c r="AV18">
        <f>((0.08/0.15)*100)</f>
        <v>53.333333333333336</v>
      </c>
      <c r="AW18">
        <f>((0.085/0.16)*100)</f>
        <v>53.125</v>
      </c>
      <c r="AX18">
        <f>((0.085/0.155)*100)</f>
        <v>54.838709677419359</v>
      </c>
      <c r="AY18">
        <f>((0.085/0.16)*100)</f>
        <v>53.125</v>
      </c>
      <c r="BA18">
        <f>((0.07/0.15)*100)</f>
        <v>46.666666666666671</v>
      </c>
      <c r="BB18">
        <f>((0.075/0.16)*100)</f>
        <v>46.875</v>
      </c>
      <c r="BC18">
        <f>((0.07/0.155)*100)</f>
        <v>45.161290322580648</v>
      </c>
      <c r="BD18">
        <f>((0.075/0.16)*100)</f>
        <v>46.875</v>
      </c>
      <c r="BF18">
        <f>ABS($B$18-$D$18)</f>
        <v>1.3704090000000004</v>
      </c>
      <c r="BG18">
        <f>ABS($F$18-$H$18)</f>
        <v>1.4466840000000003</v>
      </c>
      <c r="BL18">
        <f>SQRT((ABS($A$18-$E$18)^2+(ABS($B$18-$F$18)^2)))</f>
        <v>0.4104677469875051</v>
      </c>
      <c r="BM18">
        <f>SQRT((ABS($C$18-$G$19)^2+(ABS($D$18-$H$19)^2)))</f>
        <v>0.45086588587294174</v>
      </c>
      <c r="BO18">
        <f>SQRT((ABS($A$18-$G$19)^2+(ABS($B$18-$H$19)^2)))</f>
        <v>10.71981506963998</v>
      </c>
      <c r="BP18">
        <f>SQRT((ABS($C$18-$E$18)^2+(ABS($D$18-$F$18)^2)))</f>
        <v>10.340750885032868</v>
      </c>
      <c r="BR18">
        <f>DEGREES(ACOS((12.5676399288549^2+25.8988235862442^2-13.486408176985^2)/(2*12.5676399288549*25.8988235862442)))</f>
        <v>6.4830220861932171</v>
      </c>
      <c r="BS18">
        <f>DEGREES(ACOS((10.5307812962588^2+22.9212758389393^2-12.5676399288549^2)/(2*10.5307812962588*22.9212758389393)))</f>
        <v>7.7602539028523871</v>
      </c>
      <c r="BU18">
        <v>16</v>
      </c>
      <c r="BV18">
        <v>1</v>
      </c>
      <c r="BW18">
        <v>2</v>
      </c>
      <c r="BX18">
        <v>16</v>
      </c>
      <c r="BY18">
        <v>17</v>
      </c>
      <c r="BZ18">
        <v>3</v>
      </c>
      <c r="CA18">
        <v>16</v>
      </c>
      <c r="CB18">
        <v>2</v>
      </c>
      <c r="CC18">
        <v>17</v>
      </c>
      <c r="CD18">
        <v>3</v>
      </c>
      <c r="CE18">
        <v>16</v>
      </c>
      <c r="CF18">
        <v>2</v>
      </c>
      <c r="CG18">
        <v>17</v>
      </c>
      <c r="CH18">
        <v>16</v>
      </c>
      <c r="CI18">
        <v>2</v>
      </c>
      <c r="CJ18">
        <v>3</v>
      </c>
      <c r="CL18">
        <v>14</v>
      </c>
      <c r="CM18">
        <v>0</v>
      </c>
      <c r="CN18">
        <v>0</v>
      </c>
      <c r="CO18">
        <v>14</v>
      </c>
      <c r="CP18">
        <v>15</v>
      </c>
      <c r="CQ18">
        <v>0</v>
      </c>
      <c r="CR18">
        <v>14</v>
      </c>
      <c r="CS18">
        <v>0</v>
      </c>
      <c r="CT18">
        <v>14</v>
      </c>
      <c r="CU18">
        <v>0</v>
      </c>
      <c r="CV18">
        <v>14</v>
      </c>
      <c r="CW18">
        <v>0</v>
      </c>
      <c r="CX18">
        <v>15</v>
      </c>
      <c r="CY18">
        <v>14</v>
      </c>
      <c r="CZ18">
        <v>0</v>
      </c>
      <c r="DA18">
        <v>0</v>
      </c>
      <c r="DC18">
        <f>((1/16)*100)</f>
        <v>6.25</v>
      </c>
      <c r="DD18">
        <f>((2/16)*100)</f>
        <v>12.5</v>
      </c>
      <c r="DE18">
        <f>((16/16)*100)</f>
        <v>100</v>
      </c>
      <c r="DF18">
        <f>((3/17)*100)</f>
        <v>17.647058823529413</v>
      </c>
      <c r="DG18">
        <f>((16/17)*100)</f>
        <v>94.117647058823522</v>
      </c>
      <c r="DH18">
        <f>((2/17)*100)</f>
        <v>11.76470588235294</v>
      </c>
      <c r="DI18">
        <f>((3/17)*100)</f>
        <v>17.647058823529413</v>
      </c>
      <c r="DJ18">
        <f>((16/17)*100)</f>
        <v>94.117647058823522</v>
      </c>
      <c r="DK18">
        <f>((2/17)*100)</f>
        <v>11.76470588235294</v>
      </c>
      <c r="DL18">
        <f>((16/17)*100)</f>
        <v>94.117647058823522</v>
      </c>
      <c r="DM18">
        <f>((2/17)*100)</f>
        <v>11.76470588235294</v>
      </c>
      <c r="DN18">
        <f>((3/17)*100)</f>
        <v>17.647058823529413</v>
      </c>
      <c r="DP18">
        <f>((0/14)*100)</f>
        <v>0</v>
      </c>
      <c r="DQ18">
        <f>((0/14)*100)</f>
        <v>0</v>
      </c>
      <c r="DR18">
        <f>((14/14)*100)</f>
        <v>100</v>
      </c>
      <c r="DS18">
        <f>((0/15)*100)</f>
        <v>0</v>
      </c>
      <c r="DT18">
        <f>((14/15)*100)</f>
        <v>93.333333333333329</v>
      </c>
      <c r="DU18">
        <f>((0/15)*100)</f>
        <v>0</v>
      </c>
      <c r="DV18">
        <f>((0/14)*100)</f>
        <v>0</v>
      </c>
      <c r="DW18">
        <f>((14/14)*100)</f>
        <v>100</v>
      </c>
      <c r="DX18">
        <f>((0/14)*100)</f>
        <v>0</v>
      </c>
      <c r="DY18">
        <f>((14/15)*100)</f>
        <v>93.333333333333329</v>
      </c>
      <c r="DZ18">
        <f>((0/15)*100)</f>
        <v>0</v>
      </c>
      <c r="EA18">
        <f>((0/15)*100)</f>
        <v>0</v>
      </c>
    </row>
    <row r="19" spans="1:131" x14ac:dyDescent="0.25">
      <c r="A19">
        <v>155.085104</v>
      </c>
      <c r="B19">
        <v>6.3171939999999998</v>
      </c>
      <c r="C19">
        <v>134.34154799999999</v>
      </c>
      <c r="D19">
        <v>5.7252109999999998</v>
      </c>
      <c r="E19">
        <v>154.99127800000002</v>
      </c>
      <c r="F19">
        <v>6.6743370000000004</v>
      </c>
      <c r="G19">
        <v>163.20199200000002</v>
      </c>
      <c r="H19">
        <v>8.1658670000000004</v>
      </c>
      <c r="K19">
        <f>(18/200)</f>
        <v>0.09</v>
      </c>
      <c r="L19">
        <f>(16/200)</f>
        <v>0.08</v>
      </c>
      <c r="M19">
        <f>(17/200)</f>
        <v>8.5000000000000006E-2</v>
      </c>
      <c r="N19">
        <f>(16/200)</f>
        <v>0.08</v>
      </c>
      <c r="P19">
        <f>(14/200)</f>
        <v>7.0000000000000007E-2</v>
      </c>
      <c r="Q19">
        <f>(13/200)</f>
        <v>6.5000000000000002E-2</v>
      </c>
      <c r="R19">
        <f>(13/200)</f>
        <v>6.5000000000000002E-2</v>
      </c>
      <c r="S19">
        <f>(15/200)</f>
        <v>7.4999999999999997E-2</v>
      </c>
      <c r="U19">
        <f>0.09+0.07</f>
        <v>0.16</v>
      </c>
      <c r="V19">
        <f>0.08+0.065</f>
        <v>0.14500000000000002</v>
      </c>
      <c r="W19">
        <f>0.085+0.065</f>
        <v>0.15000000000000002</v>
      </c>
      <c r="X19">
        <f>0.08+0.075</f>
        <v>0.155</v>
      </c>
      <c r="Z19">
        <f>SQRT((ABS($A$20-$A$19)^2+(ABS($B$20-$B$19)^2)))</f>
        <v>31.190818149896664</v>
      </c>
      <c r="AA19">
        <f>SQRT((ABS($C$20-$C$19)^2+(ABS($D$20-$D$19)^2)))</f>
        <v>22.692346363436823</v>
      </c>
      <c r="AB19">
        <f>SQRT((ABS($E$20-$E$19)^2+(ABS($F$20-$F$19)^2)))</f>
        <v>31.591860776955617</v>
      </c>
      <c r="AC19">
        <f>SQRT((ABS($G$20-$G$19)^2+(ABS($H$20-$H$19)^2)))</f>
        <v>29.350464736855265</v>
      </c>
      <c r="AJ19">
        <f>1/0.16</f>
        <v>6.25</v>
      </c>
      <c r="AK19">
        <f>1/0.145</f>
        <v>6.8965517241379315</v>
      </c>
      <c r="AL19">
        <f>1/0.15</f>
        <v>6.666666666666667</v>
      </c>
      <c r="AM19">
        <f>1/0.155</f>
        <v>6.4516129032258069</v>
      </c>
      <c r="AO19">
        <f>$Z19/$U19</f>
        <v>194.94261343685415</v>
      </c>
      <c r="AP19">
        <f>$AA19/$V19</f>
        <v>156.49894043749532</v>
      </c>
      <c r="AQ19">
        <f>$AB19/$W19</f>
        <v>210.61240517970407</v>
      </c>
      <c r="AR19">
        <f>$AC19/$X19</f>
        <v>189.35783701196945</v>
      </c>
      <c r="AV19">
        <f>((0.09/0.16)*100)</f>
        <v>56.25</v>
      </c>
      <c r="AW19">
        <f>((0.08/0.145)*100)</f>
        <v>55.172413793103459</v>
      </c>
      <c r="AX19">
        <f>((0.085/0.15)*100)</f>
        <v>56.666666666666679</v>
      </c>
      <c r="AY19">
        <f>((0.08/0.155)*100)</f>
        <v>51.612903225806448</v>
      </c>
      <c r="BA19">
        <f>((0.07/0.16)*100)</f>
        <v>43.750000000000007</v>
      </c>
      <c r="BB19">
        <f>((0.065/0.145)*100)</f>
        <v>44.827586206896555</v>
      </c>
      <c r="BC19">
        <f>((0.065/0.15)*100)</f>
        <v>43.333333333333336</v>
      </c>
      <c r="BD19">
        <f>((0.075/0.155)*100)</f>
        <v>48.387096774193544</v>
      </c>
      <c r="BF19">
        <f>ABS($B$19-$D$19)</f>
        <v>0.59198299999999993</v>
      </c>
      <c r="BG19">
        <f>ABS($F$19-$H$19)</f>
        <v>1.49153</v>
      </c>
      <c r="BL19">
        <f>SQRT((ABS($A$19-$E$19)^2+(ABS($B$19-$F$19)^2)))</f>
        <v>0.36926202177450695</v>
      </c>
      <c r="BM19">
        <f>SQRT((ABS($C$19-$G$20)^2+(ABS($D$19-$H$20)^2)))</f>
        <v>0.73317324241954118</v>
      </c>
      <c r="BO19">
        <f>SQRT((ABS($A$19-$G$19)^2+(ABS($B$19-$H$19)^2)))</f>
        <v>8.3247500061847663</v>
      </c>
      <c r="BP19">
        <f>SQRT((ABS($C$19-$E$20)^2+(ABS($D$19-$F$20)^2)))</f>
        <v>10.92042740401865</v>
      </c>
      <c r="BR19">
        <f>DEGREES(ACOS((10.7383142284674^2+21.8389899439466^2-11.4413375518419^2)/(2*10.7383142284674*21.8389899439466)))</f>
        <v>10.382231941304326</v>
      </c>
      <c r="BS19">
        <f>DEGREES(ACOS((13.486408176985^2+24.0129362447315^2-10.7383142284674^2)/(2*13.486408176985*24.0129362447315)))</f>
        <v>6.7605758326737782</v>
      </c>
      <c r="BU19">
        <v>18</v>
      </c>
      <c r="BV19">
        <v>5</v>
      </c>
      <c r="BW19">
        <v>5</v>
      </c>
      <c r="BX19">
        <v>16</v>
      </c>
      <c r="BY19">
        <v>16</v>
      </c>
      <c r="BZ19">
        <v>4</v>
      </c>
      <c r="CA19">
        <v>16</v>
      </c>
      <c r="CB19">
        <v>4</v>
      </c>
      <c r="CC19">
        <v>17</v>
      </c>
      <c r="CD19">
        <v>5</v>
      </c>
      <c r="CE19">
        <v>16</v>
      </c>
      <c r="CF19">
        <v>5</v>
      </c>
      <c r="CG19">
        <v>16</v>
      </c>
      <c r="CH19">
        <v>16</v>
      </c>
      <c r="CI19">
        <v>3</v>
      </c>
      <c r="CJ19">
        <v>3</v>
      </c>
      <c r="CL19">
        <v>14</v>
      </c>
      <c r="CM19">
        <v>0</v>
      </c>
      <c r="CN19">
        <v>0</v>
      </c>
      <c r="CO19">
        <v>13</v>
      </c>
      <c r="CP19">
        <v>13</v>
      </c>
      <c r="CQ19">
        <v>0</v>
      </c>
      <c r="CR19">
        <v>12</v>
      </c>
      <c r="CS19">
        <v>0</v>
      </c>
      <c r="CT19">
        <v>13</v>
      </c>
      <c r="CU19">
        <v>0</v>
      </c>
      <c r="CV19">
        <v>12</v>
      </c>
      <c r="CW19">
        <v>0</v>
      </c>
      <c r="CX19">
        <v>15</v>
      </c>
      <c r="CY19">
        <v>13</v>
      </c>
      <c r="CZ19">
        <v>0</v>
      </c>
      <c r="DA19">
        <v>0</v>
      </c>
      <c r="DC19">
        <f>((5/18)*100)</f>
        <v>27.777777777777779</v>
      </c>
      <c r="DD19">
        <f>((5/18)*100)</f>
        <v>27.777777777777779</v>
      </c>
      <c r="DE19">
        <f>((16/18)*100)</f>
        <v>88.888888888888886</v>
      </c>
      <c r="DF19">
        <f>((4/16)*100)</f>
        <v>25</v>
      </c>
      <c r="DG19">
        <f>((16/16)*100)</f>
        <v>100</v>
      </c>
      <c r="DH19">
        <f>((4/16)*100)</f>
        <v>25</v>
      </c>
      <c r="DI19">
        <f>((5/17)*100)</f>
        <v>29.411764705882355</v>
      </c>
      <c r="DJ19">
        <f>((16/17)*100)</f>
        <v>94.117647058823522</v>
      </c>
      <c r="DK19">
        <f>((5/17)*100)</f>
        <v>29.411764705882355</v>
      </c>
      <c r="DL19">
        <f>((16/16)*100)</f>
        <v>100</v>
      </c>
      <c r="DM19">
        <f>((3/16)*100)</f>
        <v>18.75</v>
      </c>
      <c r="DN19">
        <f>((3/16)*100)</f>
        <v>18.75</v>
      </c>
      <c r="DP19">
        <f>((0/14)*100)</f>
        <v>0</v>
      </c>
      <c r="DQ19">
        <f>((0/14)*100)</f>
        <v>0</v>
      </c>
      <c r="DR19">
        <f>((13/14)*100)</f>
        <v>92.857142857142861</v>
      </c>
      <c r="DS19">
        <f>((0/13)*100)</f>
        <v>0</v>
      </c>
      <c r="DT19">
        <f>((12/13)*100)</f>
        <v>92.307692307692307</v>
      </c>
      <c r="DU19">
        <f>((0/13)*100)</f>
        <v>0</v>
      </c>
      <c r="DV19">
        <f>((0/13)*100)</f>
        <v>0</v>
      </c>
      <c r="DW19">
        <f>((12/13)*100)</f>
        <v>92.307692307692307</v>
      </c>
      <c r="DX19">
        <f>((0/13)*100)</f>
        <v>0</v>
      </c>
      <c r="DY19">
        <f>((13/15)*100)</f>
        <v>86.666666666666671</v>
      </c>
      <c r="DZ19">
        <f>((0/15)*100)</f>
        <v>0</v>
      </c>
      <c r="EA19">
        <f>((0/15)*100)</f>
        <v>0</v>
      </c>
    </row>
    <row r="20" spans="1:131" x14ac:dyDescent="0.25">
      <c r="A20">
        <v>123.91931400000001</v>
      </c>
      <c r="B20">
        <v>5.0679259999999999</v>
      </c>
      <c r="C20">
        <v>111.670585</v>
      </c>
      <c r="D20">
        <v>6.7101069999999998</v>
      </c>
      <c r="E20">
        <v>123.43016700000001</v>
      </c>
      <c r="F20">
        <v>5.2808020000000004</v>
      </c>
      <c r="G20">
        <v>133.90977000000001</v>
      </c>
      <c r="H20">
        <v>6.3177570000000003</v>
      </c>
      <c r="K20">
        <f>(17/200)</f>
        <v>8.5000000000000006E-2</v>
      </c>
      <c r="L20">
        <f>(16/200)</f>
        <v>0.08</v>
      </c>
      <c r="M20">
        <f>(18/200)</f>
        <v>0.09</v>
      </c>
      <c r="N20">
        <f>(16/200)</f>
        <v>0.08</v>
      </c>
      <c r="P20">
        <f>(12/200)</f>
        <v>0.06</v>
      </c>
      <c r="Q20">
        <f>(13/200)</f>
        <v>6.5000000000000002E-2</v>
      </c>
      <c r="R20">
        <f>(12/200)</f>
        <v>0.06</v>
      </c>
      <c r="S20">
        <f>(12/200)</f>
        <v>0.06</v>
      </c>
      <c r="U20">
        <f>0.085+0.06</f>
        <v>0.14500000000000002</v>
      </c>
      <c r="V20">
        <f>0.08+0.065</f>
        <v>0.14500000000000002</v>
      </c>
      <c r="W20">
        <f>0.09+0.06</f>
        <v>0.15</v>
      </c>
      <c r="X20">
        <f>0.08+0.06</f>
        <v>0.14000000000000001</v>
      </c>
      <c r="Z20">
        <f>SQRT((ABS($A$21-$A$20)^2+(ABS($B$21-$B$20)^2)))</f>
        <v>25.434549059003697</v>
      </c>
      <c r="AA20">
        <f>SQRT((ABS($C$21-$C$20)^2+(ABS($D$21-$D$20)^2)))</f>
        <v>24.207175519730686</v>
      </c>
      <c r="AB20">
        <f>SQRT((ABS($E$21-$E$20)^2+(ABS($F$21-$F$20)^2)))</f>
        <v>25.898823586244223</v>
      </c>
      <c r="AC20">
        <f>SQRT((ABS($G$21-$G$20)^2+(ABS($H$21-$H$20)^2)))</f>
        <v>22.921275838939259</v>
      </c>
      <c r="AJ20">
        <f>1/0.145</f>
        <v>6.8965517241379315</v>
      </c>
      <c r="AK20">
        <f>1/0.145</f>
        <v>6.8965517241379315</v>
      </c>
      <c r="AL20">
        <f>1/0.15</f>
        <v>6.666666666666667</v>
      </c>
      <c r="AM20">
        <f>1/0.14</f>
        <v>7.1428571428571423</v>
      </c>
      <c r="AO20">
        <f>$Z20/$U20</f>
        <v>175.41068316554271</v>
      </c>
      <c r="AP20">
        <f>$AA20/$V20</f>
        <v>166.94603806710816</v>
      </c>
      <c r="AQ20">
        <f>$AB20/$W20</f>
        <v>172.65882390829483</v>
      </c>
      <c r="AR20">
        <f>$AC20/$X20</f>
        <v>163.72339884956611</v>
      </c>
      <c r="AV20">
        <f>((0.085/0.145)*100)</f>
        <v>58.62068965517242</v>
      </c>
      <c r="AW20">
        <f>((0.08/0.145)*100)</f>
        <v>55.172413793103459</v>
      </c>
      <c r="AX20">
        <f>((0.09/0.15)*100)</f>
        <v>60</v>
      </c>
      <c r="AY20">
        <f>((0.08/0.14)*100)</f>
        <v>57.142857142857139</v>
      </c>
      <c r="BA20">
        <f>((0.06/0.145)*100)</f>
        <v>41.379310344827587</v>
      </c>
      <c r="BB20">
        <f>((0.065/0.145)*100)</f>
        <v>44.827586206896555</v>
      </c>
      <c r="BC20">
        <f>((0.06/0.15)*100)</f>
        <v>40</v>
      </c>
      <c r="BD20">
        <f>((0.06/0.14)*100)</f>
        <v>42.857142857142847</v>
      </c>
      <c r="BF20">
        <f>ABS($B$20-$D$20)</f>
        <v>1.6421809999999999</v>
      </c>
      <c r="BG20">
        <f>ABS($F$20-$H$20)</f>
        <v>1.0369549999999998</v>
      </c>
      <c r="BL20">
        <f>SQRT((ABS($A$20-$E$20)^2+(ABS($B$20-$F$20)^2)))</f>
        <v>0.53346131910852057</v>
      </c>
      <c r="BM20">
        <f>SQRT((ABS($C$20-$G$21)^2+(ABS($D$20-$H$21)^2)))</f>
        <v>0.8049494809899459</v>
      </c>
      <c r="BO20">
        <f>SQRT((ABS($A$20-$G$20)^2+(ABS($B$20-$H$20)^2)))</f>
        <v>10.068330974719538</v>
      </c>
      <c r="BP20">
        <f>SQRT((ABS($C$20-$E$20)^2+(ABS($D$20-$F$20)^2)))</f>
        <v>11.846125172297869</v>
      </c>
      <c r="BR20">
        <f>DEGREES(ACOS((8.2909168747627^2+19.4587469062863^2-11.6895389760713^2)/(2*8.2909168747627*19.4587469062863)))</f>
        <v>15.625642540244517</v>
      </c>
      <c r="BS20">
        <f>DEGREES(ACOS((11.4413375518419^2+19.3466901053506^2-8.2909168747627^2)/(2*11.4413375518419*19.3466901053506)))</f>
        <v>9.6349317664804275</v>
      </c>
      <c r="BU20">
        <v>17</v>
      </c>
      <c r="BV20">
        <v>4</v>
      </c>
      <c r="BW20">
        <v>5</v>
      </c>
      <c r="BX20">
        <v>16</v>
      </c>
      <c r="BY20">
        <v>16</v>
      </c>
      <c r="BZ20">
        <v>2</v>
      </c>
      <c r="CA20">
        <v>16</v>
      </c>
      <c r="CB20">
        <v>3</v>
      </c>
      <c r="CC20">
        <v>18</v>
      </c>
      <c r="CD20">
        <v>4</v>
      </c>
      <c r="CE20">
        <v>16</v>
      </c>
      <c r="CF20">
        <v>5</v>
      </c>
      <c r="CG20">
        <v>16</v>
      </c>
      <c r="CH20">
        <v>16</v>
      </c>
      <c r="CI20">
        <v>3</v>
      </c>
      <c r="CJ20">
        <v>4</v>
      </c>
      <c r="CL20">
        <v>12</v>
      </c>
      <c r="CM20">
        <v>0</v>
      </c>
      <c r="CN20">
        <v>0</v>
      </c>
      <c r="CO20">
        <v>12</v>
      </c>
      <c r="CP20">
        <v>13</v>
      </c>
      <c r="CQ20">
        <v>0</v>
      </c>
      <c r="CR20">
        <v>12</v>
      </c>
      <c r="CS20">
        <v>0</v>
      </c>
      <c r="CT20">
        <v>12</v>
      </c>
      <c r="CU20">
        <v>0</v>
      </c>
      <c r="CV20">
        <v>12</v>
      </c>
      <c r="CW20">
        <v>0</v>
      </c>
      <c r="CX20">
        <v>12</v>
      </c>
      <c r="CY20">
        <v>12</v>
      </c>
      <c r="CZ20">
        <v>0</v>
      </c>
      <c r="DA20">
        <v>0</v>
      </c>
      <c r="DC20">
        <f>((4/17)*100)</f>
        <v>23.52941176470588</v>
      </c>
      <c r="DD20">
        <f>((5/17)*100)</f>
        <v>29.411764705882355</v>
      </c>
      <c r="DE20">
        <f>((16/17)*100)</f>
        <v>94.117647058823522</v>
      </c>
      <c r="DF20">
        <f>((2/16)*100)</f>
        <v>12.5</v>
      </c>
      <c r="DG20">
        <f>((16/16)*100)</f>
        <v>100</v>
      </c>
      <c r="DH20">
        <f>((3/16)*100)</f>
        <v>18.75</v>
      </c>
      <c r="DI20">
        <f>((4/18)*100)</f>
        <v>22.222222222222221</v>
      </c>
      <c r="DJ20">
        <f>((16/18)*100)</f>
        <v>88.888888888888886</v>
      </c>
      <c r="DK20">
        <f>((5/18)*100)</f>
        <v>27.777777777777779</v>
      </c>
      <c r="DL20">
        <f>((16/16)*100)</f>
        <v>100</v>
      </c>
      <c r="DM20">
        <f>((3/16)*100)</f>
        <v>18.75</v>
      </c>
      <c r="DN20">
        <f>((4/16)*100)</f>
        <v>25</v>
      </c>
      <c r="DP20">
        <f>((0/12)*100)</f>
        <v>0</v>
      </c>
      <c r="DQ20">
        <f>((0/12)*100)</f>
        <v>0</v>
      </c>
      <c r="DR20">
        <f>((12/12)*100)</f>
        <v>100</v>
      </c>
      <c r="DS20">
        <f>((0/13)*100)</f>
        <v>0</v>
      </c>
      <c r="DT20">
        <f>((12/13)*100)</f>
        <v>92.307692307692307</v>
      </c>
      <c r="DU20">
        <f>((0/13)*100)</f>
        <v>0</v>
      </c>
      <c r="DV20">
        <f>((0/12)*100)</f>
        <v>0</v>
      </c>
      <c r="DW20">
        <f>((12/12)*100)</f>
        <v>100</v>
      </c>
      <c r="DX20">
        <f>((0/12)*100)</f>
        <v>0</v>
      </c>
      <c r="DY20">
        <f>((12/12)*100)</f>
        <v>100</v>
      </c>
      <c r="DZ20">
        <f>((0/12)*100)</f>
        <v>0</v>
      </c>
      <c r="EA20">
        <f>((0/12)*100)</f>
        <v>0</v>
      </c>
    </row>
    <row r="21" spans="1:131" x14ac:dyDescent="0.25">
      <c r="A21">
        <v>98.502161999999998</v>
      </c>
      <c r="B21">
        <v>6.0084949999999999</v>
      </c>
      <c r="C21">
        <v>87.482953000000009</v>
      </c>
      <c r="D21">
        <v>7.6826319999999999</v>
      </c>
      <c r="E21">
        <v>97.54911700000001</v>
      </c>
      <c r="F21">
        <v>6.240132</v>
      </c>
      <c r="G21">
        <v>111.00402400000002</v>
      </c>
      <c r="H21">
        <v>7.1613720000000001</v>
      </c>
      <c r="K21">
        <f>(16/200)</f>
        <v>0.08</v>
      </c>
      <c r="L21">
        <f>(15/200)</f>
        <v>7.4999999999999997E-2</v>
      </c>
      <c r="M21">
        <f>(18/200)</f>
        <v>0.09</v>
      </c>
      <c r="N21">
        <f>(15/200)</f>
        <v>7.4999999999999997E-2</v>
      </c>
      <c r="P21">
        <f>(14/200)</f>
        <v>7.0000000000000007E-2</v>
      </c>
      <c r="Q21">
        <f>(12/200)</f>
        <v>0.06</v>
      </c>
      <c r="R21">
        <f>(13/200)</f>
        <v>6.5000000000000002E-2</v>
      </c>
      <c r="S21">
        <f>(13/200)</f>
        <v>6.5000000000000002E-2</v>
      </c>
      <c r="U21">
        <f>0.08+0.07</f>
        <v>0.15000000000000002</v>
      </c>
      <c r="V21">
        <f>0.075+0.06</f>
        <v>0.13500000000000001</v>
      </c>
      <c r="W21">
        <f>0.09+0.065</f>
        <v>0.155</v>
      </c>
      <c r="X21">
        <f>0.075+0.065</f>
        <v>0.14000000000000001</v>
      </c>
      <c r="Z21">
        <f>SQRT((ABS($A$22-$A$21)^2+(ABS($B$22-$B$21)^2)))</f>
        <v>22.362163429579027</v>
      </c>
      <c r="AA21">
        <f>SQRT((ABS($C$22-$C$21)^2+(ABS($D$22-$D$21)^2)))</f>
        <v>19.579782023802654</v>
      </c>
      <c r="AB21">
        <f>SQRT((ABS($E$22-$E$21)^2+(ABS($F$22-$F$21)^2)))</f>
        <v>21.838989943946615</v>
      </c>
      <c r="AC21">
        <f>SQRT((ABS($G$22-$G$21)^2+(ABS($H$22-$H$21)^2)))</f>
        <v>24.012936244731506</v>
      </c>
      <c r="AJ21">
        <f>1/0.15</f>
        <v>6.666666666666667</v>
      </c>
      <c r="AK21">
        <f>1/0.135</f>
        <v>7.4074074074074066</v>
      </c>
      <c r="AL21">
        <f>1/0.155</f>
        <v>6.4516129032258069</v>
      </c>
      <c r="AM21">
        <f>1/0.14</f>
        <v>7.1428571428571423</v>
      </c>
      <c r="AO21">
        <f>$Z21/$U21</f>
        <v>149.08108953052684</v>
      </c>
      <c r="AP21">
        <f>$AA21/$V21</f>
        <v>145.03542239853817</v>
      </c>
      <c r="AQ21">
        <f>$AB21/$W21</f>
        <v>140.89670931578462</v>
      </c>
      <c r="AR21">
        <f>$AC21/$X21</f>
        <v>171.5209731766536</v>
      </c>
      <c r="AV21">
        <f>((0.08/0.15)*100)</f>
        <v>53.333333333333336</v>
      </c>
      <c r="AW21">
        <f>((0.075/0.135)*100)</f>
        <v>55.55555555555555</v>
      </c>
      <c r="AX21">
        <f>((0.09/0.155)*100)</f>
        <v>58.064516129032249</v>
      </c>
      <c r="AY21">
        <f>((0.075/0.14)*100)</f>
        <v>53.571428571428569</v>
      </c>
      <c r="BA21">
        <f>((0.07/0.15)*100)</f>
        <v>46.666666666666671</v>
      </c>
      <c r="BB21">
        <f>((0.06/0.135)*100)</f>
        <v>44.444444444444443</v>
      </c>
      <c r="BC21">
        <f>((0.065/0.155)*100)</f>
        <v>41.935483870967744</v>
      </c>
      <c r="BD21">
        <f>((0.065/0.14)*100)</f>
        <v>46.428571428571423</v>
      </c>
      <c r="BF21">
        <f>ABS($B$21-$D$21)</f>
        <v>1.674137</v>
      </c>
      <c r="BG21">
        <f>ABS($F$21-$H$21)</f>
        <v>0.92124000000000006</v>
      </c>
      <c r="BL21">
        <f>SQRT((ABS($A$21-$E$21)^2+(ABS($B$21-$F$21)^2)))</f>
        <v>0.98079073802416117</v>
      </c>
      <c r="BM21">
        <f>SQRT((ABS($C$21-$G$22)^2+(ABS($D$21-$H$22)^2)))</f>
        <v>0.81406866519292975</v>
      </c>
      <c r="BO21">
        <f>SQRT((ABS($A$21-$G$22)^2+(ABS($B$21-$H$22)^2)))</f>
        <v>11.718371524407335</v>
      </c>
      <c r="BP21">
        <f>SQRT((ABS($C$21-$E$21)^2+(ABS($D$21-$F$21)^2)))</f>
        <v>10.168995226908901</v>
      </c>
      <c r="BR21">
        <f>DEGREES(ACOS((10.2333941924365^2+21.0561207733839^2-11.1939149019707^2)/(2*10.2333941924365*21.0561207733839)))</f>
        <v>11.175964013110908</v>
      </c>
      <c r="BS21">
        <f>DEGREES(ACOS((11.6895389760713^2+21.4401049241472^2-10.2333941924365^2)/(2*11.6895389760713*21.4401049241472)))</f>
        <v>11.260216318371196</v>
      </c>
      <c r="BU21">
        <v>16</v>
      </c>
      <c r="BV21">
        <v>4</v>
      </c>
      <c r="BW21">
        <v>3</v>
      </c>
      <c r="BX21">
        <v>13</v>
      </c>
      <c r="BY21">
        <v>15</v>
      </c>
      <c r="BZ21">
        <v>4</v>
      </c>
      <c r="CA21">
        <v>13</v>
      </c>
      <c r="CB21">
        <v>2</v>
      </c>
      <c r="CC21">
        <v>18</v>
      </c>
      <c r="CD21">
        <v>4</v>
      </c>
      <c r="CE21">
        <v>13</v>
      </c>
      <c r="CF21">
        <v>6</v>
      </c>
      <c r="CG21">
        <v>15</v>
      </c>
      <c r="CH21">
        <v>13</v>
      </c>
      <c r="CI21">
        <v>3</v>
      </c>
      <c r="CJ21">
        <v>3</v>
      </c>
      <c r="CL21">
        <v>14</v>
      </c>
      <c r="CM21">
        <v>0</v>
      </c>
      <c r="CN21">
        <v>0</v>
      </c>
      <c r="CO21">
        <v>12</v>
      </c>
      <c r="CP21">
        <v>12</v>
      </c>
      <c r="CQ21">
        <v>0</v>
      </c>
      <c r="CR21">
        <v>11</v>
      </c>
      <c r="CS21">
        <v>0</v>
      </c>
      <c r="CT21">
        <v>13</v>
      </c>
      <c r="CU21">
        <v>0</v>
      </c>
      <c r="CV21">
        <v>11</v>
      </c>
      <c r="CW21">
        <v>1</v>
      </c>
      <c r="CX21">
        <v>13</v>
      </c>
      <c r="CY21">
        <v>12</v>
      </c>
      <c r="CZ21">
        <v>0</v>
      </c>
      <c r="DA21">
        <v>0</v>
      </c>
      <c r="DC21">
        <f>((4/16)*100)</f>
        <v>25</v>
      </c>
      <c r="DD21">
        <f>((3/16)*100)</f>
        <v>18.75</v>
      </c>
      <c r="DE21">
        <f>((13/16)*100)</f>
        <v>81.25</v>
      </c>
      <c r="DF21">
        <f>((4/15)*100)</f>
        <v>26.666666666666668</v>
      </c>
      <c r="DG21">
        <f>((13/15)*100)</f>
        <v>86.666666666666671</v>
      </c>
      <c r="DH21">
        <f>((2/15)*100)</f>
        <v>13.333333333333334</v>
      </c>
      <c r="DI21">
        <f>((4/18)*100)</f>
        <v>22.222222222222221</v>
      </c>
      <c r="DJ21">
        <f>((13/18)*100)</f>
        <v>72.222222222222214</v>
      </c>
      <c r="DK21">
        <f>((6/18)*100)</f>
        <v>33.333333333333329</v>
      </c>
      <c r="DL21">
        <f>((13/15)*100)</f>
        <v>86.666666666666671</v>
      </c>
      <c r="DM21">
        <f>((3/15)*100)</f>
        <v>20</v>
      </c>
      <c r="DN21">
        <f>((3/15)*100)</f>
        <v>20</v>
      </c>
      <c r="DP21">
        <f>((0/14)*100)</f>
        <v>0</v>
      </c>
      <c r="DQ21">
        <f>((0/14)*100)</f>
        <v>0</v>
      </c>
      <c r="DR21">
        <f>((12/14)*100)</f>
        <v>85.714285714285708</v>
      </c>
      <c r="DS21">
        <f>((0/12)*100)</f>
        <v>0</v>
      </c>
      <c r="DT21">
        <f>((11/12)*100)</f>
        <v>91.666666666666657</v>
      </c>
      <c r="DU21">
        <f>((0/12)*100)</f>
        <v>0</v>
      </c>
      <c r="DV21">
        <f>((0/13)*100)</f>
        <v>0</v>
      </c>
      <c r="DW21">
        <f>((11/13)*100)</f>
        <v>84.615384615384613</v>
      </c>
      <c r="DX21">
        <f>((1/13)*100)</f>
        <v>7.6923076923076925</v>
      </c>
      <c r="DY21">
        <f>((12/13)*100)</f>
        <v>92.307692307692307</v>
      </c>
      <c r="DZ21">
        <f>((0/13)*100)</f>
        <v>0</v>
      </c>
      <c r="EA21">
        <f>((0/13)*100)</f>
        <v>0</v>
      </c>
    </row>
    <row r="22" spans="1:131" x14ac:dyDescent="0.25">
      <c r="A22">
        <v>76.148193000000006</v>
      </c>
      <c r="B22">
        <v>6.6138240000000001</v>
      </c>
      <c r="C22">
        <v>67.904067999999995</v>
      </c>
      <c r="D22">
        <v>7.8700520000000003</v>
      </c>
      <c r="E22">
        <v>75.713216000000003</v>
      </c>
      <c r="F22">
        <v>6.6074320000000002</v>
      </c>
      <c r="G22">
        <v>87.020658000000012</v>
      </c>
      <c r="H22">
        <v>8.3527000000000005</v>
      </c>
      <c r="K22">
        <f>(14/200)</f>
        <v>7.0000000000000007E-2</v>
      </c>
      <c r="L22">
        <f>(18/200)</f>
        <v>0.09</v>
      </c>
      <c r="M22">
        <f>(14/200)</f>
        <v>7.0000000000000007E-2</v>
      </c>
      <c r="N22">
        <f>(15/200)</f>
        <v>7.4999999999999997E-2</v>
      </c>
      <c r="P22">
        <f>(14/200)</f>
        <v>7.0000000000000007E-2</v>
      </c>
      <c r="Q22">
        <f>(14/200)</f>
        <v>7.0000000000000007E-2</v>
      </c>
      <c r="R22">
        <f>(13/200)</f>
        <v>6.5000000000000002E-2</v>
      </c>
      <c r="S22">
        <f>(13/200)</f>
        <v>6.5000000000000002E-2</v>
      </c>
      <c r="U22">
        <f>0.07+0.07</f>
        <v>0.14000000000000001</v>
      </c>
      <c r="V22">
        <f>0.09+0.07</f>
        <v>0.16</v>
      </c>
      <c r="W22">
        <f>0.07+0.065</f>
        <v>0.13500000000000001</v>
      </c>
      <c r="X22">
        <f>0.075+0.065</f>
        <v>0.14000000000000001</v>
      </c>
      <c r="Z22">
        <f>SQRT((ABS($A$23-$A$22)^2+(ABS($B$23-$B$22)^2)))</f>
        <v>20.415953969838025</v>
      </c>
      <c r="AA22">
        <f>SQRT((ABS($C$23-$C$22)^2+(ABS($D$23-$D$22)^2)))</f>
        <v>22.426810349048964</v>
      </c>
      <c r="AB22">
        <f>SQRT((ABS($E$23-$E$22)^2+(ABS($F$23-$F$22)^2)))</f>
        <v>19.458746906286255</v>
      </c>
      <c r="AC22">
        <f>SQRT((ABS($G$23-$G$22)^2+(ABS($H$23-$H$22)^2)))</f>
        <v>19.346690105350664</v>
      </c>
      <c r="AJ22">
        <f>1/0.14</f>
        <v>7.1428571428571423</v>
      </c>
      <c r="AK22">
        <f>1/0.16</f>
        <v>6.25</v>
      </c>
      <c r="AL22">
        <f>1/0.135</f>
        <v>7.4074074074074066</v>
      </c>
      <c r="AM22">
        <f>1/0.14</f>
        <v>7.1428571428571423</v>
      </c>
      <c r="AO22">
        <f>$Z22/$U22</f>
        <v>145.82824264170017</v>
      </c>
      <c r="AP22">
        <f>$AA22/$V22</f>
        <v>140.16756468155603</v>
      </c>
      <c r="AQ22">
        <f>$AB22/$W22</f>
        <v>144.13886597249078</v>
      </c>
      <c r="AR22">
        <f>$AC22/$X22</f>
        <v>138.19064360964759</v>
      </c>
      <c r="AV22">
        <f>((0.07/0.14)*100)</f>
        <v>50</v>
      </c>
      <c r="AW22">
        <f>((0.09/0.16)*100)</f>
        <v>56.25</v>
      </c>
      <c r="AX22">
        <f>((0.07/0.135)*100)</f>
        <v>51.851851851851848</v>
      </c>
      <c r="AY22">
        <f>((0.075/0.14)*100)</f>
        <v>53.571428571428569</v>
      </c>
      <c r="BA22">
        <f>((0.07/0.14)*100)</f>
        <v>50</v>
      </c>
      <c r="BB22">
        <f>((0.07/0.16)*100)</f>
        <v>43.750000000000007</v>
      </c>
      <c r="BC22">
        <f>((0.065/0.135)*100)</f>
        <v>48.148148148148145</v>
      </c>
      <c r="BD22">
        <f>((0.065/0.14)*100)</f>
        <v>46.428571428571423</v>
      </c>
      <c r="BF22">
        <f>ABS($B$22-$D$22)</f>
        <v>1.2562280000000001</v>
      </c>
      <c r="BG22">
        <f>ABS($F$22-$H$22)</f>
        <v>1.7452680000000003</v>
      </c>
      <c r="BL22">
        <f>SQRT((ABS($A$22-$E$22)^2+(ABS($B$22-$F$22)^2)))</f>
        <v>0.43502396278021632</v>
      </c>
      <c r="BM22">
        <f>SQRT((ABS($C$22-$G$23)^2+(ABS($D$22-$H$23)^2)))</f>
        <v>0.80616878957758842</v>
      </c>
      <c r="BO22">
        <f>SQRT((ABS($A$22-$G$23)^2+(ABS($B$22-$H$23)^2)))</f>
        <v>8.711739112934227</v>
      </c>
      <c r="BP22">
        <f>SQRT((ABS($C$22-$E$22)^2+(ABS($D$22-$F$22)^2)))</f>
        <v>7.9105626696401385</v>
      </c>
      <c r="BR22">
        <f>DEGREES(ACOS((9.52835896155812^2+16.8375305036869^2-7.7230518416378^2)/(2*9.52835896155812*16.8375305036869)))</f>
        <v>11.301279416090816</v>
      </c>
      <c r="BS22">
        <f>DEGREES(ACOS((11.1939149019707^2+20.4651890860491^2-9.52835896155812^2)/(2*11.1939149019707*20.4651890860491)))</f>
        <v>8.3295037710512467</v>
      </c>
      <c r="BU22">
        <v>14</v>
      </c>
      <c r="BV22">
        <v>3</v>
      </c>
      <c r="BW22">
        <v>2</v>
      </c>
      <c r="BX22">
        <v>11</v>
      </c>
      <c r="BY22">
        <v>18</v>
      </c>
      <c r="BZ22">
        <v>3</v>
      </c>
      <c r="CA22">
        <v>14</v>
      </c>
      <c r="CB22">
        <v>3</v>
      </c>
      <c r="CC22">
        <v>14</v>
      </c>
      <c r="CD22">
        <v>0</v>
      </c>
      <c r="CE22">
        <v>14</v>
      </c>
      <c r="CF22">
        <v>3</v>
      </c>
      <c r="CG22">
        <v>15</v>
      </c>
      <c r="CH22">
        <v>11</v>
      </c>
      <c r="CI22">
        <v>1</v>
      </c>
      <c r="CJ22">
        <v>6</v>
      </c>
      <c r="CL22">
        <v>14</v>
      </c>
      <c r="CM22">
        <v>3</v>
      </c>
      <c r="CN22">
        <v>0</v>
      </c>
      <c r="CO22">
        <v>10</v>
      </c>
      <c r="CP22">
        <v>14</v>
      </c>
      <c r="CQ22">
        <v>3</v>
      </c>
      <c r="CR22">
        <v>9</v>
      </c>
      <c r="CS22">
        <v>0</v>
      </c>
      <c r="CT22">
        <v>13</v>
      </c>
      <c r="CU22">
        <v>1</v>
      </c>
      <c r="CV22">
        <v>9</v>
      </c>
      <c r="CW22">
        <v>4</v>
      </c>
      <c r="CX22">
        <v>13</v>
      </c>
      <c r="CY22">
        <v>10</v>
      </c>
      <c r="CZ22">
        <v>0</v>
      </c>
      <c r="DA22">
        <v>1</v>
      </c>
      <c r="DC22">
        <f>((3/14)*100)</f>
        <v>21.428571428571427</v>
      </c>
      <c r="DD22">
        <f>((2/14)*100)</f>
        <v>14.285714285714285</v>
      </c>
      <c r="DE22">
        <f>((11/14)*100)</f>
        <v>78.571428571428569</v>
      </c>
      <c r="DF22">
        <f>((3/18)*100)</f>
        <v>16.666666666666664</v>
      </c>
      <c r="DG22">
        <f>((14/18)*100)</f>
        <v>77.777777777777786</v>
      </c>
      <c r="DH22">
        <f>((3/18)*100)</f>
        <v>16.666666666666664</v>
      </c>
      <c r="DI22">
        <f>((0/14)*100)</f>
        <v>0</v>
      </c>
      <c r="DJ22">
        <f>((14/14)*100)</f>
        <v>100</v>
      </c>
      <c r="DK22">
        <f>((3/14)*100)</f>
        <v>21.428571428571427</v>
      </c>
      <c r="DL22">
        <f>((11/15)*100)</f>
        <v>73.333333333333329</v>
      </c>
      <c r="DM22">
        <f>((1/15)*100)</f>
        <v>6.666666666666667</v>
      </c>
      <c r="DN22">
        <f>((6/15)*100)</f>
        <v>40</v>
      </c>
      <c r="DP22">
        <f>((3/14)*100)</f>
        <v>21.428571428571427</v>
      </c>
      <c r="DQ22">
        <f>((0/14)*100)</f>
        <v>0</v>
      </c>
      <c r="DR22">
        <f>((10/14)*100)</f>
        <v>71.428571428571431</v>
      </c>
      <c r="DS22">
        <f>((3/14)*100)</f>
        <v>21.428571428571427</v>
      </c>
      <c r="DT22">
        <f>((9/14)*100)</f>
        <v>64.285714285714292</v>
      </c>
      <c r="DU22">
        <f>((0/14)*100)</f>
        <v>0</v>
      </c>
      <c r="DV22">
        <f>((1/13)*100)</f>
        <v>7.6923076923076925</v>
      </c>
      <c r="DW22">
        <f>((9/13)*100)</f>
        <v>69.230769230769226</v>
      </c>
      <c r="DX22">
        <f>((4/13)*100)</f>
        <v>30.76923076923077</v>
      </c>
      <c r="DY22">
        <f>((10/13)*100)</f>
        <v>76.923076923076934</v>
      </c>
      <c r="DZ22">
        <f>((0/13)*100)</f>
        <v>0</v>
      </c>
      <c r="EA22">
        <f>((1/13)*100)</f>
        <v>7.6923076923076925</v>
      </c>
    </row>
    <row r="23" spans="1:131" x14ac:dyDescent="0.25">
      <c r="A23">
        <v>55.732242000000006</v>
      </c>
      <c r="B23">
        <v>6.6028120000000001</v>
      </c>
      <c r="C23">
        <v>45.479427000000001</v>
      </c>
      <c r="D23">
        <v>7.5581250000000004</v>
      </c>
      <c r="E23">
        <v>56.260368000000007</v>
      </c>
      <c r="F23">
        <v>6.1283329999999996</v>
      </c>
      <c r="G23">
        <v>67.676151000000004</v>
      </c>
      <c r="H23">
        <v>8.6433319999999991</v>
      </c>
      <c r="K23">
        <f>(15/200)</f>
        <v>7.4999999999999997E-2</v>
      </c>
      <c r="L23">
        <f>(19/200)</f>
        <v>9.5000000000000001E-2</v>
      </c>
      <c r="M23">
        <f>(19/200)</f>
        <v>9.5000000000000001E-2</v>
      </c>
      <c r="N23">
        <f>(18/200)</f>
        <v>0.09</v>
      </c>
      <c r="P23">
        <f>(17/200)</f>
        <v>8.5000000000000006E-2</v>
      </c>
      <c r="Q23">
        <f>(16/200)</f>
        <v>0.08</v>
      </c>
      <c r="R23">
        <f>(17/200)</f>
        <v>8.5000000000000006E-2</v>
      </c>
      <c r="S23">
        <f>(15/200)</f>
        <v>7.4999999999999997E-2</v>
      </c>
      <c r="U23">
        <f>0.075+0.085</f>
        <v>0.16</v>
      </c>
      <c r="V23">
        <f>0.095+0.08</f>
        <v>0.17499999999999999</v>
      </c>
      <c r="W23">
        <f>0.095+0.085</f>
        <v>0.18</v>
      </c>
      <c r="X23">
        <f>0.09+0.075</f>
        <v>0.16499999999999998</v>
      </c>
      <c r="Z23">
        <f>SQRT((ABS($A$24-$A$23)^2+(ABS($B$24-$B$23)^2)))</f>
        <v>21.758451058041612</v>
      </c>
      <c r="AA23">
        <f>SQRT((ABS($C$24-$C$23)^2+(ABS($D$24-$D$23)^2)))</f>
        <v>21.180371207500041</v>
      </c>
      <c r="AB23">
        <f>SQRT((ABS($E$24-$E$23)^2+(ABS($F$24-$F$23)^2)))</f>
        <v>21.056120773383924</v>
      </c>
      <c r="AC23">
        <f>SQRT((ABS($G$24-$G$23)^2+(ABS($H$24-$H$23)^2)))</f>
        <v>21.440104924147199</v>
      </c>
      <c r="AJ23">
        <f>1/0.16</f>
        <v>6.25</v>
      </c>
      <c r="AK23">
        <f>1/0.175</f>
        <v>5.7142857142857144</v>
      </c>
      <c r="AL23">
        <f>1/0.18</f>
        <v>5.5555555555555554</v>
      </c>
      <c r="AM23">
        <f>1/0.165</f>
        <v>6.0606060606060606</v>
      </c>
      <c r="AO23">
        <f>$Z23/$U23</f>
        <v>135.99031911276006</v>
      </c>
      <c r="AP23">
        <f>$AA23/$V23</f>
        <v>121.03069261428595</v>
      </c>
      <c r="AQ23">
        <f>$AB23/$W23</f>
        <v>116.97844874102181</v>
      </c>
      <c r="AR23">
        <f>$AC23/$X23</f>
        <v>129.94002984331638</v>
      </c>
      <c r="AV23">
        <f>((0.075/0.16)*100)</f>
        <v>46.875</v>
      </c>
      <c r="AW23">
        <f>((0.095/0.175)*100)</f>
        <v>54.285714285714292</v>
      </c>
      <c r="AX23">
        <f>((0.095/0.18)*100)</f>
        <v>52.777777777777779</v>
      </c>
      <c r="AY23">
        <f>((0.09/0.165)*100)</f>
        <v>54.54545454545454</v>
      </c>
      <c r="BA23">
        <f>((0.085/0.16)*100)</f>
        <v>53.125</v>
      </c>
      <c r="BB23">
        <f>((0.08/0.175)*100)</f>
        <v>45.714285714285715</v>
      </c>
      <c r="BC23">
        <f>((0.085/0.18)*100)</f>
        <v>47.222222222222229</v>
      </c>
      <c r="BD23">
        <f>((0.075/0.165)*100)</f>
        <v>45.454545454545453</v>
      </c>
      <c r="BF23">
        <f>ABS($B$23-$D$23)</f>
        <v>0.9553130000000003</v>
      </c>
      <c r="BG23">
        <f>ABS($F$23-$H$23)</f>
        <v>2.5149989999999995</v>
      </c>
      <c r="BL23">
        <f>SQRT((ABS($A$23-$E$23)^2+(ABS($B$23-$F$23)^2)))</f>
        <v>0.70996295207355775</v>
      </c>
      <c r="BM23">
        <f>SQRT((ABS($C$23-$G$24)^2+(ABS($D$23-$H$24)^2)))</f>
        <v>1.0006072668295025</v>
      </c>
      <c r="BO23">
        <f>SQRT((ABS($A$23-$G$24)^2+(ABS($B$23-$H$24)^2)))</f>
        <v>9.6265039349206099</v>
      </c>
      <c r="BP23">
        <f>SQRT((ABS($C$23-$E$23)^2+(ABS($D$23-$F$23)^2)))</f>
        <v>10.875338799722293</v>
      </c>
      <c r="BU23">
        <v>15</v>
      </c>
      <c r="BV23">
        <v>1</v>
      </c>
      <c r="BW23">
        <v>0</v>
      </c>
      <c r="BX23">
        <v>13</v>
      </c>
      <c r="BY23">
        <v>19</v>
      </c>
      <c r="BZ23">
        <v>1</v>
      </c>
      <c r="CA23">
        <v>18</v>
      </c>
      <c r="CB23">
        <v>0</v>
      </c>
      <c r="CC23">
        <v>19</v>
      </c>
      <c r="CD23">
        <v>0</v>
      </c>
      <c r="CE23">
        <v>18</v>
      </c>
      <c r="CF23">
        <v>1</v>
      </c>
      <c r="CG23">
        <v>18</v>
      </c>
      <c r="CH23">
        <v>13</v>
      </c>
      <c r="CI23">
        <v>3</v>
      </c>
      <c r="CJ23">
        <v>3</v>
      </c>
      <c r="CL23">
        <v>17</v>
      </c>
      <c r="CM23">
        <v>2</v>
      </c>
      <c r="CN23">
        <v>3</v>
      </c>
      <c r="CO23">
        <v>12</v>
      </c>
      <c r="CP23">
        <v>16</v>
      </c>
      <c r="CQ23">
        <v>2</v>
      </c>
      <c r="CR23">
        <v>16</v>
      </c>
      <c r="CS23">
        <v>1</v>
      </c>
      <c r="CT23">
        <v>17</v>
      </c>
      <c r="CU23">
        <v>2</v>
      </c>
      <c r="CV23">
        <v>16</v>
      </c>
      <c r="CW23">
        <v>2</v>
      </c>
      <c r="CX23">
        <v>15</v>
      </c>
      <c r="CY23">
        <v>12</v>
      </c>
      <c r="CZ23">
        <v>0</v>
      </c>
      <c r="DA23">
        <v>4</v>
      </c>
      <c r="DC23">
        <f>((1/15)*100)</f>
        <v>6.666666666666667</v>
      </c>
      <c r="DD23">
        <f>((0/15)*100)</f>
        <v>0</v>
      </c>
      <c r="DE23">
        <f>((13/15)*100)</f>
        <v>86.666666666666671</v>
      </c>
      <c r="DF23">
        <f>((1/19)*100)</f>
        <v>5.2631578947368416</v>
      </c>
      <c r="DG23">
        <f>((18/19)*100)</f>
        <v>94.73684210526315</v>
      </c>
      <c r="DH23">
        <f>((0/19)*100)</f>
        <v>0</v>
      </c>
      <c r="DI23">
        <f>((0/19)*100)</f>
        <v>0</v>
      </c>
      <c r="DJ23">
        <f>((18/19)*100)</f>
        <v>94.73684210526315</v>
      </c>
      <c r="DK23">
        <f>((1/19)*100)</f>
        <v>5.2631578947368416</v>
      </c>
      <c r="DL23">
        <f>((13/18)*100)</f>
        <v>72.222222222222214</v>
      </c>
      <c r="DM23">
        <f>((3/18)*100)</f>
        <v>16.666666666666664</v>
      </c>
      <c r="DN23">
        <f>((3/18)*100)</f>
        <v>16.666666666666664</v>
      </c>
      <c r="DP23">
        <f>((2/17)*100)</f>
        <v>11.76470588235294</v>
      </c>
      <c r="DQ23">
        <f>((3/17)*100)</f>
        <v>17.647058823529413</v>
      </c>
      <c r="DR23">
        <f>((12/17)*100)</f>
        <v>70.588235294117652</v>
      </c>
      <c r="DS23">
        <f>((2/16)*100)</f>
        <v>12.5</v>
      </c>
      <c r="DT23">
        <f>((16/16)*100)</f>
        <v>100</v>
      </c>
      <c r="DU23">
        <f>((1/16)*100)</f>
        <v>6.25</v>
      </c>
      <c r="DV23">
        <f>((2/17)*100)</f>
        <v>11.76470588235294</v>
      </c>
      <c r="DW23">
        <f>((16/17)*100)</f>
        <v>94.117647058823522</v>
      </c>
      <c r="DX23">
        <f>((2/17)*100)</f>
        <v>11.76470588235294</v>
      </c>
      <c r="DY23">
        <f>((12/15)*100)</f>
        <v>80</v>
      </c>
      <c r="DZ23">
        <f>((0/15)*100)</f>
        <v>0</v>
      </c>
      <c r="EA23">
        <f>((4/15)*100)</f>
        <v>26.666666666666668</v>
      </c>
    </row>
    <row r="24" spans="1:131" x14ac:dyDescent="0.25">
      <c r="A24">
        <v>33.979116000000005</v>
      </c>
      <c r="B24">
        <v>6.1214579999999996</v>
      </c>
      <c r="C24">
        <v>24.300678000000005</v>
      </c>
      <c r="D24">
        <v>7.2959889999999996</v>
      </c>
      <c r="E24">
        <v>35.205211000000006</v>
      </c>
      <c r="F24">
        <v>6.3297920000000003</v>
      </c>
      <c r="G24">
        <v>46.240471000000007</v>
      </c>
      <c r="H24">
        <v>8.2077609999999996</v>
      </c>
      <c r="K24">
        <f>(16/200)</f>
        <v>0.08</v>
      </c>
      <c r="L24">
        <f>(18/200)</f>
        <v>0.09</v>
      </c>
      <c r="M24">
        <f>(22/200)</f>
        <v>0.11</v>
      </c>
      <c r="N24">
        <f>(20/200)</f>
        <v>0.1</v>
      </c>
      <c r="P24">
        <f>(20/200)</f>
        <v>0.1</v>
      </c>
      <c r="Q24">
        <f>(23/200)</f>
        <v>0.115</v>
      </c>
      <c r="R24">
        <f>(19/200)</f>
        <v>9.5000000000000001E-2</v>
      </c>
      <c r="S24">
        <f>(20/200)</f>
        <v>0.1</v>
      </c>
      <c r="U24">
        <f>0.08+0.1</f>
        <v>0.18</v>
      </c>
      <c r="V24">
        <f>0.09+0.115</f>
        <v>0.20500000000000002</v>
      </c>
      <c r="W24">
        <f>0.11+0.095</f>
        <v>0.20500000000000002</v>
      </c>
      <c r="X24">
        <f>0.1+0.1</f>
        <v>0.2</v>
      </c>
      <c r="Z24">
        <f>SQRT((ABS($A$25-$A$24)^2+(ABS($B$25-$B$24)^2)))</f>
        <v>17.238622545512449</v>
      </c>
      <c r="AA24">
        <f>SQRT((ABS($C$25-$C$24)^2+(ABS($D$25-$D$24)^2)))</f>
        <v>14.163905285709447</v>
      </c>
      <c r="AB24">
        <f>SQRT((ABS($E$25-$E$24)^2+(ABS($F$25-$F$24)^2)))</f>
        <v>16.837530503686875</v>
      </c>
      <c r="AC24">
        <f>SQRT((ABS($G$25-$G$24)^2+(ABS($H$25-$H$24)^2)))</f>
        <v>20.465189086049126</v>
      </c>
      <c r="AJ24">
        <f>1/0.18</f>
        <v>5.5555555555555554</v>
      </c>
      <c r="AK24">
        <f>1/0.205</f>
        <v>4.8780487804878048</v>
      </c>
      <c r="AL24">
        <f>1/0.205</f>
        <v>4.8780487804878048</v>
      </c>
      <c r="AM24">
        <f>1/0.2</f>
        <v>5</v>
      </c>
      <c r="AO24">
        <f>$Z24/$U24</f>
        <v>95.770125252846938</v>
      </c>
      <c r="AP24">
        <f>$AA24/$V24</f>
        <v>69.092220905899737</v>
      </c>
      <c r="AQ24">
        <f>$AB24/$W24</f>
        <v>82.134295139935972</v>
      </c>
      <c r="AR24">
        <f>$AC24/$X24</f>
        <v>102.32594543024562</v>
      </c>
      <c r="AV24">
        <f>((0.08/0.18)*100)</f>
        <v>44.44444444444445</v>
      </c>
      <c r="AW24">
        <f>((0.09/0.205)*100)</f>
        <v>43.902439024390247</v>
      </c>
      <c r="AX24">
        <f>((0.11/0.205)*100)</f>
        <v>53.658536585365859</v>
      </c>
      <c r="AY24">
        <f>((0.1/0.2)*100)</f>
        <v>50</v>
      </c>
      <c r="BA24">
        <f>((0.1/0.18)*100)</f>
        <v>55.555555555555557</v>
      </c>
      <c r="BB24">
        <f>((0.115/0.205)*100)</f>
        <v>56.09756097560976</v>
      </c>
      <c r="BC24">
        <f>((0.095/0.205)*100)</f>
        <v>46.341463414634148</v>
      </c>
      <c r="BD24">
        <f>((0.1/0.2)*100)</f>
        <v>50</v>
      </c>
      <c r="BF24">
        <f>ABS($B$24-$D$24)</f>
        <v>1.174531</v>
      </c>
      <c r="BG24">
        <f>ABS($F$24-$H$24)</f>
        <v>1.8779689999999993</v>
      </c>
      <c r="BL24">
        <f>SQRT((ABS($A$24-$E$24)^2+(ABS($B$24-$F$24)^2)))</f>
        <v>1.2436687680331135</v>
      </c>
      <c r="BM24">
        <f>SQRT((ABS($C$24-$G$25)^2+(ABS($D$24-$H$25)^2)))</f>
        <v>1.5433519055254328</v>
      </c>
      <c r="BO24">
        <f>SQRT((ABS($A$24-$G$25)^2+(ABS($B$24-$H$25)^2)))</f>
        <v>8.35527601951115</v>
      </c>
      <c r="BP24">
        <f>SQRT((ABS($C$24-$E$24)^2+(ABS($D$24-$F$24)^2)))</f>
        <v>10.947254294611868</v>
      </c>
      <c r="BU24">
        <v>16</v>
      </c>
      <c r="BV24">
        <v>0</v>
      </c>
      <c r="BW24">
        <v>0</v>
      </c>
      <c r="BX24">
        <v>16</v>
      </c>
      <c r="BY24">
        <v>18</v>
      </c>
      <c r="BZ24">
        <v>0</v>
      </c>
      <c r="CA24">
        <v>18</v>
      </c>
      <c r="CB24">
        <v>0</v>
      </c>
      <c r="CC24">
        <v>22</v>
      </c>
      <c r="CD24">
        <v>0</v>
      </c>
      <c r="CE24">
        <v>18</v>
      </c>
      <c r="CF24">
        <v>0</v>
      </c>
      <c r="CG24">
        <v>20</v>
      </c>
      <c r="CH24">
        <v>16</v>
      </c>
      <c r="CI24">
        <v>0</v>
      </c>
      <c r="CJ24">
        <v>1</v>
      </c>
      <c r="CL24">
        <v>20</v>
      </c>
      <c r="CM24">
        <v>2</v>
      </c>
      <c r="CN24">
        <v>1</v>
      </c>
      <c r="CO24">
        <v>18</v>
      </c>
      <c r="CP24">
        <v>23</v>
      </c>
      <c r="CQ24">
        <v>7</v>
      </c>
      <c r="CR24">
        <v>19</v>
      </c>
      <c r="CS24">
        <v>3</v>
      </c>
      <c r="CT24">
        <v>19</v>
      </c>
      <c r="CU24">
        <v>3</v>
      </c>
      <c r="CV24">
        <v>19</v>
      </c>
      <c r="CW24">
        <v>0</v>
      </c>
      <c r="CX24">
        <v>20</v>
      </c>
      <c r="CY24">
        <v>18</v>
      </c>
      <c r="CZ24">
        <v>1</v>
      </c>
      <c r="DA24">
        <v>2</v>
      </c>
      <c r="DC24">
        <f>((0/16)*100)</f>
        <v>0</v>
      </c>
      <c r="DD24">
        <f>((0/16)*100)</f>
        <v>0</v>
      </c>
      <c r="DE24">
        <f>((16/16)*100)</f>
        <v>100</v>
      </c>
      <c r="DF24">
        <f>((0/18)*100)</f>
        <v>0</v>
      </c>
      <c r="DG24">
        <f>((18/18)*100)</f>
        <v>100</v>
      </c>
      <c r="DH24">
        <f>((0/18)*100)</f>
        <v>0</v>
      </c>
      <c r="DI24">
        <f>((0/22)*100)</f>
        <v>0</v>
      </c>
      <c r="DJ24">
        <f>((18/22)*100)</f>
        <v>81.818181818181827</v>
      </c>
      <c r="DK24">
        <f>((0/22)*100)</f>
        <v>0</v>
      </c>
      <c r="DL24">
        <f>((16/20)*100)</f>
        <v>80</v>
      </c>
      <c r="DM24">
        <f>((0/20)*100)</f>
        <v>0</v>
      </c>
      <c r="DN24">
        <f>((1/20)*100)</f>
        <v>5</v>
      </c>
      <c r="DP24">
        <f>((2/20)*100)</f>
        <v>10</v>
      </c>
      <c r="DQ24">
        <f>((1/20)*100)</f>
        <v>5</v>
      </c>
      <c r="DR24">
        <f>((18/20)*100)</f>
        <v>90</v>
      </c>
      <c r="DS24">
        <f>((7/23)*100)</f>
        <v>30.434782608695656</v>
      </c>
      <c r="DT24">
        <f>((19/23)*100)</f>
        <v>82.608695652173907</v>
      </c>
      <c r="DU24">
        <f>((3/23)*100)</f>
        <v>13.043478260869565</v>
      </c>
      <c r="DV24">
        <f>((3/19)*100)</f>
        <v>15.789473684210526</v>
      </c>
      <c r="DW24">
        <f>((19/19)*100)</f>
        <v>100</v>
      </c>
      <c r="DX24">
        <f>((0/19)*100)</f>
        <v>0</v>
      </c>
      <c r="DY24">
        <f>((18/20)*100)</f>
        <v>90</v>
      </c>
      <c r="DZ24">
        <f>((1/20)*100)</f>
        <v>5</v>
      </c>
      <c r="EA24">
        <f>((2/20)*100)</f>
        <v>10</v>
      </c>
    </row>
    <row r="25" spans="1:131" x14ac:dyDescent="0.25">
      <c r="A25">
        <v>16.744325000000003</v>
      </c>
      <c r="B25">
        <v>5.7580210000000003</v>
      </c>
      <c r="C25">
        <v>10.137240000000006</v>
      </c>
      <c r="D25">
        <v>7.1809370000000001</v>
      </c>
      <c r="E25">
        <v>18.388230000000007</v>
      </c>
      <c r="F25">
        <v>5.4981770000000001</v>
      </c>
      <c r="G25">
        <v>25.780783</v>
      </c>
      <c r="H25">
        <v>7.7332809999999998</v>
      </c>
      <c r="P25">
        <f>(27/200)</f>
        <v>0.13500000000000001</v>
      </c>
      <c r="S25">
        <f>(26/200)</f>
        <v>0.13</v>
      </c>
      <c r="BF25">
        <f>ABS($B$25-$D$25)</f>
        <v>1.4229159999999998</v>
      </c>
      <c r="BG25">
        <f>ABS($F$25-$H$25)</f>
        <v>2.2351039999999998</v>
      </c>
      <c r="BI25">
        <v>1.9804520000000005</v>
      </c>
      <c r="BJ25">
        <v>2.0117680000000004</v>
      </c>
      <c r="BO25">
        <f>SQRT((ABS($A$25-$G$25)^2+(ABS($B$25-$H$25)^2)))</f>
        <v>9.249822984974573</v>
      </c>
      <c r="BP25">
        <f>SQRT((ABS($C$25-$E$25)^2+(ABS($D$25-$F$25)^2)))</f>
        <v>8.4208382716746204</v>
      </c>
      <c r="BR25">
        <f>DEGREES(ACOS((7.11722698811336^2+19.6713555994347^2-13.337995240074^2)/(2*7.11722698811336*19.6713555994347)))</f>
        <v>21.948953382064147</v>
      </c>
      <c r="BS25">
        <f>DEGREES(ACOS((9.82572674263196^2+16.1798514345551^2-7.11722698811336^2)/(2*9.82572674263196*16.1798514345551)))</f>
        <v>14.609222548097174</v>
      </c>
      <c r="CL25">
        <v>27</v>
      </c>
      <c r="CM25">
        <v>9</v>
      </c>
      <c r="CN25">
        <v>5</v>
      </c>
      <c r="CO25">
        <v>25</v>
      </c>
      <c r="CX25">
        <v>26</v>
      </c>
      <c r="CY25">
        <v>25</v>
      </c>
      <c r="CZ25">
        <v>8</v>
      </c>
      <c r="DA25">
        <v>4</v>
      </c>
      <c r="DP25">
        <f>((9/27)*100)</f>
        <v>33.333333333333329</v>
      </c>
      <c r="DQ25">
        <f>((5/27)*100)</f>
        <v>18.518518518518519</v>
      </c>
      <c r="DR25">
        <f>((25/27)*100)</f>
        <v>92.592592592592595</v>
      </c>
      <c r="DY25">
        <f>((25/26)*100)</f>
        <v>96.15384615384616</v>
      </c>
      <c r="DZ25">
        <f>((8/26)*100)</f>
        <v>30.76923076923077</v>
      </c>
      <c r="EA25">
        <f>((4/26)*100)</f>
        <v>15.384615384615385</v>
      </c>
    </row>
    <row r="26" spans="1:131" x14ac:dyDescent="0.25">
      <c r="A26" t="s">
        <v>22</v>
      </c>
      <c r="B26" t="s">
        <v>22</v>
      </c>
      <c r="C26" t="s">
        <v>22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BR26">
        <f>DEGREES(ACOS((8.43969477731287^2+24.056783226705^2-16.2563235099695^2)/(2*8.43969477731287*24.056783226705)))</f>
        <v>18.227114452435924</v>
      </c>
      <c r="BS26">
        <f>DEGREES(ACOS((13.337995240074^2+21.2663899967467^2-8.43969477731287^2)/(2*13.337995240074*21.2663899967467)))</f>
        <v>9.8537767963796004</v>
      </c>
    </row>
    <row r="27" spans="1:131" x14ac:dyDescent="0.25">
      <c r="A27">
        <v>72.267729000000003</v>
      </c>
      <c r="B27">
        <v>7.8825700000000003</v>
      </c>
      <c r="C27">
        <v>80.057573000000005</v>
      </c>
      <c r="D27">
        <v>5.7639719999999999</v>
      </c>
      <c r="E27">
        <v>73.070315000000008</v>
      </c>
      <c r="F27">
        <v>7.7990700000000004</v>
      </c>
      <c r="G27">
        <v>63.414638000000004</v>
      </c>
      <c r="H27">
        <v>5.9789580000000004</v>
      </c>
      <c r="K27">
        <f>(18/200)</f>
        <v>0.09</v>
      </c>
      <c r="L27">
        <f>(15/200)</f>
        <v>7.4999999999999997E-2</v>
      </c>
      <c r="M27">
        <f>(17/200)</f>
        <v>8.5000000000000006E-2</v>
      </c>
      <c r="N27">
        <f>(11/200)</f>
        <v>5.5E-2</v>
      </c>
      <c r="P27">
        <f>(15/200)</f>
        <v>7.4999999999999997E-2</v>
      </c>
      <c r="Q27">
        <f>(14/200)</f>
        <v>7.0000000000000007E-2</v>
      </c>
      <c r="R27">
        <f>(13/200)</f>
        <v>6.5000000000000002E-2</v>
      </c>
      <c r="S27">
        <f>(14/200)</f>
        <v>7.0000000000000007E-2</v>
      </c>
      <c r="U27">
        <f>0.09+0.075</f>
        <v>0.16499999999999998</v>
      </c>
      <c r="V27">
        <f>0.075+0.07</f>
        <v>0.14500000000000002</v>
      </c>
      <c r="W27">
        <f>0.085+0.065</f>
        <v>0.15000000000000002</v>
      </c>
      <c r="X27">
        <f>0.055+0.07</f>
        <v>0.125</v>
      </c>
      <c r="Z27">
        <f>SQRT((ABS($A$28-$A$27)^2+(ABS($B$28-$B$27)^2)))</f>
        <v>19.905409692040255</v>
      </c>
      <c r="AA27">
        <f>SQRT((ABS($C$28-$C$27)^2+(ABS($D$28-$D$27)^2)))</f>
        <v>20.812175099942721</v>
      </c>
      <c r="AB27">
        <f>SQRT((ABS($E$28-$E$27)^2+(ABS($F$28-$F$27)^2)))</f>
        <v>19.671355599434666</v>
      </c>
      <c r="AC27">
        <f>SQRT((ABS($G$28-$G$27)^2+(ABS($H$28-$H$27)^2)))</f>
        <v>16.179851434555079</v>
      </c>
      <c r="AJ27">
        <f>1/0.165</f>
        <v>6.0606060606060606</v>
      </c>
      <c r="AK27">
        <f>1/0.145</f>
        <v>6.8965517241379315</v>
      </c>
      <c r="AL27">
        <f>1/0.15</f>
        <v>6.666666666666667</v>
      </c>
      <c r="AM27">
        <f>1/0.125</f>
        <v>8</v>
      </c>
      <c r="AO27">
        <f>$Z27/$U27</f>
        <v>120.6388466184258</v>
      </c>
      <c r="AP27">
        <f>$AA27/$V27</f>
        <v>143.53224206857047</v>
      </c>
      <c r="AQ27">
        <f>$AB27/$W27</f>
        <v>131.14237066289775</v>
      </c>
      <c r="AR27">
        <f>$AC27/$X27</f>
        <v>129.43881147644063</v>
      </c>
      <c r="AV27">
        <f>((0.09/0.165)*100)</f>
        <v>54.54545454545454</v>
      </c>
      <c r="AW27">
        <f>((0.075/0.145)*100)</f>
        <v>51.724137931034484</v>
      </c>
      <c r="AX27">
        <f>((0.085/0.15)*100)</f>
        <v>56.666666666666679</v>
      </c>
      <c r="AY27">
        <f>((0.055/0.125)*100)</f>
        <v>44</v>
      </c>
      <c r="BA27">
        <f>((0.075/0.165)*100)</f>
        <v>45.454545454545453</v>
      </c>
      <c r="BB27">
        <f>((0.07/0.145)*100)</f>
        <v>48.275862068965523</v>
      </c>
      <c r="BC27">
        <f>((0.065/0.15)*100)</f>
        <v>43.333333333333336</v>
      </c>
      <c r="BD27">
        <f>((0.07/0.125)*100)</f>
        <v>56.000000000000007</v>
      </c>
      <c r="BF27">
        <f>ABS($B$27-$D$27)</f>
        <v>2.1185980000000004</v>
      </c>
      <c r="BG27">
        <f>ABS($F$27-$H$27)</f>
        <v>1.820112</v>
      </c>
      <c r="BL27">
        <f>SQRT((ABS($A$27-$E$27)^2+(ABS($B$27-$F$27)^2)))</f>
        <v>0.8069179248201197</v>
      </c>
      <c r="BM27">
        <f>SQRT((ABS($C$27-$G$28)^2+(ABS($D$27-$H$28)^2)))</f>
        <v>1.0258791378856476</v>
      </c>
      <c r="BO27">
        <f>SQRT((ABS($A$27-$G$27)^2+(ABS($B$27-$H$27)^2)))</f>
        <v>9.0554380844233577</v>
      </c>
      <c r="BP27">
        <f>SQRT((ABS($C$27-$E$27)^2+(ABS($D$27-$F$27)^2)))</f>
        <v>7.277595635109714</v>
      </c>
      <c r="BR27">
        <f>DEGREES(ACOS((8.02143860163804^2+33.5868344446637^2-26.3165284706743^2)/(2*8.02143860163804*33.5868344446637)))</f>
        <v>21.924576670053955</v>
      </c>
      <c r="BS27">
        <f>DEGREES(ACOS((16.2563235099695^2+23.3772707143722^2-8.02143860163804^2)/(2*16.2563235099695*23.3772707143722)))</f>
        <v>10.869333759690861</v>
      </c>
      <c r="BU27">
        <v>18</v>
      </c>
      <c r="BV27">
        <v>4</v>
      </c>
      <c r="BW27">
        <v>5</v>
      </c>
      <c r="BX27">
        <v>11</v>
      </c>
      <c r="BY27">
        <v>15</v>
      </c>
      <c r="BZ27">
        <v>4</v>
      </c>
      <c r="CA27">
        <v>12</v>
      </c>
      <c r="CB27">
        <v>2</v>
      </c>
      <c r="CC27">
        <v>17</v>
      </c>
      <c r="CD27">
        <v>3</v>
      </c>
      <c r="CE27">
        <v>12</v>
      </c>
      <c r="CF27">
        <v>7</v>
      </c>
      <c r="CG27">
        <v>11</v>
      </c>
      <c r="CH27">
        <v>11</v>
      </c>
      <c r="CI27">
        <v>0</v>
      </c>
      <c r="CJ27">
        <v>1</v>
      </c>
      <c r="CL27">
        <v>15</v>
      </c>
      <c r="CM27">
        <v>0</v>
      </c>
      <c r="CN27">
        <v>0</v>
      </c>
      <c r="CO27">
        <v>11</v>
      </c>
      <c r="CP27">
        <v>14</v>
      </c>
      <c r="CQ27">
        <v>0</v>
      </c>
      <c r="CR27">
        <v>10</v>
      </c>
      <c r="CS27">
        <v>3</v>
      </c>
      <c r="CT27">
        <v>13</v>
      </c>
      <c r="CU27">
        <v>0</v>
      </c>
      <c r="CV27">
        <v>10</v>
      </c>
      <c r="CW27">
        <v>3</v>
      </c>
      <c r="CX27">
        <v>14</v>
      </c>
      <c r="CY27">
        <v>11</v>
      </c>
      <c r="CZ27">
        <v>3</v>
      </c>
      <c r="DA27">
        <v>0</v>
      </c>
      <c r="DC27">
        <f>((4/18)*100)</f>
        <v>22.222222222222221</v>
      </c>
      <c r="DD27">
        <f>((5/18)*100)</f>
        <v>27.777777777777779</v>
      </c>
      <c r="DE27">
        <f>((11/18)*100)</f>
        <v>61.111111111111114</v>
      </c>
      <c r="DF27">
        <f>((4/15)*100)</f>
        <v>26.666666666666668</v>
      </c>
      <c r="DG27">
        <f>((12/15)*100)</f>
        <v>80</v>
      </c>
      <c r="DH27">
        <f>((2/15)*100)</f>
        <v>13.333333333333334</v>
      </c>
      <c r="DI27">
        <f>((3/17)*100)</f>
        <v>17.647058823529413</v>
      </c>
      <c r="DJ27">
        <f>((12/17)*100)</f>
        <v>70.588235294117652</v>
      </c>
      <c r="DK27">
        <f>((7/17)*100)</f>
        <v>41.17647058823529</v>
      </c>
      <c r="DL27">
        <f>((11/11)*100)</f>
        <v>100</v>
      </c>
      <c r="DM27">
        <f>((0/11)*100)</f>
        <v>0</v>
      </c>
      <c r="DN27">
        <f>((1/11)*100)</f>
        <v>9.0909090909090917</v>
      </c>
      <c r="DP27">
        <f>((0/15)*100)</f>
        <v>0</v>
      </c>
      <c r="DQ27">
        <f>((0/15)*100)</f>
        <v>0</v>
      </c>
      <c r="DR27">
        <f>((11/15)*100)</f>
        <v>73.333333333333329</v>
      </c>
      <c r="DS27">
        <f>((0/14)*100)</f>
        <v>0</v>
      </c>
      <c r="DT27">
        <f>((10/14)*100)</f>
        <v>71.428571428571431</v>
      </c>
      <c r="DU27">
        <f>((3/14)*100)</f>
        <v>21.428571428571427</v>
      </c>
      <c r="DV27">
        <f>((0/13)*100)</f>
        <v>0</v>
      </c>
      <c r="DW27">
        <f>((10/13)*100)</f>
        <v>76.923076923076934</v>
      </c>
      <c r="DX27">
        <f>((3/13)*100)</f>
        <v>23.076923076923077</v>
      </c>
      <c r="DY27">
        <f>((11/14)*100)</f>
        <v>78.571428571428569</v>
      </c>
      <c r="DZ27">
        <f>((3/14)*100)</f>
        <v>21.428571428571427</v>
      </c>
      <c r="EA27">
        <f>((0/14)*100)</f>
        <v>0</v>
      </c>
    </row>
    <row r="28" spans="1:131" x14ac:dyDescent="0.25">
      <c r="A28">
        <v>92.098172000000005</v>
      </c>
      <c r="B28">
        <v>6.156631</v>
      </c>
      <c r="C28">
        <v>100.849097</v>
      </c>
      <c r="D28">
        <v>4.8370620000000004</v>
      </c>
      <c r="E28">
        <v>92.724941999999999</v>
      </c>
      <c r="F28">
        <v>6.9879790000000002</v>
      </c>
      <c r="G28">
        <v>79.556363000000005</v>
      </c>
      <c r="H28">
        <v>4.8688650000000004</v>
      </c>
      <c r="K28">
        <f>(13/200)</f>
        <v>6.5000000000000002E-2</v>
      </c>
      <c r="L28">
        <f>(15/200)</f>
        <v>7.4999999999999997E-2</v>
      </c>
      <c r="M28">
        <f>(16/200)</f>
        <v>0.08</v>
      </c>
      <c r="N28">
        <f>(15/200)</f>
        <v>7.4999999999999997E-2</v>
      </c>
      <c r="P28">
        <f>(14/200)</f>
        <v>7.0000000000000007E-2</v>
      </c>
      <c r="Q28">
        <f>(13/200)</f>
        <v>6.5000000000000002E-2</v>
      </c>
      <c r="R28">
        <f>(11/200)</f>
        <v>5.5E-2</v>
      </c>
      <c r="S28">
        <f>(13/200)</f>
        <v>6.5000000000000002E-2</v>
      </c>
      <c r="U28">
        <f>0.065+0.07</f>
        <v>0.13500000000000001</v>
      </c>
      <c r="V28">
        <f>0.075+0.065</f>
        <v>0.14000000000000001</v>
      </c>
      <c r="W28">
        <f>0.08+0.055</f>
        <v>0.13500000000000001</v>
      </c>
      <c r="X28">
        <f>0.075+0.065</f>
        <v>0.14000000000000001</v>
      </c>
      <c r="Z28">
        <f>SQRT((ABS($A$29-$A$28)^2+(ABS($B$29-$B$28)^2)))</f>
        <v>22.842939308067173</v>
      </c>
      <c r="AA28">
        <f>SQRT((ABS($C$29-$C$28)^2+(ABS($D$29-$D$28)^2)))</f>
        <v>23.27724062095929</v>
      </c>
      <c r="AB28">
        <f>SQRT((ABS($E$29-$E$28)^2+(ABS($F$29-$F$28)^2)))</f>
        <v>24.056783226705022</v>
      </c>
      <c r="AC28">
        <f>SQRT((ABS($G$29-$G$28)^2+(ABS($H$29-$H$28)^2)))</f>
        <v>21.266389996746717</v>
      </c>
      <c r="AJ28">
        <f>1/0.135</f>
        <v>7.4074074074074066</v>
      </c>
      <c r="AK28">
        <f>1/0.14</f>
        <v>7.1428571428571423</v>
      </c>
      <c r="AL28">
        <f>1/0.135</f>
        <v>7.4074074074074066</v>
      </c>
      <c r="AM28">
        <f>1/0.14</f>
        <v>7.1428571428571423</v>
      </c>
      <c r="AO28">
        <f>$Z28/$U28</f>
        <v>169.20695783753462</v>
      </c>
      <c r="AP28">
        <f>$AA28/$V28</f>
        <v>166.2660044354235</v>
      </c>
      <c r="AQ28">
        <f>$AB28/$W28</f>
        <v>178.19839427188904</v>
      </c>
      <c r="AR28">
        <f>$AC28/$X28</f>
        <v>151.90278569104797</v>
      </c>
      <c r="AV28">
        <f>((0.065/0.135)*100)</f>
        <v>48.148148148148145</v>
      </c>
      <c r="AW28">
        <f>((0.075/0.14)*100)</f>
        <v>53.571428571428569</v>
      </c>
      <c r="AX28">
        <f>((0.08/0.135)*100)</f>
        <v>59.259259259259252</v>
      </c>
      <c r="AY28">
        <f>((0.075/0.14)*100)</f>
        <v>53.571428571428569</v>
      </c>
      <c r="BA28">
        <f>((0.07/0.135)*100)</f>
        <v>51.851851851851848</v>
      </c>
      <c r="BB28">
        <f>((0.065/0.14)*100)</f>
        <v>46.428571428571423</v>
      </c>
      <c r="BC28">
        <f>((0.055/0.135)*100)</f>
        <v>40.74074074074074</v>
      </c>
      <c r="BD28">
        <f>((0.065/0.14)*100)</f>
        <v>46.428571428571423</v>
      </c>
      <c r="BF28">
        <f>ABS($B$28-$D$28)</f>
        <v>1.3195689999999995</v>
      </c>
      <c r="BG28">
        <f>ABS($F$28-$H$28)</f>
        <v>2.1191139999999997</v>
      </c>
      <c r="BL28">
        <f>SQRT((ABS($A$28-$E$28)^2+(ABS($B$28-$F$28)^2)))</f>
        <v>1.0411436644402117</v>
      </c>
      <c r="BM28">
        <f>SQRT((ABS($C$28-$G$29)^2+(ABS($D$28-$H$29)^2)))</f>
        <v>0.23414055103719283</v>
      </c>
      <c r="BO28">
        <f>SQRT((ABS($A$28-$G$29)^2+(ABS($B$28-$H$29)^2)))</f>
        <v>8.8599359491297651</v>
      </c>
      <c r="BP28">
        <f>SQRT((ABS($C$28-$E$28)^2+(ABS($D$28-$F$28)^2)))</f>
        <v>8.4040667777519484</v>
      </c>
      <c r="BR28">
        <f>DEGREES(ACOS((4.49255334103113^2+17.8398738436174^2-14.4195373650664^2)/(2*4.49255334103113*17.8398738436174)))</f>
        <v>35.485274008941367</v>
      </c>
      <c r="BS28">
        <f>DEGREES(ACOS((26.3165284706743^2+29.8770250486452^2-4.49255334103113^2)/(2*26.3165284706743*29.8770250486452)))</f>
        <v>5.6003340418233831</v>
      </c>
      <c r="BU28">
        <v>13</v>
      </c>
      <c r="BV28">
        <v>3</v>
      </c>
      <c r="BW28">
        <v>2</v>
      </c>
      <c r="BX28">
        <v>10</v>
      </c>
      <c r="BY28">
        <v>15</v>
      </c>
      <c r="BZ28">
        <v>3</v>
      </c>
      <c r="CA28">
        <v>12</v>
      </c>
      <c r="CB28">
        <v>3</v>
      </c>
      <c r="CC28">
        <v>16</v>
      </c>
      <c r="CD28">
        <v>3</v>
      </c>
      <c r="CE28">
        <v>12</v>
      </c>
      <c r="CF28">
        <v>7</v>
      </c>
      <c r="CG28">
        <v>15</v>
      </c>
      <c r="CH28">
        <v>10</v>
      </c>
      <c r="CI28">
        <v>2</v>
      </c>
      <c r="CJ28">
        <v>7</v>
      </c>
      <c r="CL28">
        <v>14</v>
      </c>
      <c r="CM28">
        <v>3</v>
      </c>
      <c r="CN28">
        <v>0</v>
      </c>
      <c r="CO28">
        <v>9</v>
      </c>
      <c r="CP28">
        <v>13</v>
      </c>
      <c r="CQ28">
        <v>3</v>
      </c>
      <c r="CR28">
        <v>8</v>
      </c>
      <c r="CS28">
        <v>0</v>
      </c>
      <c r="CT28">
        <v>11</v>
      </c>
      <c r="CU28">
        <v>0</v>
      </c>
      <c r="CV28">
        <v>8</v>
      </c>
      <c r="CW28">
        <v>3</v>
      </c>
      <c r="CX28">
        <v>13</v>
      </c>
      <c r="CY28">
        <v>9</v>
      </c>
      <c r="CZ28">
        <v>0</v>
      </c>
      <c r="DA28">
        <v>3</v>
      </c>
      <c r="DC28">
        <f>((3/13)*100)</f>
        <v>23.076923076923077</v>
      </c>
      <c r="DD28">
        <f>((2/13)*100)</f>
        <v>15.384615384615385</v>
      </c>
      <c r="DE28">
        <f>((10/13)*100)</f>
        <v>76.923076923076934</v>
      </c>
      <c r="DF28">
        <f>((3/15)*100)</f>
        <v>20</v>
      </c>
      <c r="DG28">
        <f>((12/15)*100)</f>
        <v>80</v>
      </c>
      <c r="DH28">
        <f>((3/15)*100)</f>
        <v>20</v>
      </c>
      <c r="DI28">
        <f>((3/16)*100)</f>
        <v>18.75</v>
      </c>
      <c r="DJ28">
        <f>((12/16)*100)</f>
        <v>75</v>
      </c>
      <c r="DK28">
        <f>((7/16)*100)</f>
        <v>43.75</v>
      </c>
      <c r="DL28">
        <f>((10/15)*100)</f>
        <v>66.666666666666657</v>
      </c>
      <c r="DM28">
        <f>((2/15)*100)</f>
        <v>13.333333333333334</v>
      </c>
      <c r="DN28">
        <f>((7/15)*100)</f>
        <v>46.666666666666664</v>
      </c>
      <c r="DP28">
        <f>((3/14)*100)</f>
        <v>21.428571428571427</v>
      </c>
      <c r="DQ28">
        <f>((0/14)*100)</f>
        <v>0</v>
      </c>
      <c r="DR28">
        <f>((9/14)*100)</f>
        <v>64.285714285714292</v>
      </c>
      <c r="DS28">
        <f>((3/13)*100)</f>
        <v>23.076923076923077</v>
      </c>
      <c r="DT28">
        <f>((8/13)*100)</f>
        <v>61.53846153846154</v>
      </c>
      <c r="DU28">
        <f>((0/13)*100)</f>
        <v>0</v>
      </c>
      <c r="DV28">
        <f>((0/11)*100)</f>
        <v>0</v>
      </c>
      <c r="DW28">
        <f>((8/11)*100)</f>
        <v>72.727272727272734</v>
      </c>
      <c r="DX28">
        <f>((3/11)*100)</f>
        <v>27.27272727272727</v>
      </c>
      <c r="DY28">
        <f>((9/13)*100)</f>
        <v>69.230769230769226</v>
      </c>
      <c r="DZ28">
        <f>((0/13)*100)</f>
        <v>0</v>
      </c>
      <c r="EA28">
        <f>((3/13)*100)</f>
        <v>23.076923076923077</v>
      </c>
    </row>
    <row r="29" spans="1:131" x14ac:dyDescent="0.25">
      <c r="A29">
        <v>114.90763000000001</v>
      </c>
      <c r="B29">
        <v>7.392957</v>
      </c>
      <c r="C29">
        <v>124.11497800000001</v>
      </c>
      <c r="D29">
        <v>5.5641879999999997</v>
      </c>
      <c r="E29">
        <v>116.769542</v>
      </c>
      <c r="F29">
        <v>7.7535049999999996</v>
      </c>
      <c r="G29">
        <v>100.821111</v>
      </c>
      <c r="H29">
        <v>4.6045999999999996</v>
      </c>
      <c r="K29">
        <f>(15/200)</f>
        <v>7.4999999999999997E-2</v>
      </c>
      <c r="L29">
        <f>(14/200)</f>
        <v>7.0000000000000007E-2</v>
      </c>
      <c r="M29">
        <f>(17/200)</f>
        <v>8.5000000000000006E-2</v>
      </c>
      <c r="N29">
        <f>(14/200)</f>
        <v>7.0000000000000007E-2</v>
      </c>
      <c r="P29">
        <f>(13/200)</f>
        <v>6.5000000000000002E-2</v>
      </c>
      <c r="Q29">
        <f>(11/200)</f>
        <v>5.5E-2</v>
      </c>
      <c r="R29">
        <f>(12/200)</f>
        <v>0.06</v>
      </c>
      <c r="S29">
        <f>(12/200)</f>
        <v>0.06</v>
      </c>
      <c r="U29">
        <f>0.075+0.065</f>
        <v>0.14000000000000001</v>
      </c>
      <c r="V29">
        <f>0.07+0.055</f>
        <v>0.125</v>
      </c>
      <c r="W29">
        <f>0.085+0.06</f>
        <v>0.14500000000000002</v>
      </c>
      <c r="X29">
        <f>0.07+0.06</f>
        <v>0.13</v>
      </c>
      <c r="Z29">
        <f>SQRT((ABS($A$30-$A$29)^2+(ABS($B$30-$B$29)^2)))</f>
        <v>21.945029181989074</v>
      </c>
      <c r="AA29">
        <f>SQRT((ABS($C$30-$C$29)^2+(ABS($D$30-$D$29)^2)))</f>
        <v>29.588871183035184</v>
      </c>
      <c r="AB29">
        <f>SQRT((ABS($E$30-$E$29)^2+(ABS($F$30-$F$29)^2)))</f>
        <v>33.586834444663722</v>
      </c>
      <c r="AC29">
        <f>SQRT((ABS($G$30-$G$29)^2+(ABS($H$30-$H$29)^2)))</f>
        <v>23.377270714372223</v>
      </c>
      <c r="AJ29">
        <f>1/0.14</f>
        <v>7.1428571428571423</v>
      </c>
      <c r="AK29">
        <f>1/0.125</f>
        <v>8</v>
      </c>
      <c r="AL29">
        <f>1/0.145</f>
        <v>6.8965517241379315</v>
      </c>
      <c r="AM29">
        <f>1/0.13</f>
        <v>7.6923076923076916</v>
      </c>
      <c r="AO29">
        <f>$Z29/$U29</f>
        <v>156.7502084427791</v>
      </c>
      <c r="AP29">
        <f>$AA29/$V29</f>
        <v>236.71096946428148</v>
      </c>
      <c r="AQ29">
        <f>$AB29/$W29</f>
        <v>231.63334099768082</v>
      </c>
      <c r="AR29">
        <f>$AC29/$X29</f>
        <v>179.82515934132479</v>
      </c>
      <c r="AV29">
        <f>((0.075/0.14)*100)</f>
        <v>53.571428571428569</v>
      </c>
      <c r="AW29">
        <f>((0.07/0.125)*100)</f>
        <v>56.000000000000007</v>
      </c>
      <c r="AX29">
        <f>((0.085/0.145)*100)</f>
        <v>58.62068965517242</v>
      </c>
      <c r="AY29">
        <f>((0.07/0.13)*100)</f>
        <v>53.846153846153854</v>
      </c>
      <c r="BA29">
        <f>((0.065/0.14)*100)</f>
        <v>46.428571428571423</v>
      </c>
      <c r="BB29">
        <f>((0.055/0.125)*100)</f>
        <v>44</v>
      </c>
      <c r="BC29">
        <f>((0.06/0.145)*100)</f>
        <v>41.379310344827587</v>
      </c>
      <c r="BD29">
        <f>((0.06/0.13)*100)</f>
        <v>46.153846153846153</v>
      </c>
      <c r="BF29">
        <f>ABS($B$29-$D$29)</f>
        <v>1.8287690000000003</v>
      </c>
      <c r="BG29">
        <f>ABS($F$29-$H$29)</f>
        <v>3.1489050000000001</v>
      </c>
      <c r="BL29">
        <f>SQRT((ABS($A$29-$E$29)^2+(ABS($B$29-$F$29)^2)))</f>
        <v>1.8964997115865747</v>
      </c>
      <c r="BM29">
        <f>SQRT((ABS($C$29-$G$30)^2+(ABS($D$29-$H$30)^2)))</f>
        <v>0.84143792482392898</v>
      </c>
      <c r="BO29">
        <f>SQRT((ABS($A$29-$G$30)^2+(ABS($B$29-$H$30)^2)))</f>
        <v>9.665412008582404</v>
      </c>
      <c r="BP29">
        <f>SQRT((ABS($C$29-$E$29)^2+(ABS($D$29-$F$29)^2)))</f>
        <v>7.6647595498218397</v>
      </c>
      <c r="BR29">
        <f>DEGREES(ACOS((6.16679932600907^2+23.9300785415153^2-18.6591375853202^2)/(2*6.16679932600907*23.9300785415153)))</f>
        <v>27.196277182449222</v>
      </c>
      <c r="BS29">
        <f>DEGREES(ACOS((14.4195373650664^2+19.6819233681678^2-6.16679932600907^2)/(2*14.4195373650664*19.6819233681678)))</f>
        <v>10.951298152342703</v>
      </c>
      <c r="BU29">
        <v>15</v>
      </c>
      <c r="BV29">
        <v>5</v>
      </c>
      <c r="BW29">
        <v>3</v>
      </c>
      <c r="BX29">
        <v>10</v>
      </c>
      <c r="BY29">
        <v>14</v>
      </c>
      <c r="BZ29">
        <v>5</v>
      </c>
      <c r="CA29">
        <v>9</v>
      </c>
      <c r="CB29">
        <v>2</v>
      </c>
      <c r="CC29">
        <v>17</v>
      </c>
      <c r="CD29">
        <v>4</v>
      </c>
      <c r="CE29">
        <v>9</v>
      </c>
      <c r="CF29">
        <v>10</v>
      </c>
      <c r="CG29">
        <v>14</v>
      </c>
      <c r="CH29">
        <v>10</v>
      </c>
      <c r="CI29">
        <v>3</v>
      </c>
      <c r="CJ29">
        <v>7</v>
      </c>
      <c r="CL29">
        <v>13</v>
      </c>
      <c r="CM29">
        <v>1</v>
      </c>
      <c r="CN29">
        <v>0</v>
      </c>
      <c r="CO29">
        <v>9</v>
      </c>
      <c r="CP29">
        <v>11</v>
      </c>
      <c r="CQ29">
        <v>1</v>
      </c>
      <c r="CR29">
        <v>7</v>
      </c>
      <c r="CS29">
        <v>0</v>
      </c>
      <c r="CT29">
        <v>12</v>
      </c>
      <c r="CU29">
        <v>0</v>
      </c>
      <c r="CV29">
        <v>7</v>
      </c>
      <c r="CW29">
        <v>5</v>
      </c>
      <c r="CX29">
        <v>12</v>
      </c>
      <c r="CY29">
        <v>9</v>
      </c>
      <c r="CZ29">
        <v>0</v>
      </c>
      <c r="DA29">
        <v>3</v>
      </c>
      <c r="DC29">
        <f>((5/15)*100)</f>
        <v>33.333333333333329</v>
      </c>
      <c r="DD29">
        <f>((3/15)*100)</f>
        <v>20</v>
      </c>
      <c r="DE29">
        <f>((10/15)*100)</f>
        <v>66.666666666666657</v>
      </c>
      <c r="DF29">
        <f>((5/14)*100)</f>
        <v>35.714285714285715</v>
      </c>
      <c r="DG29">
        <f>((9/14)*100)</f>
        <v>64.285714285714292</v>
      </c>
      <c r="DH29">
        <f>((2/14)*100)</f>
        <v>14.285714285714285</v>
      </c>
      <c r="DI29">
        <f>((4/17)*100)</f>
        <v>23.52941176470588</v>
      </c>
      <c r="DJ29">
        <f>((9/17)*100)</f>
        <v>52.941176470588239</v>
      </c>
      <c r="DK29">
        <f>((10/17)*100)</f>
        <v>58.82352941176471</v>
      </c>
      <c r="DL29">
        <f>((10/14)*100)</f>
        <v>71.428571428571431</v>
      </c>
      <c r="DM29">
        <f>((3/14)*100)</f>
        <v>21.428571428571427</v>
      </c>
      <c r="DN29">
        <f>((7/14)*100)</f>
        <v>50</v>
      </c>
      <c r="DP29">
        <f>((1/13)*100)</f>
        <v>7.6923076923076925</v>
      </c>
      <c r="DQ29">
        <f>((0/13)*100)</f>
        <v>0</v>
      </c>
      <c r="DR29">
        <f>((9/13)*100)</f>
        <v>69.230769230769226</v>
      </c>
      <c r="DS29">
        <f>((1/11)*100)</f>
        <v>9.0909090909090917</v>
      </c>
      <c r="DT29">
        <f>((7/11)*100)</f>
        <v>63.636363636363633</v>
      </c>
      <c r="DU29">
        <f>((0/11)*100)</f>
        <v>0</v>
      </c>
      <c r="DV29">
        <f>((0/12)*100)</f>
        <v>0</v>
      </c>
      <c r="DW29">
        <f>((7/12)*100)</f>
        <v>58.333333333333336</v>
      </c>
      <c r="DX29">
        <f>((5/12)*100)</f>
        <v>41.666666666666671</v>
      </c>
      <c r="DY29">
        <f>((9/12)*100)</f>
        <v>75</v>
      </c>
      <c r="DZ29">
        <f>((0/12)*100)</f>
        <v>0</v>
      </c>
      <c r="EA29">
        <f>((3/12)*100)</f>
        <v>25</v>
      </c>
    </row>
    <row r="30" spans="1:131" x14ac:dyDescent="0.25">
      <c r="A30">
        <v>136.82404199999999</v>
      </c>
      <c r="B30">
        <v>6.2726040000000003</v>
      </c>
      <c r="C30">
        <v>153.68602300000001</v>
      </c>
      <c r="D30">
        <v>6.5911229999999996</v>
      </c>
      <c r="E30">
        <v>150.35607400000001</v>
      </c>
      <c r="F30">
        <v>7.61097</v>
      </c>
      <c r="G30">
        <v>124.19806200000001</v>
      </c>
      <c r="H30">
        <v>4.7268619999999997</v>
      </c>
      <c r="K30">
        <f>(15/200)</f>
        <v>7.4999999999999997E-2</v>
      </c>
      <c r="L30">
        <f>(17/200)</f>
        <v>8.5000000000000006E-2</v>
      </c>
      <c r="M30">
        <f>(17/200)</f>
        <v>8.5000000000000006E-2</v>
      </c>
      <c r="N30">
        <f>(12/200)</f>
        <v>0.06</v>
      </c>
      <c r="P30">
        <f>(13/200)</f>
        <v>6.5000000000000002E-2</v>
      </c>
      <c r="Q30">
        <f>(11/200)</f>
        <v>5.5E-2</v>
      </c>
      <c r="R30">
        <f>(10/200)</f>
        <v>0.05</v>
      </c>
      <c r="S30">
        <f>(12/200)</f>
        <v>0.06</v>
      </c>
      <c r="U30">
        <f>0.075+0.065</f>
        <v>0.14000000000000001</v>
      </c>
      <c r="V30">
        <f>0.085+0.055</f>
        <v>0.14000000000000001</v>
      </c>
      <c r="W30">
        <f>0.085+0.05</f>
        <v>0.13500000000000001</v>
      </c>
      <c r="X30">
        <f>0.06+0.06</f>
        <v>0.12</v>
      </c>
      <c r="Z30">
        <f>SQRT((ABS($A$31-$A$30)^2+(ABS($B$31-$B$30)^2)))</f>
        <v>29.438342711137892</v>
      </c>
      <c r="AA30">
        <f>SQRT((ABS($C$31-$C$30)^2+(ABS($D$31-$D$30)^2)))</f>
        <v>19.090407538828774</v>
      </c>
      <c r="AB30">
        <f>SQRT((ABS($E$31-$E$30)^2+(ABS($F$31-$F$30)^2)))</f>
        <v>17.839873843617426</v>
      </c>
      <c r="AC30">
        <f>SQRT((ABS($G$31-$G$30)^2+(ABS($H$31-$H$30)^2)))</f>
        <v>29.877025048645152</v>
      </c>
      <c r="AJ30">
        <f>1/0.14</f>
        <v>7.1428571428571423</v>
      </c>
      <c r="AK30">
        <f>1/0.14</f>
        <v>7.1428571428571423</v>
      </c>
      <c r="AL30">
        <f>1/0.135</f>
        <v>7.4074074074074066</v>
      </c>
      <c r="AM30">
        <f>1/0.12</f>
        <v>8.3333333333333339</v>
      </c>
      <c r="AO30">
        <f>$Z30/$U30</f>
        <v>210.27387650812778</v>
      </c>
      <c r="AP30">
        <f>$AA30/$V30</f>
        <v>136.36005384877694</v>
      </c>
      <c r="AQ30">
        <f>$AB30/$W30</f>
        <v>132.14721365642538</v>
      </c>
      <c r="AR30">
        <f>$AC30/$X30</f>
        <v>248.9752087387096</v>
      </c>
      <c r="AV30">
        <f>((0.075/0.14)*100)</f>
        <v>53.571428571428569</v>
      </c>
      <c r="AW30">
        <f>((0.085/0.14)*100)</f>
        <v>60.714285714285708</v>
      </c>
      <c r="AX30">
        <f>((0.085/0.135)*100)</f>
        <v>62.962962962962962</v>
      </c>
      <c r="AY30">
        <f>((0.06/0.12)*100)</f>
        <v>50</v>
      </c>
      <c r="BA30">
        <f>((0.065/0.14)*100)</f>
        <v>46.428571428571423</v>
      </c>
      <c r="BB30">
        <f>((0.055/0.14)*100)</f>
        <v>39.285714285714285</v>
      </c>
      <c r="BC30">
        <f>((0.05/0.135)*100)</f>
        <v>37.037037037037038</v>
      </c>
      <c r="BD30">
        <f>((0.06/0.12)*100)</f>
        <v>50</v>
      </c>
      <c r="BF30">
        <f>ABS($B$30-$D$30)</f>
        <v>0.31851899999999933</v>
      </c>
      <c r="BG30">
        <f>ABS($F$30-$H$30)</f>
        <v>2.8841080000000003</v>
      </c>
      <c r="BL30">
        <f>SQRT((ABS($A$30-$E$30)^2+(ABS($B$30-$F$30)^2)))</f>
        <v>13.59805550801218</v>
      </c>
      <c r="BM30">
        <f>SQRT((ABS($C$30-$G$31)^2+(ABS($D$30-$H$31)^2)))</f>
        <v>1.5526486475761336</v>
      </c>
      <c r="BO30">
        <f>SQRT((ABS($A$30-$G$31)^2+(ABS($B$30-$H$31)^2)))</f>
        <v>17.289536551139435</v>
      </c>
      <c r="BP30">
        <f>SQRT((ABS($C$30-$E$30)^2+(ABS($D$30-$F$30)^2)))</f>
        <v>3.4826208874940714</v>
      </c>
      <c r="BR30">
        <f>DEGREES(ACOS((7.11402075589699^2+23.5519958044649^2-17.389575513033^2)/(2*7.11402075589699*23.5519958044649)))</f>
        <v>25.31939456348513</v>
      </c>
      <c r="BS30">
        <f>DEGREES(ACOS((18.6591375853202^2+24.7889467224539^2-7.11402075589699^2)/(2*18.6591375853202*24.7889467224539)))</f>
        <v>9.6296415772591271</v>
      </c>
      <c r="BU30">
        <v>15</v>
      </c>
      <c r="BV30">
        <v>8</v>
      </c>
      <c r="BW30">
        <v>5</v>
      </c>
      <c r="BX30">
        <v>6</v>
      </c>
      <c r="BY30">
        <v>17</v>
      </c>
      <c r="BZ30">
        <v>8</v>
      </c>
      <c r="CA30">
        <v>10</v>
      </c>
      <c r="CB30">
        <v>4</v>
      </c>
      <c r="CC30">
        <v>17</v>
      </c>
      <c r="CD30">
        <v>4</v>
      </c>
      <c r="CE30">
        <v>10</v>
      </c>
      <c r="CF30">
        <v>11</v>
      </c>
      <c r="CG30">
        <v>12</v>
      </c>
      <c r="CH30">
        <v>6</v>
      </c>
      <c r="CI30">
        <v>2</v>
      </c>
      <c r="CJ30">
        <v>10</v>
      </c>
      <c r="CL30">
        <v>13</v>
      </c>
      <c r="CM30">
        <v>4</v>
      </c>
      <c r="CN30">
        <v>0</v>
      </c>
      <c r="CO30">
        <v>7</v>
      </c>
      <c r="CP30">
        <v>11</v>
      </c>
      <c r="CQ30">
        <v>4</v>
      </c>
      <c r="CR30">
        <v>3</v>
      </c>
      <c r="CS30">
        <v>1</v>
      </c>
      <c r="CT30">
        <v>10</v>
      </c>
      <c r="CU30">
        <v>0</v>
      </c>
      <c r="CV30">
        <v>3</v>
      </c>
      <c r="CW30">
        <v>8</v>
      </c>
      <c r="CX30">
        <v>12</v>
      </c>
      <c r="CY30">
        <v>7</v>
      </c>
      <c r="CZ30">
        <v>0</v>
      </c>
      <c r="DA30">
        <v>5</v>
      </c>
      <c r="DC30">
        <f>((8/15)*100)</f>
        <v>53.333333333333336</v>
      </c>
      <c r="DD30">
        <f>((5/15)*100)</f>
        <v>33.333333333333329</v>
      </c>
      <c r="DE30">
        <f>((6/15)*100)</f>
        <v>40</v>
      </c>
      <c r="DF30">
        <f>((8/17)*100)</f>
        <v>47.058823529411761</v>
      </c>
      <c r="DG30">
        <f>((10/17)*100)</f>
        <v>58.82352941176471</v>
      </c>
      <c r="DH30">
        <f>((4/17)*100)</f>
        <v>23.52941176470588</v>
      </c>
      <c r="DI30">
        <f>((4/17)*100)</f>
        <v>23.52941176470588</v>
      </c>
      <c r="DJ30">
        <f>((10/17)*100)</f>
        <v>58.82352941176471</v>
      </c>
      <c r="DK30">
        <f>((11/17)*100)</f>
        <v>64.705882352941174</v>
      </c>
      <c r="DL30">
        <f>((6/12)*100)</f>
        <v>50</v>
      </c>
      <c r="DM30">
        <f>((2/12)*100)</f>
        <v>16.666666666666664</v>
      </c>
      <c r="DN30">
        <f>((10/12)*100)</f>
        <v>83.333333333333343</v>
      </c>
      <c r="DP30">
        <f>((4/13)*100)</f>
        <v>30.76923076923077</v>
      </c>
      <c r="DQ30">
        <f>((0/13)*100)</f>
        <v>0</v>
      </c>
      <c r="DR30">
        <f>((7/13)*100)</f>
        <v>53.846153846153847</v>
      </c>
      <c r="DS30">
        <f>((4/11)*100)</f>
        <v>36.363636363636367</v>
      </c>
      <c r="DT30">
        <f>((3/11)*100)</f>
        <v>27.27272727272727</v>
      </c>
      <c r="DU30">
        <f>((1/11)*100)</f>
        <v>9.0909090909090917</v>
      </c>
      <c r="DV30">
        <f>((0/10)*100)</f>
        <v>0</v>
      </c>
      <c r="DW30">
        <f>((3/10)*100)</f>
        <v>30</v>
      </c>
      <c r="DX30">
        <f>((8/10)*100)</f>
        <v>80</v>
      </c>
      <c r="DY30">
        <f>((7/12)*100)</f>
        <v>58.333333333333336</v>
      </c>
      <c r="DZ30">
        <f>((0/12)*100)</f>
        <v>0</v>
      </c>
      <c r="EA30">
        <f>((5/12)*100)</f>
        <v>41.666666666666671</v>
      </c>
    </row>
    <row r="31" spans="1:131" x14ac:dyDescent="0.25">
      <c r="A31">
        <v>166.22194000000002</v>
      </c>
      <c r="B31">
        <v>7.8152039999999996</v>
      </c>
      <c r="C31">
        <v>172.77464600000002</v>
      </c>
      <c r="D31">
        <v>6.3301020000000001</v>
      </c>
      <c r="E31">
        <v>168.19127800000001</v>
      </c>
      <c r="F31">
        <v>8.0191330000000001</v>
      </c>
      <c r="G31">
        <v>154.072911</v>
      </c>
      <c r="H31">
        <v>5.0874490000000003</v>
      </c>
      <c r="K31">
        <f>(14/200)</f>
        <v>7.0000000000000007E-2</v>
      </c>
      <c r="L31">
        <f>(18/200)</f>
        <v>0.09</v>
      </c>
      <c r="M31">
        <f>(15/200)</f>
        <v>7.4999999999999997E-2</v>
      </c>
      <c r="N31">
        <f>(16/200)</f>
        <v>0.08</v>
      </c>
      <c r="P31">
        <f>(13/200)</f>
        <v>6.5000000000000002E-2</v>
      </c>
      <c r="Q31">
        <f>(11/200)</f>
        <v>5.5E-2</v>
      </c>
      <c r="R31">
        <f>(11/200)</f>
        <v>5.5E-2</v>
      </c>
      <c r="S31">
        <f>(14/200)</f>
        <v>7.0000000000000007E-2</v>
      </c>
      <c r="U31">
        <f>0.07+0.065</f>
        <v>0.13500000000000001</v>
      </c>
      <c r="V31">
        <f>0.09+0.055</f>
        <v>0.14499999999999999</v>
      </c>
      <c r="W31">
        <f>0.075+0.055</f>
        <v>0.13</v>
      </c>
      <c r="X31">
        <f>0.08+0.07</f>
        <v>0.15000000000000002</v>
      </c>
      <c r="Z31">
        <f>SQRT((ABS($A$32-$A$31)^2+(ABS($B$32-$B$31)^2)))</f>
        <v>23.544476097866962</v>
      </c>
      <c r="AA31">
        <f>SQRT((ABS($C$32-$C$31)^2+(ABS($D$32-$D$31)^2)))</f>
        <v>25.456594577950764</v>
      </c>
      <c r="AB31">
        <f>SQRT((ABS($E$32-$E$31)^2+(ABS($F$32-$F$31)^2)))</f>
        <v>23.930078541515257</v>
      </c>
      <c r="AC31">
        <f>SQRT((ABS($G$32-$G$31)^2+(ABS($H$32-$H$31)^2)))</f>
        <v>19.681923368167787</v>
      </c>
      <c r="AJ31">
        <f>1/0.135</f>
        <v>7.4074074074074066</v>
      </c>
      <c r="AK31">
        <f>1/0.145</f>
        <v>6.8965517241379315</v>
      </c>
      <c r="AL31">
        <f>1/0.13</f>
        <v>7.6923076923076916</v>
      </c>
      <c r="AM31">
        <f>1/0.15</f>
        <v>6.666666666666667</v>
      </c>
      <c r="AO31">
        <f>$Z31/$U31</f>
        <v>174.40352665086638</v>
      </c>
      <c r="AP31">
        <f>$AA31/$V31</f>
        <v>175.56272122724667</v>
      </c>
      <c r="AQ31">
        <f>$AB31/$W31</f>
        <v>184.07752724242505</v>
      </c>
      <c r="AR31">
        <f>$AC31/$X31</f>
        <v>131.2128224544519</v>
      </c>
      <c r="AV31">
        <f>((0.07/0.135)*100)</f>
        <v>51.851851851851848</v>
      </c>
      <c r="AW31">
        <f>((0.09/0.145)*100)</f>
        <v>62.068965517241381</v>
      </c>
      <c r="AX31">
        <f>((0.075/0.13)*100)</f>
        <v>57.692307692307686</v>
      </c>
      <c r="AY31">
        <f>((0.08/0.15)*100)</f>
        <v>53.333333333333336</v>
      </c>
      <c r="BA31">
        <f>((0.065/0.135)*100)</f>
        <v>48.148148148148145</v>
      </c>
      <c r="BB31">
        <f>((0.055/0.145)*100)</f>
        <v>37.931034482758626</v>
      </c>
      <c r="BC31">
        <f>((0.055/0.13)*100)</f>
        <v>42.307692307692307</v>
      </c>
      <c r="BD31">
        <f>((0.07/0.15)*100)</f>
        <v>46.666666666666671</v>
      </c>
      <c r="BF31">
        <f>ABS($B$31-$D$31)</f>
        <v>1.4851019999999995</v>
      </c>
      <c r="BG31">
        <f>ABS($F$31-$H$31)</f>
        <v>2.9316839999999997</v>
      </c>
      <c r="BL31">
        <f>SQRT((ABS($A$31-$E$31)^2+(ABS($B$31-$F$31)^2)))</f>
        <v>1.9798684792897165</v>
      </c>
      <c r="BM31">
        <f>SQRT((ABS($C$31-$G$32)^2+(ABS($D$31-$H$32)^2)))</f>
        <v>1.3811691051761128</v>
      </c>
      <c r="BO31">
        <f>SQRT((ABS($A$31-$G$32)^2+(ABS($B$31-$H$32)^2)))</f>
        <v>7.9226675136174229</v>
      </c>
      <c r="BP31">
        <f>SQRT((ABS($C$31-$E$31)^2+(ABS($D$31-$F$31)^2)))</f>
        <v>4.8846788985955945</v>
      </c>
      <c r="BR31">
        <f>DEGREES(ACOS((5.96592073640691^2+20.3168080706143^2-15.7157758399403^2)/(2*5.96592073640691*20.3168080706143)))</f>
        <v>33.82778325886683</v>
      </c>
      <c r="BS31">
        <f>DEGREES(ACOS((17.389575513033^2+22.0856685478299^2-5.96592073640691^2)/(2*17.389575513033*22.0856685478299)))</f>
        <v>10.773451571054713</v>
      </c>
      <c r="BU31">
        <v>14</v>
      </c>
      <c r="BV31">
        <v>7</v>
      </c>
      <c r="BW31">
        <v>3</v>
      </c>
      <c r="BX31">
        <v>8</v>
      </c>
      <c r="BY31">
        <v>18</v>
      </c>
      <c r="BZ31">
        <v>7</v>
      </c>
      <c r="CA31">
        <v>11</v>
      </c>
      <c r="CB31">
        <v>7</v>
      </c>
      <c r="CC31">
        <v>15</v>
      </c>
      <c r="CD31">
        <v>2</v>
      </c>
      <c r="CE31">
        <v>11</v>
      </c>
      <c r="CF31">
        <v>10</v>
      </c>
      <c r="CG31">
        <v>16</v>
      </c>
      <c r="CH31">
        <v>8</v>
      </c>
      <c r="CI31">
        <v>5</v>
      </c>
      <c r="CJ31">
        <v>11</v>
      </c>
      <c r="CL31">
        <v>13</v>
      </c>
      <c r="CM31">
        <v>4</v>
      </c>
      <c r="CN31">
        <v>0</v>
      </c>
      <c r="CO31">
        <v>5</v>
      </c>
      <c r="CP31">
        <v>11</v>
      </c>
      <c r="CQ31">
        <v>4</v>
      </c>
      <c r="CR31">
        <v>4</v>
      </c>
      <c r="CS31">
        <v>0</v>
      </c>
      <c r="CT31">
        <v>11</v>
      </c>
      <c r="CU31">
        <v>0</v>
      </c>
      <c r="CV31">
        <v>4</v>
      </c>
      <c r="CW31">
        <v>6</v>
      </c>
      <c r="CX31">
        <v>14</v>
      </c>
      <c r="CY31">
        <v>5</v>
      </c>
      <c r="CZ31">
        <v>1</v>
      </c>
      <c r="DA31">
        <v>8</v>
      </c>
      <c r="DC31">
        <f>((7/14)*100)</f>
        <v>50</v>
      </c>
      <c r="DD31">
        <f>((3/14)*100)</f>
        <v>21.428571428571427</v>
      </c>
      <c r="DE31">
        <f>((8/14)*100)</f>
        <v>57.142857142857139</v>
      </c>
      <c r="DF31">
        <f>((7/18)*100)</f>
        <v>38.888888888888893</v>
      </c>
      <c r="DG31">
        <f>((11/18)*100)</f>
        <v>61.111111111111114</v>
      </c>
      <c r="DH31">
        <f>((7/18)*100)</f>
        <v>38.888888888888893</v>
      </c>
      <c r="DI31">
        <f>((2/15)*100)</f>
        <v>13.333333333333334</v>
      </c>
      <c r="DJ31">
        <f>((11/15)*100)</f>
        <v>73.333333333333329</v>
      </c>
      <c r="DK31">
        <f>((10/15)*100)</f>
        <v>66.666666666666657</v>
      </c>
      <c r="DL31">
        <f>((8/16)*100)</f>
        <v>50</v>
      </c>
      <c r="DM31">
        <f>((5/16)*100)</f>
        <v>31.25</v>
      </c>
      <c r="DN31">
        <f>((11/16)*100)</f>
        <v>68.75</v>
      </c>
      <c r="DP31">
        <f>((4/13)*100)</f>
        <v>30.76923076923077</v>
      </c>
      <c r="DQ31">
        <f>((0/13)*100)</f>
        <v>0</v>
      </c>
      <c r="DR31">
        <f>((5/13)*100)</f>
        <v>38.461538461538467</v>
      </c>
      <c r="DS31">
        <f>((4/11)*100)</f>
        <v>36.363636363636367</v>
      </c>
      <c r="DT31">
        <f>((4/11)*100)</f>
        <v>36.363636363636367</v>
      </c>
      <c r="DU31">
        <f>((0/11)*100)</f>
        <v>0</v>
      </c>
      <c r="DV31">
        <f>((0/11)*100)</f>
        <v>0</v>
      </c>
      <c r="DW31">
        <f>((4/11)*100)</f>
        <v>36.363636363636367</v>
      </c>
      <c r="DX31">
        <f>((6/11)*100)</f>
        <v>54.54545454545454</v>
      </c>
      <c r="DY31">
        <f>((5/14)*100)</f>
        <v>35.714285714285715</v>
      </c>
      <c r="DZ31">
        <f>((1/14)*100)</f>
        <v>7.1428571428571423</v>
      </c>
      <c r="EA31">
        <f>((8/14)*100)</f>
        <v>57.142857142857139</v>
      </c>
    </row>
    <row r="32" spans="1:131" x14ac:dyDescent="0.25">
      <c r="A32">
        <v>189.76633000000001</v>
      </c>
      <c r="B32">
        <v>7.8788770000000001</v>
      </c>
      <c r="C32">
        <v>198.229083</v>
      </c>
      <c r="D32">
        <v>6.66153</v>
      </c>
      <c r="E32">
        <v>192.11199099999999</v>
      </c>
      <c r="F32">
        <v>8.6885720000000006</v>
      </c>
      <c r="G32">
        <v>173.75301300000001</v>
      </c>
      <c r="H32">
        <v>5.3552039999999996</v>
      </c>
      <c r="K32">
        <f>(14/200)</f>
        <v>7.0000000000000007E-2</v>
      </c>
      <c r="L32">
        <f>(15/200)</f>
        <v>7.4999999999999997E-2</v>
      </c>
      <c r="M32">
        <f>(16/200)</f>
        <v>0.08</v>
      </c>
      <c r="N32">
        <f>(15/200)</f>
        <v>7.4999999999999997E-2</v>
      </c>
      <c r="P32">
        <f>(13/200)</f>
        <v>6.5000000000000002E-2</v>
      </c>
      <c r="Q32">
        <f>(10/200)</f>
        <v>0.05</v>
      </c>
      <c r="R32">
        <f>(11/200)</f>
        <v>5.5E-2</v>
      </c>
      <c r="S32">
        <f>(11/200)</f>
        <v>5.5E-2</v>
      </c>
      <c r="U32">
        <f>0.07+0.065</f>
        <v>0.13500000000000001</v>
      </c>
      <c r="V32">
        <f>0.075+0.05</f>
        <v>0.125</v>
      </c>
      <c r="W32">
        <f>0.08+0.055</f>
        <v>0.13500000000000001</v>
      </c>
      <c r="X32">
        <f>0.075+0.055</f>
        <v>0.13</v>
      </c>
      <c r="Z32">
        <f>SQRT((ABS($A$33-$A$32)^2+(ABS($B$33-$B$32)^2)))</f>
        <v>24.147488492366552</v>
      </c>
      <c r="AA32">
        <f>SQRT((ABS($C$33-$C$32)^2+(ABS($D$33-$D$32)^2)))</f>
        <v>21.99626437455365</v>
      </c>
      <c r="AB32">
        <f>SQRT((ABS($E$33-$E$32)^2+(ABS($F$33-$F$32)^2)))</f>
        <v>23.551995804464873</v>
      </c>
      <c r="AC32">
        <f>SQRT((ABS($G$33-$G$32)^2+(ABS($H$33-$H$32)^2)))</f>
        <v>24.788946722453879</v>
      </c>
      <c r="AJ32">
        <f>1/0.135</f>
        <v>7.4074074074074066</v>
      </c>
      <c r="AK32">
        <f>1/0.125</f>
        <v>8</v>
      </c>
      <c r="AL32">
        <f>1/0.135</f>
        <v>7.4074074074074066</v>
      </c>
      <c r="AM32">
        <f>1/0.13</f>
        <v>7.6923076923076916</v>
      </c>
      <c r="AO32">
        <f>$Z32/$U32</f>
        <v>178.87028512864111</v>
      </c>
      <c r="AP32">
        <f>$AA32/$V32</f>
        <v>175.9701149964292</v>
      </c>
      <c r="AQ32">
        <f>$AB32/$W32</f>
        <v>174.45922818122128</v>
      </c>
      <c r="AR32">
        <f>$AC32/$X32</f>
        <v>190.68420555733752</v>
      </c>
      <c r="AV32">
        <f>((0.07/0.135)*100)</f>
        <v>51.851851851851848</v>
      </c>
      <c r="AW32">
        <f>((0.075/0.125)*100)</f>
        <v>60</v>
      </c>
      <c r="AX32">
        <f>((0.08/0.135)*100)</f>
        <v>59.259259259259252</v>
      </c>
      <c r="AY32">
        <f>((0.075/0.13)*100)</f>
        <v>57.692307692307686</v>
      </c>
      <c r="BA32">
        <f>((0.065/0.135)*100)</f>
        <v>48.148148148148145</v>
      </c>
      <c r="BB32">
        <f>((0.05/0.125)*100)</f>
        <v>40</v>
      </c>
      <c r="BC32">
        <f>((0.055/0.135)*100)</f>
        <v>40.74074074074074</v>
      </c>
      <c r="BD32">
        <f>((0.055/0.13)*100)</f>
        <v>42.307692307692307</v>
      </c>
      <c r="BF32">
        <f>ABS($B$32-$D$32)</f>
        <v>1.2173470000000002</v>
      </c>
      <c r="BG32">
        <f>ABS($F$32-$H$32)</f>
        <v>3.333368000000001</v>
      </c>
      <c r="BL32">
        <f>SQRT((ABS($A$32-$E$32)^2+(ABS($B$32-$F$32)^2)))</f>
        <v>2.4814776887866432</v>
      </c>
      <c r="BM32">
        <f>SQRT((ABS($C$32-$G$33)^2+(ABS($D$32-$H$33)^2)))</f>
        <v>1.0666685933789382</v>
      </c>
      <c r="BO32">
        <f>SQRT((ABS($A$32-$G$33)^2+(ABS($B$32-$H$33)^2)))</f>
        <v>9.0548092306157919</v>
      </c>
      <c r="BP32">
        <f>SQRT((ABS($C$32-$E$32)^2+(ABS($D$32-$F$32)^2)))</f>
        <v>6.4442000128975021</v>
      </c>
      <c r="BS32">
        <f>DEGREES(ACOS((15.7157758399403^2+24.9086920244289^2-9.90265794043194^2)/(2*15.7157758399403*24.9086920244289)))</f>
        <v>10.676386610930008</v>
      </c>
      <c r="BU32">
        <v>14</v>
      </c>
      <c r="BV32">
        <v>6</v>
      </c>
      <c r="BW32">
        <v>3</v>
      </c>
      <c r="BX32">
        <v>7</v>
      </c>
      <c r="BY32">
        <v>15</v>
      </c>
      <c r="BZ32">
        <v>6</v>
      </c>
      <c r="CA32">
        <v>10</v>
      </c>
      <c r="CB32">
        <v>3</v>
      </c>
      <c r="CC32">
        <v>16</v>
      </c>
      <c r="CD32">
        <v>4</v>
      </c>
      <c r="CE32">
        <v>10</v>
      </c>
      <c r="CF32">
        <v>9</v>
      </c>
      <c r="CG32">
        <v>15</v>
      </c>
      <c r="CH32">
        <v>7</v>
      </c>
      <c r="CI32">
        <v>6</v>
      </c>
      <c r="CJ32">
        <v>10</v>
      </c>
      <c r="CL32">
        <v>13</v>
      </c>
      <c r="CM32">
        <v>2</v>
      </c>
      <c r="CN32">
        <v>0</v>
      </c>
      <c r="CO32">
        <v>5</v>
      </c>
      <c r="CP32">
        <v>10</v>
      </c>
      <c r="CQ32">
        <v>2</v>
      </c>
      <c r="CR32">
        <v>6</v>
      </c>
      <c r="CS32">
        <v>1</v>
      </c>
      <c r="CT32">
        <v>11</v>
      </c>
      <c r="CU32">
        <v>0</v>
      </c>
      <c r="CV32">
        <v>6</v>
      </c>
      <c r="CW32">
        <v>6</v>
      </c>
      <c r="CX32">
        <v>11</v>
      </c>
      <c r="CY32">
        <v>5</v>
      </c>
      <c r="CZ32">
        <v>0</v>
      </c>
      <c r="DA32">
        <v>6</v>
      </c>
      <c r="DC32">
        <f>((6/14)*100)</f>
        <v>42.857142857142854</v>
      </c>
      <c r="DD32">
        <f>((3/14)*100)</f>
        <v>21.428571428571427</v>
      </c>
      <c r="DE32">
        <f>((7/14)*100)</f>
        <v>50</v>
      </c>
      <c r="DF32">
        <f>((6/15)*100)</f>
        <v>40</v>
      </c>
      <c r="DG32">
        <f>((10/15)*100)</f>
        <v>66.666666666666657</v>
      </c>
      <c r="DH32">
        <f>((3/15)*100)</f>
        <v>20</v>
      </c>
      <c r="DI32">
        <f>((4/16)*100)</f>
        <v>25</v>
      </c>
      <c r="DJ32">
        <f>((10/16)*100)</f>
        <v>62.5</v>
      </c>
      <c r="DK32">
        <f>((9/16)*100)</f>
        <v>56.25</v>
      </c>
      <c r="DL32">
        <f>((7/15)*100)</f>
        <v>46.666666666666664</v>
      </c>
      <c r="DM32">
        <f>((6/15)*100)</f>
        <v>40</v>
      </c>
      <c r="DN32">
        <f>((10/15)*100)</f>
        <v>66.666666666666657</v>
      </c>
      <c r="DP32">
        <f>((2/13)*100)</f>
        <v>15.384615384615385</v>
      </c>
      <c r="DQ32">
        <f>((0/13)*100)</f>
        <v>0</v>
      </c>
      <c r="DR32">
        <f>((5/13)*100)</f>
        <v>38.461538461538467</v>
      </c>
      <c r="DS32">
        <f>((2/10)*100)</f>
        <v>20</v>
      </c>
      <c r="DT32">
        <f>((6/10)*100)</f>
        <v>60</v>
      </c>
      <c r="DU32">
        <f>((1/10)*100)</f>
        <v>10</v>
      </c>
      <c r="DV32">
        <f>((0/11)*100)</f>
        <v>0</v>
      </c>
      <c r="DW32">
        <f>((6/11)*100)</f>
        <v>54.54545454545454</v>
      </c>
      <c r="DX32">
        <f>((6/11)*100)</f>
        <v>54.54545454545454</v>
      </c>
      <c r="DY32">
        <f>((5/11)*100)</f>
        <v>45.454545454545453</v>
      </c>
      <c r="DZ32">
        <f>((0/11)*100)</f>
        <v>0</v>
      </c>
      <c r="EA32">
        <f>((6/11)*100)</f>
        <v>54.54545454545454</v>
      </c>
    </row>
    <row r="33" spans="1:131" x14ac:dyDescent="0.25">
      <c r="A33">
        <v>213.91310999999999</v>
      </c>
      <c r="B33">
        <v>7.6939010000000003</v>
      </c>
      <c r="C33">
        <v>220.22011000000001</v>
      </c>
      <c r="D33">
        <v>6.1815530000000001</v>
      </c>
      <c r="E33">
        <v>215.66398000000001</v>
      </c>
      <c r="F33">
        <v>8.6706690000000002</v>
      </c>
      <c r="G33">
        <v>198.54030900000001</v>
      </c>
      <c r="H33">
        <v>5.6412750000000003</v>
      </c>
      <c r="K33">
        <f>(13/200)</f>
        <v>6.5000000000000002E-2</v>
      </c>
      <c r="L33">
        <f>(18/200)</f>
        <v>0.09</v>
      </c>
      <c r="M33">
        <f>(14/200)</f>
        <v>7.0000000000000007E-2</v>
      </c>
      <c r="N33">
        <f>(14/200)</f>
        <v>7.0000000000000007E-2</v>
      </c>
      <c r="P33">
        <f>(12/200)</f>
        <v>0.06</v>
      </c>
      <c r="Q33">
        <f>(11/200)</f>
        <v>5.5E-2</v>
      </c>
      <c r="R33">
        <f>(11/200)</f>
        <v>5.5E-2</v>
      </c>
      <c r="S33">
        <f>(13/200)</f>
        <v>6.5000000000000002E-2</v>
      </c>
      <c r="U33">
        <f>0.065+0.06</f>
        <v>0.125</v>
      </c>
      <c r="V33">
        <f>0.09+0.055</f>
        <v>0.14499999999999999</v>
      </c>
      <c r="W33">
        <f>0.07+0.055</f>
        <v>0.125</v>
      </c>
      <c r="X33">
        <f>0.07+0.065</f>
        <v>0.13500000000000001</v>
      </c>
      <c r="Z33">
        <f>SQRT((ABS($A$34-$A$33)^2+(ABS($B$34-$B$33)^2)))</f>
        <v>20.373581759728964</v>
      </c>
      <c r="AA33">
        <f>SQRT((ABS($C$34-$C$33)^2+(ABS($D$34-$D$33)^2)))</f>
        <v>25.04971292137348</v>
      </c>
      <c r="AB33">
        <f>SQRT((ABS($E$34-$E$33)^2+(ABS($F$34-$F$33)^2)))</f>
        <v>20.316808070614336</v>
      </c>
      <c r="AC33">
        <f>SQRT((ABS($G$34-$G$33)^2+(ABS($H$34-$H$33)^2)))</f>
        <v>22.085668547829947</v>
      </c>
      <c r="AJ33">
        <f>1/0.125</f>
        <v>8</v>
      </c>
      <c r="AK33">
        <f>1/0.145</f>
        <v>6.8965517241379315</v>
      </c>
      <c r="AL33">
        <f>1/0.125</f>
        <v>8</v>
      </c>
      <c r="AM33">
        <f>1/0.135</f>
        <v>7.4074074074074066</v>
      </c>
      <c r="AO33">
        <f>$Z33/$U33</f>
        <v>162.98865407783171</v>
      </c>
      <c r="AP33">
        <f>$AA33/$V33</f>
        <v>172.75664083705848</v>
      </c>
      <c r="AQ33">
        <f>$AB33/$W33</f>
        <v>162.53446456491469</v>
      </c>
      <c r="AR33">
        <f>$AC33/$X33</f>
        <v>163.59754479874033</v>
      </c>
      <c r="AV33">
        <f>((0.065/0.125)*100)</f>
        <v>52</v>
      </c>
      <c r="AW33">
        <f>((0.09/0.145)*100)</f>
        <v>62.068965517241381</v>
      </c>
      <c r="AX33">
        <f>((0.07/0.125)*100)</f>
        <v>56.000000000000007</v>
      </c>
      <c r="AY33">
        <f>((0.07/0.135)*100)</f>
        <v>51.851851851851848</v>
      </c>
      <c r="BA33">
        <f>((0.06/0.125)*100)</f>
        <v>48</v>
      </c>
      <c r="BB33">
        <f>((0.055/0.145)*100)</f>
        <v>37.931034482758626</v>
      </c>
      <c r="BC33">
        <f>((0.055/0.125)*100)</f>
        <v>44</v>
      </c>
      <c r="BD33">
        <f>((0.065/0.135)*100)</f>
        <v>48.148148148148145</v>
      </c>
      <c r="BF33">
        <f>ABS($B$33-$D$33)</f>
        <v>1.5123480000000002</v>
      </c>
      <c r="BG33">
        <f>ABS($F$33-$H$33)</f>
        <v>3.0293939999999999</v>
      </c>
      <c r="BL33">
        <f>SQRT((ABS($A$33-$E$33)^2+(ABS($B$33-$F$33)^2)))</f>
        <v>2.0048993697250919</v>
      </c>
      <c r="BM33">
        <f>SQRT((ABS($C$33-$G$34)^2+(ABS($D$33-$H$34)^2)))</f>
        <v>0.91939614428710748</v>
      </c>
      <c r="BO33">
        <f>SQRT((ABS($A$33-$G$34)^2+(ABS($B$33-$H$34)^2)))</f>
        <v>7.1066906678612529</v>
      </c>
      <c r="BP33">
        <f>SQRT((ABS($C$33-$E$33)^2+(ABS($D$33-$F$33)^2)))</f>
        <v>5.191726017265931</v>
      </c>
      <c r="BS33">
        <f>DEGREES(ACOS((13.2530489710539^2+22.6045116201138^2-9.87179965173004^2)/(2*13.2530489710539*22.6045116201138)))</f>
        <v>10.484050799805619</v>
      </c>
      <c r="BU33">
        <v>13</v>
      </c>
      <c r="BV33">
        <v>5</v>
      </c>
      <c r="BW33">
        <v>3</v>
      </c>
      <c r="BX33">
        <v>8</v>
      </c>
      <c r="BY33">
        <v>18</v>
      </c>
      <c r="BZ33">
        <v>5</v>
      </c>
      <c r="CA33">
        <v>12</v>
      </c>
      <c r="CB33">
        <v>6</v>
      </c>
      <c r="CC33">
        <v>14</v>
      </c>
      <c r="CD33">
        <v>2</v>
      </c>
      <c r="CE33">
        <v>12</v>
      </c>
      <c r="CF33">
        <v>8</v>
      </c>
      <c r="CG33">
        <v>14</v>
      </c>
      <c r="CH33">
        <v>8</v>
      </c>
      <c r="CI33">
        <v>3</v>
      </c>
      <c r="CJ33">
        <v>9</v>
      </c>
      <c r="CL33">
        <v>12</v>
      </c>
      <c r="CM33">
        <v>3</v>
      </c>
      <c r="CN33">
        <v>0</v>
      </c>
      <c r="CO33">
        <v>6</v>
      </c>
      <c r="CP33">
        <v>11</v>
      </c>
      <c r="CQ33">
        <v>3</v>
      </c>
      <c r="CR33">
        <v>5</v>
      </c>
      <c r="CS33">
        <v>0</v>
      </c>
      <c r="CT33">
        <v>11</v>
      </c>
      <c r="CU33">
        <v>1</v>
      </c>
      <c r="CV33">
        <v>5</v>
      </c>
      <c r="CW33">
        <v>6</v>
      </c>
      <c r="CX33">
        <v>13</v>
      </c>
      <c r="CY33">
        <v>6</v>
      </c>
      <c r="CZ33">
        <v>1</v>
      </c>
      <c r="DA33">
        <v>6</v>
      </c>
      <c r="DC33">
        <f>((5/13)*100)</f>
        <v>38.461538461538467</v>
      </c>
      <c r="DD33">
        <f>((3/13)*100)</f>
        <v>23.076923076923077</v>
      </c>
      <c r="DE33">
        <f>((8/13)*100)</f>
        <v>61.53846153846154</v>
      </c>
      <c r="DF33">
        <f>((5/18)*100)</f>
        <v>27.777777777777779</v>
      </c>
      <c r="DG33">
        <f>((12/18)*100)</f>
        <v>66.666666666666657</v>
      </c>
      <c r="DH33">
        <f>((6/18)*100)</f>
        <v>33.333333333333329</v>
      </c>
      <c r="DI33">
        <f>((2/14)*100)</f>
        <v>14.285714285714285</v>
      </c>
      <c r="DJ33">
        <f>((12/14)*100)</f>
        <v>85.714285714285708</v>
      </c>
      <c r="DK33">
        <f>((8/14)*100)</f>
        <v>57.142857142857139</v>
      </c>
      <c r="DL33">
        <f>((8/14)*100)</f>
        <v>57.142857142857139</v>
      </c>
      <c r="DM33">
        <f>((3/14)*100)</f>
        <v>21.428571428571427</v>
      </c>
      <c r="DN33">
        <f>((9/14)*100)</f>
        <v>64.285714285714292</v>
      </c>
      <c r="DP33">
        <f>((3/12)*100)</f>
        <v>25</v>
      </c>
      <c r="DQ33">
        <f>((0/12)*100)</f>
        <v>0</v>
      </c>
      <c r="DR33">
        <f>((6/12)*100)</f>
        <v>50</v>
      </c>
      <c r="DS33">
        <f>((3/11)*100)</f>
        <v>27.27272727272727</v>
      </c>
      <c r="DT33">
        <f>((5/11)*100)</f>
        <v>45.454545454545453</v>
      </c>
      <c r="DU33">
        <f>((0/11)*100)</f>
        <v>0</v>
      </c>
      <c r="DV33">
        <f>((1/11)*100)</f>
        <v>9.0909090909090917</v>
      </c>
      <c r="DW33">
        <f>((5/11)*100)</f>
        <v>45.454545454545453</v>
      </c>
      <c r="DX33">
        <f>((6/11)*100)</f>
        <v>54.54545454545454</v>
      </c>
      <c r="DY33">
        <f>((6/13)*100)</f>
        <v>46.153846153846153</v>
      </c>
      <c r="DZ33">
        <f>((1/13)*100)</f>
        <v>7.6923076923076925</v>
      </c>
      <c r="EA33">
        <f>((6/13)*100)</f>
        <v>46.153846153846153</v>
      </c>
    </row>
    <row r="34" spans="1:131" x14ac:dyDescent="0.25">
      <c r="A34">
        <v>234.27717200000001</v>
      </c>
      <c r="B34">
        <v>7.0711550000000001</v>
      </c>
      <c r="C34">
        <v>245.26933400000001</v>
      </c>
      <c r="D34">
        <v>6.3380599999999996</v>
      </c>
      <c r="E34">
        <v>235.980772</v>
      </c>
      <c r="F34">
        <v>8.6962229999999998</v>
      </c>
      <c r="G34">
        <v>220.62413100000001</v>
      </c>
      <c r="H34">
        <v>5.3556860000000004</v>
      </c>
      <c r="K34">
        <f>(12/200)</f>
        <v>0.06</v>
      </c>
      <c r="L34">
        <f>(15/200)</f>
        <v>7.4999999999999997E-2</v>
      </c>
      <c r="M34">
        <f>(15/200)</f>
        <v>7.4999999999999997E-2</v>
      </c>
      <c r="N34">
        <f>(18/200)</f>
        <v>0.09</v>
      </c>
      <c r="P34">
        <f>(13/200)</f>
        <v>6.5000000000000002E-2</v>
      </c>
      <c r="Q34">
        <f>(11/200)</f>
        <v>5.5E-2</v>
      </c>
      <c r="R34">
        <f>(11/200)</f>
        <v>5.5E-2</v>
      </c>
      <c r="S34">
        <f>(12/200)</f>
        <v>0.06</v>
      </c>
      <c r="U34">
        <f>0.06+0.065</f>
        <v>0.125</v>
      </c>
      <c r="V34">
        <f>0.075+0.055</f>
        <v>0.13</v>
      </c>
      <c r="W34">
        <f>0.075+0.055</f>
        <v>0.13</v>
      </c>
      <c r="X34">
        <f>0.09+0.06</f>
        <v>0.15</v>
      </c>
      <c r="Z34">
        <f>SQRT((ABS($A$35-$A$34)^2+(ABS($B$35-$B$34)^2)))</f>
        <v>23.718171799441606</v>
      </c>
      <c r="AA34">
        <f>SQRT((ABS($C$35-$C$34)^2+(ABS($D$35-$D$34)^2)))</f>
        <v>22.893818729361939</v>
      </c>
      <c r="AB34">
        <f>SQRT((ABS($E$35-$E$34)^2+(ABS($F$35-$F$34)^2)))</f>
        <v>22.689335490098102</v>
      </c>
      <c r="AC34">
        <f>SQRT((ABS($G$35-$G$34)^2+(ABS($H$35-$H$34)^2)))</f>
        <v>24.908692024428927</v>
      </c>
      <c r="AJ34">
        <f>1/0.125</f>
        <v>8</v>
      </c>
      <c r="AK34">
        <f>1/0.13</f>
        <v>7.6923076923076916</v>
      </c>
      <c r="AL34">
        <f>1/0.13</f>
        <v>7.6923076923076916</v>
      </c>
      <c r="AM34">
        <f>1/0.15</f>
        <v>6.666666666666667</v>
      </c>
      <c r="AO34">
        <f>$Z34/$U34</f>
        <v>189.74537439553285</v>
      </c>
      <c r="AP34">
        <f>$AA34/$V34</f>
        <v>176.10629791816876</v>
      </c>
      <c r="AQ34">
        <f>$AB34/$W34</f>
        <v>174.53334992383154</v>
      </c>
      <c r="AR34">
        <f>$AC34/$X34</f>
        <v>166.05794682952617</v>
      </c>
      <c r="AV34">
        <f>((0.06/0.125)*100)</f>
        <v>48</v>
      </c>
      <c r="AW34">
        <f>((0.075/0.13)*100)</f>
        <v>57.692307692307686</v>
      </c>
      <c r="AX34">
        <f>((0.075/0.13)*100)</f>
        <v>57.692307692307686</v>
      </c>
      <c r="AY34">
        <f>((0.09/0.15)*100)</f>
        <v>60</v>
      </c>
      <c r="BA34">
        <f>((0.065/0.125)*100)</f>
        <v>52</v>
      </c>
      <c r="BB34">
        <f>((0.055/0.13)*100)</f>
        <v>42.307692307692307</v>
      </c>
      <c r="BC34">
        <f>((0.055/0.13)*100)</f>
        <v>42.307692307692307</v>
      </c>
      <c r="BD34">
        <f>((0.06/0.15)*100)</f>
        <v>40</v>
      </c>
      <c r="BF34">
        <f>ABS($B$34-$D$34)</f>
        <v>0.7330950000000005</v>
      </c>
      <c r="BG34">
        <f>ABS($F$34-$H$34)</f>
        <v>3.3405369999999994</v>
      </c>
      <c r="BL34">
        <f>SQRT((ABS($A$34-$E$34)^2+(ABS($B$34-$F$34)^2)))</f>
        <v>2.3543786791049524</v>
      </c>
      <c r="BM34">
        <f>SQRT((ABS($C$34-$G$35)^2+(ABS($D$34-$H$35)^2)))</f>
        <v>0.38435624089766957</v>
      </c>
      <c r="BO34">
        <f>SQRT((ABS($A$34-$G$35)^2+(ABS($B$34-$H$35)^2)))</f>
        <v>11.292304887878277</v>
      </c>
      <c r="BP34">
        <f>SQRT((ABS($C$34-$E$34)^2+(ABS($D$34-$F$34)^2)))</f>
        <v>9.58323101894206</v>
      </c>
      <c r="BR34">
        <f>DEGREES(ACOS((7.94401175456444^2+18.7929833761305^2-11.2641177908199^2)/(2*7.94401175456444*18.7929833761305)))</f>
        <v>14.244562266032448</v>
      </c>
      <c r="BU34">
        <v>12</v>
      </c>
      <c r="BV34">
        <v>1</v>
      </c>
      <c r="BW34">
        <v>2</v>
      </c>
      <c r="BX34">
        <v>12</v>
      </c>
      <c r="BY34">
        <v>15</v>
      </c>
      <c r="BZ34">
        <v>1</v>
      </c>
      <c r="CA34">
        <v>13</v>
      </c>
      <c r="CB34">
        <v>3</v>
      </c>
      <c r="CC34">
        <v>15</v>
      </c>
      <c r="CD34">
        <v>2</v>
      </c>
      <c r="CE34">
        <v>13</v>
      </c>
      <c r="CF34">
        <v>4</v>
      </c>
      <c r="CG34">
        <v>18</v>
      </c>
      <c r="CH34">
        <v>12</v>
      </c>
      <c r="CI34">
        <v>7</v>
      </c>
      <c r="CJ34">
        <v>8</v>
      </c>
      <c r="CL34">
        <v>13</v>
      </c>
      <c r="CM34">
        <v>0</v>
      </c>
      <c r="CN34">
        <v>1</v>
      </c>
      <c r="CO34">
        <v>7</v>
      </c>
      <c r="CP34">
        <v>11</v>
      </c>
      <c r="CQ34">
        <v>0</v>
      </c>
      <c r="CR34">
        <v>9</v>
      </c>
      <c r="CS34">
        <v>0</v>
      </c>
      <c r="CT34">
        <v>11</v>
      </c>
      <c r="CU34">
        <v>1</v>
      </c>
      <c r="CV34">
        <v>9</v>
      </c>
      <c r="CW34">
        <v>1</v>
      </c>
      <c r="CX34">
        <v>12</v>
      </c>
      <c r="CY34">
        <v>7</v>
      </c>
      <c r="CZ34">
        <v>0</v>
      </c>
      <c r="DA34">
        <v>6</v>
      </c>
      <c r="DC34">
        <f>((1/12)*100)</f>
        <v>8.3333333333333321</v>
      </c>
      <c r="DD34">
        <f>((2/12)*100)</f>
        <v>16.666666666666664</v>
      </c>
      <c r="DE34">
        <f>((12/12)*100)</f>
        <v>100</v>
      </c>
      <c r="DF34">
        <f>((1/15)*100)</f>
        <v>6.666666666666667</v>
      </c>
      <c r="DG34">
        <f>((13/15)*100)</f>
        <v>86.666666666666671</v>
      </c>
      <c r="DH34">
        <f>((3/15)*100)</f>
        <v>20</v>
      </c>
      <c r="DI34">
        <f>((2/15)*100)</f>
        <v>13.333333333333334</v>
      </c>
      <c r="DJ34">
        <f>((13/15)*100)</f>
        <v>86.666666666666671</v>
      </c>
      <c r="DK34">
        <f>((4/15)*100)</f>
        <v>26.666666666666668</v>
      </c>
      <c r="DL34">
        <f>((12/18)*100)</f>
        <v>66.666666666666657</v>
      </c>
      <c r="DM34">
        <f>((7/18)*100)</f>
        <v>38.888888888888893</v>
      </c>
      <c r="DN34">
        <f>((8/18)*100)</f>
        <v>44.444444444444443</v>
      </c>
      <c r="DP34">
        <f>((0/13)*100)</f>
        <v>0</v>
      </c>
      <c r="DQ34">
        <f>((1/13)*100)</f>
        <v>7.6923076923076925</v>
      </c>
      <c r="DR34">
        <f>((7/13)*100)</f>
        <v>53.846153846153847</v>
      </c>
      <c r="DS34">
        <f>((0/11)*100)</f>
        <v>0</v>
      </c>
      <c r="DT34">
        <f>((9/11)*100)</f>
        <v>81.818181818181827</v>
      </c>
      <c r="DU34">
        <f>((0/11)*100)</f>
        <v>0</v>
      </c>
      <c r="DV34">
        <f>((1/11)*100)</f>
        <v>9.0909090909090917</v>
      </c>
      <c r="DW34">
        <f>((9/11)*100)</f>
        <v>81.818181818181827</v>
      </c>
      <c r="DX34">
        <f>((1/11)*100)</f>
        <v>9.0909090909090917</v>
      </c>
      <c r="DY34">
        <f>((7/12)*100)</f>
        <v>58.333333333333336</v>
      </c>
      <c r="DZ34">
        <f>((0/12)*100)</f>
        <v>0</v>
      </c>
      <c r="EA34">
        <f>((6/12)*100)</f>
        <v>50</v>
      </c>
    </row>
    <row r="35" spans="1:131" x14ac:dyDescent="0.25">
      <c r="A35">
        <v>257.99469899999997</v>
      </c>
      <c r="B35">
        <v>7.2460449999999996</v>
      </c>
      <c r="C35">
        <v>268.15983699999998</v>
      </c>
      <c r="D35">
        <v>5.9484339999999998</v>
      </c>
      <c r="E35">
        <v>258.65410800000001</v>
      </c>
      <c r="F35">
        <v>7.8442959999999999</v>
      </c>
      <c r="G35">
        <v>245.52315999999999</v>
      </c>
      <c r="H35">
        <v>6.0494389999999996</v>
      </c>
      <c r="K35">
        <f>(14/200)</f>
        <v>7.0000000000000007E-2</v>
      </c>
      <c r="N35">
        <f>(16/200)</f>
        <v>0.08</v>
      </c>
      <c r="P35">
        <f>(14/200)</f>
        <v>7.0000000000000007E-2</v>
      </c>
      <c r="Q35">
        <f>(14/200)</f>
        <v>7.0000000000000007E-2</v>
      </c>
      <c r="R35">
        <f>(13/200)</f>
        <v>6.5000000000000002E-2</v>
      </c>
      <c r="S35">
        <f>(12/200)</f>
        <v>0.06</v>
      </c>
      <c r="U35">
        <f>0.07+0.07</f>
        <v>0.14000000000000001</v>
      </c>
      <c r="X35">
        <f>0.08+0.06</f>
        <v>0.14000000000000001</v>
      </c>
      <c r="Z35">
        <f>SQRT((ABS($A$36-$A$35)^2+(ABS($B$36-$B$35)^2)))</f>
        <v>18.312984967198503</v>
      </c>
      <c r="AC35">
        <f>SQRT((ABS($G$36-$G$35)^2+(ABS($H$36-$H$35)^2)))</f>
        <v>22.604511620113794</v>
      </c>
      <c r="AJ35">
        <f>1/0.14</f>
        <v>7.1428571428571423</v>
      </c>
      <c r="AM35">
        <f>1/0.14</f>
        <v>7.1428571428571423</v>
      </c>
      <c r="AO35">
        <f>$Z35/$U35</f>
        <v>130.80703547998928</v>
      </c>
      <c r="AR35">
        <f>$AC35/$X35</f>
        <v>161.46079728652708</v>
      </c>
      <c r="AV35">
        <f>((0.07/0.14)*100)</f>
        <v>50</v>
      </c>
      <c r="AY35">
        <f>((0.08/0.14)*100)</f>
        <v>57.142857142857139</v>
      </c>
      <c r="BA35">
        <f>((0.07/0.14)*100)</f>
        <v>50</v>
      </c>
      <c r="BD35">
        <f>((0.06/0.14)*100)</f>
        <v>42.857142857142847</v>
      </c>
      <c r="BF35">
        <f>ABS($B$35-$D$35)</f>
        <v>1.2976109999999998</v>
      </c>
      <c r="BG35">
        <f>ABS($F$35-$H$35)</f>
        <v>1.7948570000000004</v>
      </c>
      <c r="BL35">
        <f>SQRT((ABS($A$35-$E$35)^2+(ABS($B$35-$F$35)^2)))</f>
        <v>0.89035076699133142</v>
      </c>
      <c r="BO35">
        <f>SQRT((ABS($A$35-$G$35)^2+(ABS($B$35-$H$35)^2)))</f>
        <v>12.528812830741645</v>
      </c>
      <c r="BP35">
        <f>SQRT((ABS($C$35-$E$35)^2+(ABS($D$35-$F$35)^2)))</f>
        <v>9.6929446787075246</v>
      </c>
      <c r="BR35">
        <f>DEGREES(ACOS((8.54494977717716^2+18.9827061584794^2-10.8454613882576^2)/(2*8.54494977717716*18.9827061584794)))</f>
        <v>13.28168853756633</v>
      </c>
      <c r="BU35">
        <v>14</v>
      </c>
      <c r="BV35">
        <v>0</v>
      </c>
      <c r="BW35">
        <v>2</v>
      </c>
      <c r="BX35">
        <v>14</v>
      </c>
      <c r="CG35">
        <v>16</v>
      </c>
      <c r="CH35">
        <v>14</v>
      </c>
      <c r="CI35">
        <v>2</v>
      </c>
      <c r="CJ35">
        <v>4</v>
      </c>
      <c r="CL35">
        <v>14</v>
      </c>
      <c r="CM35">
        <v>0</v>
      </c>
      <c r="CN35">
        <v>1</v>
      </c>
      <c r="CO35">
        <v>12</v>
      </c>
      <c r="CP35">
        <v>14</v>
      </c>
      <c r="CQ35">
        <v>0</v>
      </c>
      <c r="CR35">
        <v>12</v>
      </c>
      <c r="CS35">
        <v>0</v>
      </c>
      <c r="CT35">
        <v>13</v>
      </c>
      <c r="CU35">
        <v>1</v>
      </c>
      <c r="CV35">
        <v>12</v>
      </c>
      <c r="CW35">
        <v>1</v>
      </c>
      <c r="CX35">
        <v>12</v>
      </c>
      <c r="CY35">
        <v>12</v>
      </c>
      <c r="CZ35">
        <v>0</v>
      </c>
      <c r="DA35">
        <v>1</v>
      </c>
      <c r="DC35">
        <f>((0/14)*100)</f>
        <v>0</v>
      </c>
      <c r="DD35">
        <f>((2/14)*100)</f>
        <v>14.285714285714285</v>
      </c>
      <c r="DE35">
        <f>((14/14)*100)</f>
        <v>100</v>
      </c>
      <c r="DL35">
        <f>((14/16)*100)</f>
        <v>87.5</v>
      </c>
      <c r="DM35">
        <f>((2/16)*100)</f>
        <v>12.5</v>
      </c>
      <c r="DN35">
        <f>((4/16)*100)</f>
        <v>25</v>
      </c>
      <c r="DP35">
        <f>((0/14)*100)</f>
        <v>0</v>
      </c>
      <c r="DQ35">
        <f>((1/14)*100)</f>
        <v>7.1428571428571423</v>
      </c>
      <c r="DR35">
        <f>((12/14)*100)</f>
        <v>85.714285714285708</v>
      </c>
      <c r="DS35">
        <f>((0/14)*100)</f>
        <v>0</v>
      </c>
      <c r="DT35">
        <f>((12/14)*100)</f>
        <v>85.714285714285708</v>
      </c>
      <c r="DU35">
        <f>((0/14)*100)</f>
        <v>0</v>
      </c>
      <c r="DV35">
        <f>((1/13)*100)</f>
        <v>7.6923076923076925</v>
      </c>
      <c r="DW35">
        <f>((12/13)*100)</f>
        <v>92.307692307692307</v>
      </c>
      <c r="DX35">
        <f>((1/13)*100)</f>
        <v>7.6923076923076925</v>
      </c>
      <c r="DY35">
        <f>((12/12)*100)</f>
        <v>100</v>
      </c>
      <c r="DZ35">
        <f>((0/12)*100)</f>
        <v>0</v>
      </c>
      <c r="EA35">
        <f>((1/12)*100)</f>
        <v>8.3333333333333321</v>
      </c>
    </row>
    <row r="36" spans="1:131" x14ac:dyDescent="0.25">
      <c r="A36">
        <v>276.292348</v>
      </c>
      <c r="B36">
        <v>6.4967389999999998</v>
      </c>
      <c r="G36">
        <v>268.10256700000002</v>
      </c>
      <c r="H36">
        <v>4.9843919999999997</v>
      </c>
      <c r="BI36">
        <v>1.8394615000000001</v>
      </c>
      <c r="BJ36">
        <v>1.6547014999999998</v>
      </c>
      <c r="BO36">
        <f>SQRT((ABS($A$36-$G$36)^2+(ABS($B$36-$H$36)^2)))</f>
        <v>8.3282474913014983</v>
      </c>
      <c r="BR36">
        <f>DEGREES(ACOS((8.03591394208556^2+23.3460028330644^2-16.1889927027671^2)/(2*8.03591394208556*23.3460028330644)))</f>
        <v>22.14754273204986</v>
      </c>
      <c r="BS36">
        <f>DEGREES(ACOS((11.2641177908199^2+20.3993457635263^2-9.58014468376851^2)/(2*11.2641177908199*20.3993457635263)))</f>
        <v>10.923516192691174</v>
      </c>
    </row>
    <row r="37" spans="1:131" x14ac:dyDescent="0.25">
      <c r="A37" t="s">
        <v>22</v>
      </c>
      <c r="B37" t="s">
        <v>22</v>
      </c>
      <c r="C37" t="s">
        <v>22</v>
      </c>
      <c r="D37" t="s">
        <v>22</v>
      </c>
      <c r="E37" t="s">
        <v>22</v>
      </c>
      <c r="F37" t="s">
        <v>22</v>
      </c>
      <c r="G37" t="s">
        <v>22</v>
      </c>
      <c r="H37" t="s">
        <v>22</v>
      </c>
      <c r="BR37">
        <f>DEGREES(ACOS((7.87446936060494^2+24.0941467612497^2-17.0020525698621^2)/(2*7.87446936060494*24.0941467612497)))</f>
        <v>21.329741742109398</v>
      </c>
      <c r="BS37">
        <f>DEGREES(ACOS((11.8165310274073^2+19.9934626497731^2-8.54494977717716^2)/(2*11.8165310274073*19.9934626497731)))</f>
        <v>9.2572779127485152</v>
      </c>
    </row>
    <row r="38" spans="1:131" x14ac:dyDescent="0.25">
      <c r="A38">
        <v>44.212921000000001</v>
      </c>
      <c r="B38">
        <v>7.5586460000000004</v>
      </c>
      <c r="C38">
        <v>34.976044000000002</v>
      </c>
      <c r="D38">
        <v>6.108854</v>
      </c>
      <c r="E38">
        <v>26.000782000000001</v>
      </c>
      <c r="F38">
        <v>8.805885</v>
      </c>
      <c r="G38">
        <v>33.586355000000005</v>
      </c>
      <c r="H38">
        <v>6.4465620000000001</v>
      </c>
      <c r="K38">
        <f>(17/200)</f>
        <v>8.5000000000000006E-2</v>
      </c>
      <c r="L38">
        <f>(16/200)</f>
        <v>0.08</v>
      </c>
      <c r="M38">
        <f>(17/200)</f>
        <v>8.5000000000000006E-2</v>
      </c>
      <c r="N38">
        <f>(14/200)</f>
        <v>7.0000000000000007E-2</v>
      </c>
      <c r="P38">
        <f>(18/200)</f>
        <v>0.09</v>
      </c>
      <c r="Q38">
        <f>(19/200)</f>
        <v>9.5000000000000001E-2</v>
      </c>
      <c r="R38">
        <f>(16/200)</f>
        <v>0.08</v>
      </c>
      <c r="S38">
        <f>(17/200)</f>
        <v>8.5000000000000006E-2</v>
      </c>
      <c r="U38">
        <f>0.085+0.09</f>
        <v>0.17499999999999999</v>
      </c>
      <c r="V38">
        <f>0.08+0.095</f>
        <v>0.17499999999999999</v>
      </c>
      <c r="W38">
        <f>0.085+0.08</f>
        <v>0.16500000000000001</v>
      </c>
      <c r="X38">
        <f>0.07+0.085</f>
        <v>0.15500000000000003</v>
      </c>
      <c r="Z38">
        <f>SQRT((ABS($A$39-$A$38)^2+(ABS($B$39-$B$38)^2)))</f>
        <v>20.836734142224206</v>
      </c>
      <c r="AA38">
        <f>SQRT((ABS($C$39-$C$38)^2+(ABS($D$39-$D$38)^2)))</f>
        <v>19.980114540926387</v>
      </c>
      <c r="AB38">
        <f>SQRT((ABS($E$39-$E$38)^2+(ABS($F$39-$F$38)^2)))</f>
        <v>18.79298337613049</v>
      </c>
      <c r="AC38">
        <f>SQRT((ABS($G$39-$G$38)^2+(ABS($H$39-$H$38)^2)))</f>
        <v>20.399345763526263</v>
      </c>
      <c r="AJ38">
        <f>1/0.175</f>
        <v>5.7142857142857144</v>
      </c>
      <c r="AK38">
        <f>1/0.175</f>
        <v>5.7142857142857144</v>
      </c>
      <c r="AL38">
        <f>1/0.165</f>
        <v>6.0606060606060606</v>
      </c>
      <c r="AM38">
        <f>1/0.155</f>
        <v>6.4516129032258069</v>
      </c>
      <c r="AO38">
        <f>$Z38/$U38</f>
        <v>119.06705224128119</v>
      </c>
      <c r="AP38">
        <f>$AA38/$V38</f>
        <v>114.17208309100793</v>
      </c>
      <c r="AQ38">
        <f>$AB38/$W38</f>
        <v>113.89686894624539</v>
      </c>
      <c r="AR38">
        <f>$AC38/$X38</f>
        <v>131.60868234533069</v>
      </c>
      <c r="AV38">
        <f>((0.085/0.175)*100)</f>
        <v>48.571428571428577</v>
      </c>
      <c r="AW38">
        <f>((0.08/0.175)*100)</f>
        <v>45.714285714285715</v>
      </c>
      <c r="AX38">
        <f>((0.085/0.165)*100)</f>
        <v>51.515151515151516</v>
      </c>
      <c r="AY38">
        <f>((0.07/0.155)*100)</f>
        <v>45.161290322580648</v>
      </c>
      <c r="BA38">
        <f>((0.09/0.175)*100)</f>
        <v>51.428571428571438</v>
      </c>
      <c r="BB38">
        <f>((0.095/0.175)*100)</f>
        <v>54.285714285714292</v>
      </c>
      <c r="BC38">
        <f>((0.08/0.165)*100)</f>
        <v>48.484848484848484</v>
      </c>
      <c r="BD38">
        <f>((0.085/0.155)*100)</f>
        <v>54.838709677419359</v>
      </c>
      <c r="BF38">
        <f>ABS($B$38-$D$38)</f>
        <v>1.4497920000000004</v>
      </c>
      <c r="BG38">
        <f>ABS($F$38-$H$38)</f>
        <v>2.3593229999999998</v>
      </c>
      <c r="BL38">
        <f>SQRT((ABS($A$38-$E$39)^2+(ABS($B$38-$F$39)^2)))</f>
        <v>0.60952384213334909</v>
      </c>
      <c r="BM38">
        <f>SQRT((ABS($C$38-$G$38)^2+(ABS($D$38-$H$38)^2)))</f>
        <v>1.4301336336108565</v>
      </c>
      <c r="BO38">
        <f>SQRT((ABS($A$38-$G$38)^2+(ABS($B$38-$H$38)^2)))</f>
        <v>10.684598063353246</v>
      </c>
      <c r="BP38">
        <f>SQRT((ABS($C$38-$E$38)^2+(ABS($D$38-$F$38)^2)))</f>
        <v>9.371728985817132</v>
      </c>
      <c r="BR38">
        <f>DEGREES(ACOS((4.9585996386727^2+34.3235455416597^2-30.6495655121995^2)/(2*4.9585996386727*34.3235455416597)))</f>
        <v>39.329889955837224</v>
      </c>
      <c r="BS38">
        <f>DEGREES(ACOS((10.8454613882576^2+18.2344071310807^2-8.03591394208556^2)/(2*10.8454613882576*18.2344071310807)))</f>
        <v>12.89799678848471</v>
      </c>
      <c r="BU38">
        <v>17</v>
      </c>
      <c r="BV38">
        <v>2</v>
      </c>
      <c r="BW38">
        <v>2</v>
      </c>
      <c r="BX38">
        <v>14</v>
      </c>
      <c r="BY38">
        <v>16</v>
      </c>
      <c r="BZ38">
        <v>0</v>
      </c>
      <c r="CA38">
        <v>15</v>
      </c>
      <c r="CB38">
        <v>0</v>
      </c>
      <c r="CC38">
        <v>17</v>
      </c>
      <c r="CD38">
        <v>2</v>
      </c>
      <c r="CE38">
        <v>15</v>
      </c>
      <c r="CF38">
        <v>2</v>
      </c>
      <c r="CG38">
        <v>14</v>
      </c>
      <c r="CH38">
        <v>14</v>
      </c>
      <c r="CI38">
        <v>0</v>
      </c>
      <c r="CJ38">
        <v>2</v>
      </c>
      <c r="CL38">
        <v>18</v>
      </c>
      <c r="CM38">
        <v>2</v>
      </c>
      <c r="CN38">
        <v>3</v>
      </c>
      <c r="CO38">
        <v>17</v>
      </c>
      <c r="CP38">
        <v>19</v>
      </c>
      <c r="CQ38">
        <v>2</v>
      </c>
      <c r="CR38">
        <v>15</v>
      </c>
      <c r="CS38">
        <v>1</v>
      </c>
      <c r="CT38">
        <v>16</v>
      </c>
      <c r="CU38">
        <v>3</v>
      </c>
      <c r="CV38">
        <v>15</v>
      </c>
      <c r="CW38">
        <v>2</v>
      </c>
      <c r="CX38">
        <v>17</v>
      </c>
      <c r="CY38">
        <v>17</v>
      </c>
      <c r="CZ38">
        <v>1</v>
      </c>
      <c r="DA38">
        <v>2</v>
      </c>
      <c r="DC38">
        <f>((2/17)*100)</f>
        <v>11.76470588235294</v>
      </c>
      <c r="DD38">
        <f>((2/17)*100)</f>
        <v>11.76470588235294</v>
      </c>
      <c r="DE38">
        <f>((14/17)*100)</f>
        <v>82.35294117647058</v>
      </c>
      <c r="DF38">
        <f>((0/16)*100)</f>
        <v>0</v>
      </c>
      <c r="DG38">
        <f>((15/16)*100)</f>
        <v>93.75</v>
      </c>
      <c r="DH38">
        <f>((0/16)*100)</f>
        <v>0</v>
      </c>
      <c r="DI38">
        <f>((2/17)*100)</f>
        <v>11.76470588235294</v>
      </c>
      <c r="DJ38">
        <f>((15/17)*100)</f>
        <v>88.235294117647058</v>
      </c>
      <c r="DK38">
        <f>((2/17)*100)</f>
        <v>11.76470588235294</v>
      </c>
      <c r="DL38">
        <f>((14/14)*100)</f>
        <v>100</v>
      </c>
      <c r="DM38">
        <f>((0/14)*100)</f>
        <v>0</v>
      </c>
      <c r="DN38">
        <f>((2/14)*100)</f>
        <v>14.285714285714285</v>
      </c>
      <c r="DP38">
        <f>((2/18)*100)</f>
        <v>11.111111111111111</v>
      </c>
      <c r="DQ38">
        <f>((3/18)*100)</f>
        <v>16.666666666666664</v>
      </c>
      <c r="DR38">
        <f>((17/18)*100)</f>
        <v>94.444444444444443</v>
      </c>
      <c r="DS38">
        <f>((2/19)*100)</f>
        <v>10.526315789473683</v>
      </c>
      <c r="DT38">
        <f>((15/19)*100)</f>
        <v>78.94736842105263</v>
      </c>
      <c r="DU38">
        <f>((1/19)*100)</f>
        <v>5.2631578947368416</v>
      </c>
      <c r="DV38">
        <f>((3/16)*100)</f>
        <v>18.75</v>
      </c>
      <c r="DW38">
        <f>((15/16)*100)</f>
        <v>93.75</v>
      </c>
      <c r="DX38">
        <f>((2/16)*100)</f>
        <v>12.5</v>
      </c>
      <c r="DY38">
        <f>((17/17)*100)</f>
        <v>100</v>
      </c>
      <c r="DZ38">
        <f>((1/17)*100)</f>
        <v>5.8823529411764701</v>
      </c>
      <c r="EA38">
        <f>((2/17)*100)</f>
        <v>11.76470588235294</v>
      </c>
    </row>
    <row r="39" spans="1:131" x14ac:dyDescent="0.25">
      <c r="A39">
        <v>65.034064999999998</v>
      </c>
      <c r="B39">
        <v>6.7527600000000003</v>
      </c>
      <c r="C39">
        <v>54.955887000000004</v>
      </c>
      <c r="D39">
        <v>6.0046869999999997</v>
      </c>
      <c r="E39">
        <v>44.767448000000002</v>
      </c>
      <c r="F39">
        <v>7.8116659999999998</v>
      </c>
      <c r="G39">
        <v>53.936931000000001</v>
      </c>
      <c r="H39">
        <v>5.0368230000000001</v>
      </c>
      <c r="K39">
        <f>(16/200)</f>
        <v>0.08</v>
      </c>
      <c r="L39">
        <f>(16/200)</f>
        <v>0.08</v>
      </c>
      <c r="M39">
        <f>(17/200)</f>
        <v>8.5000000000000006E-2</v>
      </c>
      <c r="N39">
        <f>(14/200)</f>
        <v>7.0000000000000007E-2</v>
      </c>
      <c r="P39">
        <f>(14/200)</f>
        <v>7.0000000000000007E-2</v>
      </c>
      <c r="Q39">
        <f>(15/200)</f>
        <v>7.4999999999999997E-2</v>
      </c>
      <c r="R39">
        <f>(15/200)</f>
        <v>7.4999999999999997E-2</v>
      </c>
      <c r="S39">
        <f>(16/200)</f>
        <v>0.08</v>
      </c>
      <c r="U39">
        <f>0.08+0.07</f>
        <v>0.15000000000000002</v>
      </c>
      <c r="V39">
        <f>0.08+0.075</f>
        <v>0.155</v>
      </c>
      <c r="W39">
        <f>0.085+0.075</f>
        <v>0.16</v>
      </c>
      <c r="X39">
        <f>0.07+0.08</f>
        <v>0.15000000000000002</v>
      </c>
      <c r="Z39">
        <f>SQRT((ABS($A$40-$A$39)^2+(ABS($B$40-$B$39)^2)))</f>
        <v>18.444926879169607</v>
      </c>
      <c r="AA39">
        <f>SQRT((ABS($C$40-$C$39)^2+(ABS($D$40-$D$39)^2)))</f>
        <v>19.294298668700758</v>
      </c>
      <c r="AB39">
        <f>SQRT((ABS($E$40-$E$39)^2+(ABS($F$40-$F$39)^2)))</f>
        <v>20.876364279969678</v>
      </c>
      <c r="AC39">
        <f>SQRT((ABS($G$40-$G$39)^2+(ABS($H$40-$H$39)^2)))</f>
        <v>19.993462649773111</v>
      </c>
      <c r="AJ39">
        <f>1/0.15</f>
        <v>6.666666666666667</v>
      </c>
      <c r="AK39">
        <f>1/0.155</f>
        <v>6.4516129032258069</v>
      </c>
      <c r="AL39">
        <f>1/0.16</f>
        <v>6.25</v>
      </c>
      <c r="AM39">
        <f>1/0.15</f>
        <v>6.666666666666667</v>
      </c>
      <c r="AO39">
        <f>$Z39/$U39</f>
        <v>122.96617919446403</v>
      </c>
      <c r="AP39">
        <f>$AA39/$V39</f>
        <v>124.47934624968231</v>
      </c>
      <c r="AQ39">
        <f>$AB39/$W39</f>
        <v>130.4772767498105</v>
      </c>
      <c r="AR39">
        <f>$AC39/$X39</f>
        <v>133.28975099848739</v>
      </c>
      <c r="AV39">
        <f>((0.08/0.15)*100)</f>
        <v>53.333333333333336</v>
      </c>
      <c r="AW39">
        <f>((0.08/0.155)*100)</f>
        <v>51.612903225806448</v>
      </c>
      <c r="AX39">
        <f>((0.085/0.16)*100)</f>
        <v>53.125</v>
      </c>
      <c r="AY39">
        <f>((0.07/0.15)*100)</f>
        <v>46.666666666666671</v>
      </c>
      <c r="BA39">
        <f>((0.07/0.15)*100)</f>
        <v>46.666666666666671</v>
      </c>
      <c r="BB39">
        <f>((0.075/0.155)*100)</f>
        <v>48.387096774193544</v>
      </c>
      <c r="BC39">
        <f>((0.075/0.16)*100)</f>
        <v>46.875</v>
      </c>
      <c r="BD39">
        <f>((0.08/0.15)*100)</f>
        <v>53.333333333333336</v>
      </c>
      <c r="BF39">
        <f>ABS($B$39-$D$39)</f>
        <v>0.74807300000000065</v>
      </c>
      <c r="BG39">
        <f>ABS($F$39-$H$39)</f>
        <v>2.7748429999999997</v>
      </c>
      <c r="BL39">
        <f>SQRT((ABS($A$39-$E$40)^2+(ABS($B$39-$F$40)^2)))</f>
        <v>0.58841801862706555</v>
      </c>
      <c r="BM39">
        <f>SQRT((ABS($C$39-$G$39)^2+(ABS($D$39-$H$39)^2)))</f>
        <v>1.4053583359527937</v>
      </c>
      <c r="BO39">
        <f>SQRT((ABS($A$39-$G$40)^2+(ABS($B$39-$H$40)^2)))</f>
        <v>9.1032804887322492</v>
      </c>
      <c r="BP39">
        <f>SQRT((ABS($C$39-$E$39)^2+(ABS($D$39-$F$39)^2)))</f>
        <v>10.347437478098723</v>
      </c>
      <c r="BR39">
        <f>DEGREES(ACOS((5.05535295335805^2+24.8982703730236^2-21.3886018820224^2)/(2*5.05535295335805*24.8982703730236)))</f>
        <v>41.682837403381058</v>
      </c>
      <c r="BS39">
        <f>DEGREES(ACOS((16.1889927027671^2+23.1145170268521^2-7.87446936060494^2)/(2*16.1889927027671*23.1145170268521)))</f>
        <v>11.117396844064231</v>
      </c>
      <c r="BU39">
        <v>16</v>
      </c>
      <c r="BV39">
        <v>3</v>
      </c>
      <c r="BW39">
        <v>3</v>
      </c>
      <c r="BX39">
        <v>13</v>
      </c>
      <c r="BY39">
        <v>16</v>
      </c>
      <c r="BZ39">
        <v>2</v>
      </c>
      <c r="CA39">
        <v>14</v>
      </c>
      <c r="CB39">
        <v>1</v>
      </c>
      <c r="CC39">
        <v>17</v>
      </c>
      <c r="CD39">
        <v>3</v>
      </c>
      <c r="CE39">
        <v>14</v>
      </c>
      <c r="CF39">
        <v>4</v>
      </c>
      <c r="CG39">
        <v>14</v>
      </c>
      <c r="CH39">
        <v>13</v>
      </c>
      <c r="CI39">
        <v>1</v>
      </c>
      <c r="CJ39">
        <v>4</v>
      </c>
      <c r="CL39">
        <v>14</v>
      </c>
      <c r="CM39">
        <v>0</v>
      </c>
      <c r="CN39">
        <v>0</v>
      </c>
      <c r="CO39">
        <v>13</v>
      </c>
      <c r="CP39">
        <v>15</v>
      </c>
      <c r="CQ39">
        <v>0</v>
      </c>
      <c r="CR39">
        <v>13</v>
      </c>
      <c r="CS39">
        <v>1</v>
      </c>
      <c r="CT39">
        <v>15</v>
      </c>
      <c r="CU39">
        <v>0</v>
      </c>
      <c r="CV39">
        <v>13</v>
      </c>
      <c r="CW39">
        <v>3</v>
      </c>
      <c r="CX39">
        <v>16</v>
      </c>
      <c r="CY39">
        <v>13</v>
      </c>
      <c r="CZ39">
        <v>1</v>
      </c>
      <c r="DA39">
        <v>3</v>
      </c>
      <c r="DC39">
        <f>((3/16)*100)</f>
        <v>18.75</v>
      </c>
      <c r="DD39">
        <f>((3/16)*100)</f>
        <v>18.75</v>
      </c>
      <c r="DE39">
        <f>((13/16)*100)</f>
        <v>81.25</v>
      </c>
      <c r="DF39">
        <f>((2/16)*100)</f>
        <v>12.5</v>
      </c>
      <c r="DG39">
        <f>((14/16)*100)</f>
        <v>87.5</v>
      </c>
      <c r="DH39">
        <f>((1/16)*100)</f>
        <v>6.25</v>
      </c>
      <c r="DI39">
        <f>((3/17)*100)</f>
        <v>17.647058823529413</v>
      </c>
      <c r="DJ39">
        <f>((14/17)*100)</f>
        <v>82.35294117647058</v>
      </c>
      <c r="DK39">
        <f>((4/17)*100)</f>
        <v>23.52941176470588</v>
      </c>
      <c r="DL39">
        <f>((13/14)*100)</f>
        <v>92.857142857142861</v>
      </c>
      <c r="DM39">
        <f>((1/14)*100)</f>
        <v>7.1428571428571423</v>
      </c>
      <c r="DN39">
        <f>((4/14)*100)</f>
        <v>28.571428571428569</v>
      </c>
      <c r="DP39">
        <f>((0/14)*100)</f>
        <v>0</v>
      </c>
      <c r="DQ39">
        <f>((0/14)*100)</f>
        <v>0</v>
      </c>
      <c r="DR39">
        <f>((13/14)*100)</f>
        <v>92.857142857142861</v>
      </c>
      <c r="DS39">
        <f>((0/15)*100)</f>
        <v>0</v>
      </c>
      <c r="DT39">
        <f>((13/15)*100)</f>
        <v>86.666666666666671</v>
      </c>
      <c r="DU39">
        <f>((1/15)*100)</f>
        <v>6.666666666666667</v>
      </c>
      <c r="DV39">
        <f>((0/15)*100)</f>
        <v>0</v>
      </c>
      <c r="DW39">
        <f>((13/15)*100)</f>
        <v>86.666666666666671</v>
      </c>
      <c r="DX39">
        <f>((3/15)*100)</f>
        <v>20</v>
      </c>
      <c r="DY39">
        <f>((13/16)*100)</f>
        <v>81.25</v>
      </c>
      <c r="DZ39">
        <f>((1/16)*100)</f>
        <v>6.25</v>
      </c>
      <c r="EA39">
        <f>((3/16)*100)</f>
        <v>18.75</v>
      </c>
    </row>
    <row r="40" spans="1:131" x14ac:dyDescent="0.25">
      <c r="A40">
        <v>83.476773000000009</v>
      </c>
      <c r="B40">
        <v>7.0388529999999996</v>
      </c>
      <c r="C40">
        <v>74.245305000000002</v>
      </c>
      <c r="D40">
        <v>5.570735</v>
      </c>
      <c r="E40">
        <v>65.619743</v>
      </c>
      <c r="F40">
        <v>6.8094789999999996</v>
      </c>
      <c r="G40">
        <v>73.929187000000013</v>
      </c>
      <c r="H40">
        <v>4.8171670000000004</v>
      </c>
      <c r="K40">
        <f>(18/200)</f>
        <v>0.09</v>
      </c>
      <c r="L40">
        <f>(16/200)</f>
        <v>0.08</v>
      </c>
      <c r="M40">
        <f>(16/200)</f>
        <v>0.08</v>
      </c>
      <c r="N40">
        <f>(13/200)</f>
        <v>6.5000000000000002E-2</v>
      </c>
      <c r="P40">
        <f>(13/200)</f>
        <v>6.5000000000000002E-2</v>
      </c>
      <c r="Q40">
        <f>(13/200)</f>
        <v>6.5000000000000002E-2</v>
      </c>
      <c r="R40">
        <f>(13/200)</f>
        <v>6.5000000000000002E-2</v>
      </c>
      <c r="S40">
        <f>(14/200)</f>
        <v>7.0000000000000007E-2</v>
      </c>
      <c r="U40">
        <f>0.09+0.065</f>
        <v>0.155</v>
      </c>
      <c r="V40">
        <f>0.08+0.065</f>
        <v>0.14500000000000002</v>
      </c>
      <c r="W40">
        <f>0.08+0.065</f>
        <v>0.14500000000000002</v>
      </c>
      <c r="X40">
        <f>0.065+0.07</f>
        <v>0.13500000000000001</v>
      </c>
      <c r="Z40">
        <f>SQRT((ABS($A$41-$A$40)^2+(ABS($B$41-$B$40)^2)))</f>
        <v>23.092209670229231</v>
      </c>
      <c r="AA40">
        <f>SQRT((ABS($C$41-$C$40)^2+(ABS($D$41-$D$40)^2)))</f>
        <v>18.023312236524699</v>
      </c>
      <c r="AB40">
        <f>SQRT((ABS($E$41-$E$40)^2+(ABS($F$41-$F$40)^2)))</f>
        <v>18.98270615847936</v>
      </c>
      <c r="AC40">
        <f>SQRT((ABS($G$41-$G$40)^2+(ABS($H$41-$H$40)^2)))</f>
        <v>18.234407131080648</v>
      </c>
      <c r="AJ40">
        <f>1/0.155</f>
        <v>6.4516129032258069</v>
      </c>
      <c r="AK40">
        <f>1/0.145</f>
        <v>6.8965517241379315</v>
      </c>
      <c r="AL40">
        <f>1/0.145</f>
        <v>6.8965517241379315</v>
      </c>
      <c r="AM40">
        <f>1/0.135</f>
        <v>7.4074074074074066</v>
      </c>
      <c r="AO40">
        <f>$Z40/$U40</f>
        <v>148.98199787244664</v>
      </c>
      <c r="AP40">
        <f>$AA40/$V40</f>
        <v>124.29870507948067</v>
      </c>
      <c r="AQ40">
        <f>$AB40/$W40</f>
        <v>130.91521488606455</v>
      </c>
      <c r="AR40">
        <f>$AC40/$X40</f>
        <v>135.06968245244923</v>
      </c>
      <c r="AV40">
        <f>((0.09/0.155)*100)</f>
        <v>58.064516129032249</v>
      </c>
      <c r="AW40">
        <f>((0.08/0.145)*100)</f>
        <v>55.172413793103459</v>
      </c>
      <c r="AX40">
        <f>((0.08/0.145)*100)</f>
        <v>55.172413793103459</v>
      </c>
      <c r="AY40">
        <f>((0.065/0.135)*100)</f>
        <v>48.148148148148145</v>
      </c>
      <c r="BA40">
        <f>((0.065/0.155)*100)</f>
        <v>41.935483870967744</v>
      </c>
      <c r="BB40">
        <f>((0.065/0.145)*100)</f>
        <v>44.827586206896555</v>
      </c>
      <c r="BC40">
        <f>((0.065/0.145)*100)</f>
        <v>44.827586206896555</v>
      </c>
      <c r="BD40">
        <f>((0.07/0.135)*100)</f>
        <v>51.851851851851848</v>
      </c>
      <c r="BF40">
        <f>ABS($B$40-$D$40)</f>
        <v>1.4681179999999996</v>
      </c>
      <c r="BG40">
        <f>ABS($F$40-$H$40)</f>
        <v>1.9923119999999992</v>
      </c>
      <c r="BL40">
        <f>SQRT((ABS($A$40-$E$41)^2+(ABS($B$40-$F$41)^2)))</f>
        <v>1.1638465238037143</v>
      </c>
      <c r="BM40">
        <f>SQRT((ABS($C$40-$G$40)^2+(ABS($D$40-$H$40)^2)))</f>
        <v>0.81718744517276587</v>
      </c>
      <c r="BO40">
        <f>SQRT((ABS($A$40-$G$41)^2+(ABS($B$40-$H$41)^2)))</f>
        <v>9.1951353452586524</v>
      </c>
      <c r="BP40">
        <f>SQRT((ABS($C$40-$E$40)^2+(ABS($D$40-$F$40)^2)))</f>
        <v>8.7140579819840553</v>
      </c>
      <c r="BR40">
        <f>DEGREES(ACOS((6.07292957671814^2+23.9995016033064^2-19.2654231139787^2)/(2*6.07292957671814*23.9995016033064)))</f>
        <v>33.985910727562704</v>
      </c>
      <c r="BS40">
        <f>DEGREES(ACOS((30.6495655121995^2+34.0841344500555^2-5.05535295335805^2)/(2*30.6495655121995*34.0841344500555)))</f>
        <v>6.5794168095225043</v>
      </c>
      <c r="BU40">
        <v>18</v>
      </c>
      <c r="BV40">
        <v>6</v>
      </c>
      <c r="BW40">
        <v>4</v>
      </c>
      <c r="BX40">
        <v>11</v>
      </c>
      <c r="BY40">
        <v>16</v>
      </c>
      <c r="BZ40">
        <v>3</v>
      </c>
      <c r="CA40">
        <v>13</v>
      </c>
      <c r="CB40">
        <v>2</v>
      </c>
      <c r="CC40">
        <v>16</v>
      </c>
      <c r="CD40">
        <v>3</v>
      </c>
      <c r="CE40">
        <v>13</v>
      </c>
      <c r="CF40">
        <v>5</v>
      </c>
      <c r="CG40">
        <v>13</v>
      </c>
      <c r="CH40">
        <v>11</v>
      </c>
      <c r="CI40">
        <v>2</v>
      </c>
      <c r="CJ40">
        <v>5</v>
      </c>
      <c r="CL40">
        <v>13</v>
      </c>
      <c r="CM40">
        <v>0</v>
      </c>
      <c r="CN40">
        <v>0</v>
      </c>
      <c r="CO40">
        <v>11</v>
      </c>
      <c r="CP40">
        <v>13</v>
      </c>
      <c r="CQ40">
        <v>0</v>
      </c>
      <c r="CR40">
        <v>10</v>
      </c>
      <c r="CS40">
        <v>0</v>
      </c>
      <c r="CT40">
        <v>13</v>
      </c>
      <c r="CU40">
        <v>0</v>
      </c>
      <c r="CV40">
        <v>10</v>
      </c>
      <c r="CW40">
        <v>3</v>
      </c>
      <c r="CX40">
        <v>14</v>
      </c>
      <c r="CY40">
        <v>11</v>
      </c>
      <c r="CZ40">
        <v>0</v>
      </c>
      <c r="DA40">
        <v>3</v>
      </c>
      <c r="DC40">
        <f>((6/18)*100)</f>
        <v>33.333333333333329</v>
      </c>
      <c r="DD40">
        <f>((4/18)*100)</f>
        <v>22.222222222222221</v>
      </c>
      <c r="DE40">
        <f>((11/18)*100)</f>
        <v>61.111111111111114</v>
      </c>
      <c r="DF40">
        <f>((3/16)*100)</f>
        <v>18.75</v>
      </c>
      <c r="DG40">
        <f>((13/16)*100)</f>
        <v>81.25</v>
      </c>
      <c r="DH40">
        <f>((2/16)*100)</f>
        <v>12.5</v>
      </c>
      <c r="DI40">
        <f>((3/16)*100)</f>
        <v>18.75</v>
      </c>
      <c r="DJ40">
        <f>((13/16)*100)</f>
        <v>81.25</v>
      </c>
      <c r="DK40">
        <f>((5/16)*100)</f>
        <v>31.25</v>
      </c>
      <c r="DL40">
        <f>((11/13)*100)</f>
        <v>84.615384615384613</v>
      </c>
      <c r="DM40">
        <f>((2/13)*100)</f>
        <v>15.384615384615385</v>
      </c>
      <c r="DN40">
        <f>((5/13)*100)</f>
        <v>38.461538461538467</v>
      </c>
      <c r="DP40">
        <f>((0/13)*100)</f>
        <v>0</v>
      </c>
      <c r="DQ40">
        <f>((0/13)*100)</f>
        <v>0</v>
      </c>
      <c r="DR40">
        <f>((11/13)*100)</f>
        <v>84.615384615384613</v>
      </c>
      <c r="DS40">
        <f>((0/13)*100)</f>
        <v>0</v>
      </c>
      <c r="DT40">
        <f>((10/13)*100)</f>
        <v>76.923076923076934</v>
      </c>
      <c r="DU40">
        <f>((0/13)*100)</f>
        <v>0</v>
      </c>
      <c r="DV40">
        <f>((0/13)*100)</f>
        <v>0</v>
      </c>
      <c r="DW40">
        <f>((10/13)*100)</f>
        <v>76.923076923076934</v>
      </c>
      <c r="DX40">
        <f>((3/13)*100)</f>
        <v>23.076923076923077</v>
      </c>
      <c r="DY40">
        <f>((11/14)*100)</f>
        <v>78.571428571428569</v>
      </c>
      <c r="DZ40">
        <f>((0/14)*100)</f>
        <v>0</v>
      </c>
      <c r="EA40">
        <f>((3/14)*100)</f>
        <v>21.428571428571427</v>
      </c>
    </row>
    <row r="41" spans="1:131" x14ac:dyDescent="0.25">
      <c r="A41">
        <v>106.568175</v>
      </c>
      <c r="B41">
        <v>6.8457179999999997</v>
      </c>
      <c r="C41">
        <v>92.268574999999998</v>
      </c>
      <c r="D41">
        <v>5.5317160000000003</v>
      </c>
      <c r="E41">
        <v>84.602332000000004</v>
      </c>
      <c r="F41">
        <v>6.7427859999999997</v>
      </c>
      <c r="G41">
        <v>92.143786000000006</v>
      </c>
      <c r="H41">
        <v>3.9674689999999999</v>
      </c>
      <c r="K41">
        <f>(14/200)</f>
        <v>7.0000000000000007E-2</v>
      </c>
      <c r="L41">
        <f>(18/200)</f>
        <v>0.09</v>
      </c>
      <c r="M41">
        <f>(17/200)</f>
        <v>8.5000000000000006E-2</v>
      </c>
      <c r="N41">
        <f>(15/200)</f>
        <v>7.4999999999999997E-2</v>
      </c>
      <c r="P41">
        <f>(14/200)</f>
        <v>7.0000000000000007E-2</v>
      </c>
      <c r="Q41">
        <f>(12/200)</f>
        <v>0.06</v>
      </c>
      <c r="R41">
        <f>(14/200)</f>
        <v>7.0000000000000007E-2</v>
      </c>
      <c r="S41">
        <f>(15/200)</f>
        <v>7.4999999999999997E-2</v>
      </c>
      <c r="U41">
        <f>0.07+0.07</f>
        <v>0.14000000000000001</v>
      </c>
      <c r="V41">
        <f>0.09+0.06</f>
        <v>0.15</v>
      </c>
      <c r="W41">
        <f>0.085+0.07</f>
        <v>0.15500000000000003</v>
      </c>
      <c r="X41">
        <f>0.075+0.075</f>
        <v>0.15</v>
      </c>
      <c r="Z41">
        <f>SQRT((ABS($A$42-$A$41)^2+(ABS($B$42-$B$41)^2)))</f>
        <v>22.813783421040824</v>
      </c>
      <c r="AA41">
        <f>SQRT((ABS($C$42-$C$41)^2+(ABS($D$42-$D$41)^2)))</f>
        <v>22.961213399996669</v>
      </c>
      <c r="AB41">
        <f>SQRT((ABS($E$42-$E$41)^2+(ABS($F$42-$F$41)^2)))</f>
        <v>23.346002833064389</v>
      </c>
      <c r="AC41">
        <f>SQRT((ABS($G$42-$G$41)^2+(ABS($H$42-$H$41)^2)))</f>
        <v>23.114517026852127</v>
      </c>
      <c r="AJ41">
        <f>1/0.14</f>
        <v>7.1428571428571423</v>
      </c>
      <c r="AK41">
        <f>1/0.15</f>
        <v>6.666666666666667</v>
      </c>
      <c r="AL41">
        <f>1/0.155</f>
        <v>6.4516129032258069</v>
      </c>
      <c r="AM41">
        <f>1/0.15</f>
        <v>6.666666666666667</v>
      </c>
      <c r="AO41">
        <f>$Z41/$U41</f>
        <v>162.9555958645773</v>
      </c>
      <c r="AP41">
        <f>$AA41/$V41</f>
        <v>153.07475599997781</v>
      </c>
      <c r="AQ41">
        <f>$AB41/$W41</f>
        <v>150.61937311654441</v>
      </c>
      <c r="AR41">
        <f>$AC41/$X41</f>
        <v>154.09678017901419</v>
      </c>
      <c r="AV41">
        <f>((0.07/0.14)*100)</f>
        <v>50</v>
      </c>
      <c r="AW41">
        <f>((0.09/0.15)*100)</f>
        <v>60</v>
      </c>
      <c r="AX41">
        <f>((0.085/0.155)*100)</f>
        <v>54.838709677419359</v>
      </c>
      <c r="AY41">
        <f>((0.075/0.15)*100)</f>
        <v>50</v>
      </c>
      <c r="BA41">
        <f>((0.07/0.14)*100)</f>
        <v>50</v>
      </c>
      <c r="BB41">
        <f>((0.06/0.15)*100)</f>
        <v>40</v>
      </c>
      <c r="BC41">
        <f>((0.07/0.155)*100)</f>
        <v>45.161290322580648</v>
      </c>
      <c r="BD41">
        <f>((0.075/0.15)*100)</f>
        <v>50</v>
      </c>
      <c r="BF41">
        <f>ABS($B$41-$D$41)</f>
        <v>1.3140019999999994</v>
      </c>
      <c r="BG41">
        <f>ABS($F$41-$H$41)</f>
        <v>2.7753169999999998</v>
      </c>
      <c r="BL41">
        <f>SQRT((ABS($A$41-$E$42)^2+(ABS($B$41-$F$42)^2)))</f>
        <v>1.5305019712960353</v>
      </c>
      <c r="BM41">
        <f>SQRT((ABS($C$41-$G$41)^2+(ABS($D$41-$H$41)^2)))</f>
        <v>1.5692166745003697</v>
      </c>
      <c r="BO41">
        <f>SQRT((ABS($A$41-$G$42)^2+(ABS($B$41-$H$42)^2)))</f>
        <v>8.9623817527834149</v>
      </c>
      <c r="BP41">
        <f>SQRT((ABS($C$41-$E$41)^2+(ABS($D$41-$F$41)^2)))</f>
        <v>7.7613125359019604</v>
      </c>
      <c r="BR41">
        <f>DEGREES(ACOS((4.98641109732522^2+21.4130940179288^2-17.6465174053047^2)/(2*4.98641109732522*21.4130940179288)))</f>
        <v>36.354280388198937</v>
      </c>
      <c r="BS41">
        <f>DEGREES(ACOS((21.3886018820224^2+26.0258861964064^2-6.07292957671814^2)/(2*21.3886018820224*26.0258861964064)))</f>
        <v>9.5335011590427019</v>
      </c>
      <c r="BU41">
        <v>14</v>
      </c>
      <c r="BV41">
        <v>6</v>
      </c>
      <c r="BW41">
        <v>2</v>
      </c>
      <c r="BX41">
        <v>9</v>
      </c>
      <c r="BY41">
        <v>18</v>
      </c>
      <c r="BZ41">
        <v>6</v>
      </c>
      <c r="CA41">
        <v>13</v>
      </c>
      <c r="CB41">
        <v>4</v>
      </c>
      <c r="CC41">
        <v>17</v>
      </c>
      <c r="CD41">
        <v>3</v>
      </c>
      <c r="CE41">
        <v>13</v>
      </c>
      <c r="CF41">
        <v>8</v>
      </c>
      <c r="CG41">
        <v>15</v>
      </c>
      <c r="CH41">
        <v>9</v>
      </c>
      <c r="CI41">
        <v>5</v>
      </c>
      <c r="CJ41">
        <v>8</v>
      </c>
      <c r="CL41">
        <v>14</v>
      </c>
      <c r="CM41">
        <v>2</v>
      </c>
      <c r="CN41">
        <v>0</v>
      </c>
      <c r="CO41">
        <v>8</v>
      </c>
      <c r="CP41">
        <v>12</v>
      </c>
      <c r="CQ41">
        <v>0</v>
      </c>
      <c r="CR41">
        <v>9</v>
      </c>
      <c r="CS41">
        <v>1</v>
      </c>
      <c r="CT41">
        <v>14</v>
      </c>
      <c r="CU41">
        <v>0</v>
      </c>
      <c r="CV41">
        <v>9</v>
      </c>
      <c r="CW41">
        <v>6</v>
      </c>
      <c r="CX41">
        <v>15</v>
      </c>
      <c r="CY41">
        <v>8</v>
      </c>
      <c r="CZ41">
        <v>1</v>
      </c>
      <c r="DA41">
        <v>6</v>
      </c>
      <c r="DC41">
        <f>((6/14)*100)</f>
        <v>42.857142857142854</v>
      </c>
      <c r="DD41">
        <f>((2/14)*100)</f>
        <v>14.285714285714285</v>
      </c>
      <c r="DE41">
        <f>((9/14)*100)</f>
        <v>64.285714285714292</v>
      </c>
      <c r="DF41">
        <f>((6/18)*100)</f>
        <v>33.333333333333329</v>
      </c>
      <c r="DG41">
        <f>((13/18)*100)</f>
        <v>72.222222222222214</v>
      </c>
      <c r="DH41">
        <f>((4/18)*100)</f>
        <v>22.222222222222221</v>
      </c>
      <c r="DI41">
        <f>((3/17)*100)</f>
        <v>17.647058823529413</v>
      </c>
      <c r="DJ41">
        <f>((13/17)*100)</f>
        <v>76.470588235294116</v>
      </c>
      <c r="DK41">
        <f>((8/17)*100)</f>
        <v>47.058823529411761</v>
      </c>
      <c r="DL41">
        <f>((9/15)*100)</f>
        <v>60</v>
      </c>
      <c r="DM41">
        <f>((5/15)*100)</f>
        <v>33.333333333333329</v>
      </c>
      <c r="DN41">
        <f>((8/15)*100)</f>
        <v>53.333333333333336</v>
      </c>
      <c r="DP41">
        <f>((2/14)*100)</f>
        <v>14.285714285714285</v>
      </c>
      <c r="DQ41">
        <f>((0/14)*100)</f>
        <v>0</v>
      </c>
      <c r="DR41">
        <f>((8/14)*100)</f>
        <v>57.142857142857139</v>
      </c>
      <c r="DS41">
        <f>((0/12)*100)</f>
        <v>0</v>
      </c>
      <c r="DT41">
        <f>((9/12)*100)</f>
        <v>75</v>
      </c>
      <c r="DU41">
        <f>((1/12)*100)</f>
        <v>8.3333333333333321</v>
      </c>
      <c r="DV41">
        <f>((0/14)*100)</f>
        <v>0</v>
      </c>
      <c r="DW41">
        <f>((9/14)*100)</f>
        <v>64.285714285714292</v>
      </c>
      <c r="DX41">
        <f>((6/14)*100)</f>
        <v>42.857142857142854</v>
      </c>
      <c r="DY41">
        <f>((8/15)*100)</f>
        <v>53.333333333333336</v>
      </c>
      <c r="DZ41">
        <f>((1/15)*100)</f>
        <v>6.666666666666667</v>
      </c>
      <c r="EA41">
        <f>((6/15)*100)</f>
        <v>40</v>
      </c>
    </row>
    <row r="42" spans="1:131" x14ac:dyDescent="0.25">
      <c r="A42">
        <v>129.377116</v>
      </c>
      <c r="B42">
        <v>6.3756919999999999</v>
      </c>
      <c r="C42">
        <v>115.22586000000001</v>
      </c>
      <c r="D42">
        <v>5.1069969999999998</v>
      </c>
      <c r="E42">
        <v>107.93490500000001</v>
      </c>
      <c r="F42">
        <v>7.5345469999999999</v>
      </c>
      <c r="G42">
        <v>115.24916</v>
      </c>
      <c r="H42">
        <v>4.6175379999999997</v>
      </c>
      <c r="K42">
        <f>(18/200)</f>
        <v>0.09</v>
      </c>
      <c r="L42">
        <f>(17/200)</f>
        <v>8.5000000000000006E-2</v>
      </c>
      <c r="M42">
        <f>(16/200)</f>
        <v>0.08</v>
      </c>
      <c r="N42">
        <f>(12/200)</f>
        <v>0.06</v>
      </c>
      <c r="P42">
        <f>(12/200)</f>
        <v>0.06</v>
      </c>
      <c r="Q42">
        <f>(10/200)</f>
        <v>0.05</v>
      </c>
      <c r="R42">
        <f>(12/200)</f>
        <v>0.06</v>
      </c>
      <c r="S42">
        <f>(12/200)</f>
        <v>0.06</v>
      </c>
      <c r="U42">
        <f>0.09+0.06</f>
        <v>0.15</v>
      </c>
      <c r="V42">
        <f>0.085+0.05</f>
        <v>0.13500000000000001</v>
      </c>
      <c r="W42">
        <f>0.08+0.06</f>
        <v>0.14000000000000001</v>
      </c>
      <c r="X42">
        <f>0.06+0.06</f>
        <v>0.12</v>
      </c>
      <c r="Z42">
        <f>SQRT((ABS($A$43-$A$42)^2+(ABS($B$43-$B$42)^2)))</f>
        <v>33.134795604338308</v>
      </c>
      <c r="AA42">
        <f>SQRT((ABS($C$43-$C$42)^2+(ABS($D$43-$D$42)^2)))</f>
        <v>21.301741756199224</v>
      </c>
      <c r="AB42">
        <f>SQRT((ABS($E$43-$E$42)^2+(ABS($F$43-$F$42)^2)))</f>
        <v>24.094146761249736</v>
      </c>
      <c r="AC42">
        <f>SQRT((ABS($G$43-$G$42)^2+(ABS($H$43-$H$42)^2)))</f>
        <v>20.742640740087865</v>
      </c>
      <c r="AJ42">
        <f>1/0.15</f>
        <v>6.666666666666667</v>
      </c>
      <c r="AK42">
        <f>1/0.135</f>
        <v>7.4074074074074066</v>
      </c>
      <c r="AL42">
        <f>1/0.14</f>
        <v>7.1428571428571423</v>
      </c>
      <c r="AM42">
        <f>1/0.12</f>
        <v>8.3333333333333339</v>
      </c>
      <c r="AO42">
        <f>$Z42/$U42</f>
        <v>220.89863736225539</v>
      </c>
      <c r="AP42">
        <f>$AA42/$V42</f>
        <v>157.7906796755498</v>
      </c>
      <c r="AQ42">
        <f>$AB42/$W42</f>
        <v>172.10104829464095</v>
      </c>
      <c r="AR42">
        <f>$AC42/$X42</f>
        <v>172.85533950073221</v>
      </c>
      <c r="AV42">
        <f>((0.09/0.15)*100)</f>
        <v>60</v>
      </c>
      <c r="AW42">
        <f>((0.085/0.135)*100)</f>
        <v>62.962962962962962</v>
      </c>
      <c r="AX42">
        <f>((0.08/0.14)*100)</f>
        <v>57.142857142857139</v>
      </c>
      <c r="AY42">
        <f>((0.06/0.12)*100)</f>
        <v>50</v>
      </c>
      <c r="BA42">
        <f>((0.06/0.15)*100)</f>
        <v>40</v>
      </c>
      <c r="BB42">
        <f>((0.05/0.135)*100)</f>
        <v>37.037037037037038</v>
      </c>
      <c r="BC42">
        <f>((0.06/0.14)*100)</f>
        <v>42.857142857142847</v>
      </c>
      <c r="BD42">
        <f>((0.06/0.12)*100)</f>
        <v>50</v>
      </c>
      <c r="BF42">
        <f>ABS($B$42-$D$42)</f>
        <v>1.2686950000000001</v>
      </c>
      <c r="BG42">
        <f>ABS($F$42-$H$42)</f>
        <v>2.9170090000000002</v>
      </c>
      <c r="BL42">
        <f>SQRT((ABS($A$42-$E$43)^2+(ABS($B$42-$F$43)^2)))</f>
        <v>2.8284404852384597</v>
      </c>
      <c r="BM42">
        <f>SQRT((ABS($C$42-$G$42)^2+(ABS($D$42-$H$42)^2)))</f>
        <v>0.49001326786220772</v>
      </c>
      <c r="BO42">
        <f>SQRT((ABS($A$42-$G$43)^2+(ABS($B$42-$H$43)^2)))</f>
        <v>6.9080912835845592</v>
      </c>
      <c r="BP42">
        <f>SQRT((ABS($C$42-$E$42)^2+(ABS($D$42-$F$42)^2)))</f>
        <v>7.684466397514206</v>
      </c>
      <c r="BS42">
        <f>DEGREES(ACOS((19.2654231139787^2+23.0660664306878^2-4.98641109732522^2)/(2*19.2654231139787*23.0660664306878)))</f>
        <v>8.781996791689453</v>
      </c>
      <c r="BU42">
        <v>18</v>
      </c>
      <c r="BV42">
        <v>10</v>
      </c>
      <c r="BW42">
        <v>7</v>
      </c>
      <c r="BX42">
        <v>7</v>
      </c>
      <c r="BY42">
        <v>17</v>
      </c>
      <c r="BZ42">
        <v>6</v>
      </c>
      <c r="CA42">
        <v>11</v>
      </c>
      <c r="CB42">
        <v>5</v>
      </c>
      <c r="CC42">
        <v>16</v>
      </c>
      <c r="CD42">
        <v>4</v>
      </c>
      <c r="CE42">
        <v>11</v>
      </c>
      <c r="CF42">
        <v>9</v>
      </c>
      <c r="CG42">
        <v>12</v>
      </c>
      <c r="CH42">
        <v>7</v>
      </c>
      <c r="CI42">
        <v>4</v>
      </c>
      <c r="CJ42">
        <v>9</v>
      </c>
      <c r="CL42">
        <v>12</v>
      </c>
      <c r="CM42">
        <v>1</v>
      </c>
      <c r="CN42">
        <v>0</v>
      </c>
      <c r="CO42">
        <v>7</v>
      </c>
      <c r="CP42">
        <v>10</v>
      </c>
      <c r="CQ42">
        <v>2</v>
      </c>
      <c r="CR42">
        <v>6</v>
      </c>
      <c r="CS42">
        <v>0</v>
      </c>
      <c r="CT42">
        <v>12</v>
      </c>
      <c r="CU42">
        <v>0</v>
      </c>
      <c r="CV42">
        <v>6</v>
      </c>
      <c r="CW42">
        <v>5</v>
      </c>
      <c r="CX42">
        <v>12</v>
      </c>
      <c r="CY42">
        <v>7</v>
      </c>
      <c r="CZ42">
        <v>0</v>
      </c>
      <c r="DA42">
        <v>5</v>
      </c>
      <c r="DC42">
        <f>((10/18)*100)</f>
        <v>55.555555555555557</v>
      </c>
      <c r="DD42">
        <f>((7/18)*100)</f>
        <v>38.888888888888893</v>
      </c>
      <c r="DE42">
        <f>((7/18)*100)</f>
        <v>38.888888888888893</v>
      </c>
      <c r="DF42">
        <f>((6/17)*100)</f>
        <v>35.294117647058826</v>
      </c>
      <c r="DG42">
        <f>((11/17)*100)</f>
        <v>64.705882352941174</v>
      </c>
      <c r="DH42">
        <f>((5/17)*100)</f>
        <v>29.411764705882355</v>
      </c>
      <c r="DI42">
        <f>((4/16)*100)</f>
        <v>25</v>
      </c>
      <c r="DJ42">
        <f>((11/16)*100)</f>
        <v>68.75</v>
      </c>
      <c r="DK42">
        <f>((9/16)*100)</f>
        <v>56.25</v>
      </c>
      <c r="DL42">
        <f>((7/12)*100)</f>
        <v>58.333333333333336</v>
      </c>
      <c r="DM42">
        <f>((4/12)*100)</f>
        <v>33.333333333333329</v>
      </c>
      <c r="DN42">
        <f>((9/12)*100)</f>
        <v>75</v>
      </c>
      <c r="DP42">
        <f>((1/12)*100)</f>
        <v>8.3333333333333321</v>
      </c>
      <c r="DQ42">
        <f>((0/12)*100)</f>
        <v>0</v>
      </c>
      <c r="DR42">
        <f>((7/12)*100)</f>
        <v>58.333333333333336</v>
      </c>
      <c r="DS42">
        <f>((2/10)*100)</f>
        <v>20</v>
      </c>
      <c r="DT42">
        <f>((6/10)*100)</f>
        <v>60</v>
      </c>
      <c r="DU42">
        <f>((0/10)*100)</f>
        <v>0</v>
      </c>
      <c r="DV42">
        <f>((0/12)*100)</f>
        <v>0</v>
      </c>
      <c r="DW42">
        <f>((6/12)*100)</f>
        <v>50</v>
      </c>
      <c r="DX42">
        <f>((5/12)*100)</f>
        <v>41.666666666666671</v>
      </c>
      <c r="DY42">
        <f>((7/12)*100)</f>
        <v>58.333333333333336</v>
      </c>
      <c r="DZ42">
        <f>((0/12)*100)</f>
        <v>0</v>
      </c>
      <c r="EA42">
        <f>((5/12)*100)</f>
        <v>41.666666666666671</v>
      </c>
    </row>
    <row r="43" spans="1:131" x14ac:dyDescent="0.25">
      <c r="A43">
        <v>162.48541</v>
      </c>
      <c r="B43">
        <v>7.7006629999999996</v>
      </c>
      <c r="C43">
        <v>136.527411</v>
      </c>
      <c r="D43">
        <v>5.197146</v>
      </c>
      <c r="E43">
        <v>132.028426</v>
      </c>
      <c r="F43">
        <v>7.3608979999999997</v>
      </c>
      <c r="G43">
        <v>135.990432</v>
      </c>
      <c r="H43">
        <v>4.379251</v>
      </c>
      <c r="K43">
        <f>(13/200)</f>
        <v>6.5000000000000002E-2</v>
      </c>
      <c r="L43">
        <f>(17/200)</f>
        <v>8.5000000000000006E-2</v>
      </c>
      <c r="M43">
        <f>(16/200)</f>
        <v>0.08</v>
      </c>
      <c r="N43">
        <f>(17/200)</f>
        <v>8.5000000000000006E-2</v>
      </c>
      <c r="P43">
        <f>(10/200)</f>
        <v>0.05</v>
      </c>
      <c r="Q43">
        <f>(9/200)</f>
        <v>4.4999999999999998E-2</v>
      </c>
      <c r="R43">
        <f>(11/200)</f>
        <v>5.5E-2</v>
      </c>
      <c r="S43">
        <f>(11/200)</f>
        <v>5.5E-2</v>
      </c>
      <c r="U43">
        <f>0.065+0.05</f>
        <v>0.115</v>
      </c>
      <c r="V43">
        <f>0.085+0.045</f>
        <v>0.13</v>
      </c>
      <c r="W43">
        <f>0.08+0.055</f>
        <v>0.13500000000000001</v>
      </c>
      <c r="X43">
        <f>0.085+0.055</f>
        <v>0.14000000000000001</v>
      </c>
      <c r="Z43">
        <f>SQRT((ABS($A$44-$A$43)^2+(ABS($B$44-$B$43)^2)))</f>
        <v>24.248184442066695</v>
      </c>
      <c r="AA43">
        <f>SQRT((ABS($C$44-$C$43)^2+(ABS($D$44-$D$43)^2)))</f>
        <v>32.418294583483629</v>
      </c>
      <c r="AB43">
        <f>SQRT((ABS($E$44-$E$43)^2+(ABS($F$44-$F$43)^2)))</f>
        <v>34.323545541659676</v>
      </c>
      <c r="AC43">
        <f>SQRT((ABS($G$44-$G$43)^2+(ABS($H$44-$H$43)^2)))</f>
        <v>34.084134450055508</v>
      </c>
      <c r="AJ43">
        <f>1/0.115</f>
        <v>8.695652173913043</v>
      </c>
      <c r="AK43">
        <f>1/0.13</f>
        <v>7.6923076923076916</v>
      </c>
      <c r="AL43">
        <f>1/0.135</f>
        <v>7.4074074074074066</v>
      </c>
      <c r="AM43">
        <f>1/0.14</f>
        <v>7.1428571428571423</v>
      </c>
      <c r="AO43">
        <f>$Z43/$U43</f>
        <v>210.85377775710168</v>
      </c>
      <c r="AP43">
        <f>$AA43/$V43</f>
        <v>249.37149679602791</v>
      </c>
      <c r="AQ43">
        <f>$AB43/$W43</f>
        <v>254.24848549377538</v>
      </c>
      <c r="AR43">
        <f>$AC43/$X43</f>
        <v>243.45810321468218</v>
      </c>
      <c r="AV43">
        <f>((0.065/0.115)*100)</f>
        <v>56.521739130434781</v>
      </c>
      <c r="AW43">
        <f>((0.085/0.13)*100)</f>
        <v>65.384615384615387</v>
      </c>
      <c r="AX43">
        <f>((0.08/0.135)*100)</f>
        <v>59.259259259259252</v>
      </c>
      <c r="AY43">
        <f>((0.085/0.14)*100)</f>
        <v>60.714285714285708</v>
      </c>
      <c r="BA43">
        <f>((0.05/0.115)*100)</f>
        <v>43.478260869565219</v>
      </c>
      <c r="BB43">
        <f>((0.045/0.13)*100)</f>
        <v>34.615384615384613</v>
      </c>
      <c r="BC43">
        <f>((0.055/0.135)*100)</f>
        <v>40.74074074074074</v>
      </c>
      <c r="BD43">
        <f>((0.055/0.14)*100)</f>
        <v>39.285714285714285</v>
      </c>
      <c r="BF43">
        <f>ABS($B$43-$D$43)</f>
        <v>2.5035169999999995</v>
      </c>
      <c r="BG43">
        <f>ABS($F$43-$H$43)</f>
        <v>2.9816469999999997</v>
      </c>
      <c r="BL43">
        <f>SQRT((ABS($A$43-$E$44)^2+(ABS($B$43-$F$44)^2)))</f>
        <v>3.9856629906998022</v>
      </c>
      <c r="BM43">
        <f>SQRT((ABS($C$43-$G$43)^2+(ABS($D$43-$H$43)^2)))</f>
        <v>0.97841641312173544</v>
      </c>
      <c r="BO43">
        <f>SQRT((ABS($A$43-$G$44)^2+(ABS($B$43-$H$44)^2)))</f>
        <v>7.9239913863708917</v>
      </c>
      <c r="BP43">
        <f>SQRT((ABS($C$43-$E$43)^2+(ABS($D$43-$F$43)^2)))</f>
        <v>4.9922628884834417</v>
      </c>
      <c r="BS43">
        <f>DEGREES(ACOS((17.6465174053047^2+22.8262936687268^2-6.2036658061202^2)/(2*17.6465174053047*22.8262936687268)))</f>
        <v>9.7580667311664975</v>
      </c>
      <c r="BU43">
        <v>13</v>
      </c>
      <c r="BV43">
        <v>7</v>
      </c>
      <c r="BW43">
        <v>3</v>
      </c>
      <c r="BX43">
        <v>7</v>
      </c>
      <c r="BY43">
        <v>17</v>
      </c>
      <c r="BZ43">
        <v>10</v>
      </c>
      <c r="CA43">
        <v>10</v>
      </c>
      <c r="CB43">
        <v>7</v>
      </c>
      <c r="CC43">
        <v>16</v>
      </c>
      <c r="CD43">
        <v>6</v>
      </c>
      <c r="CE43">
        <v>10</v>
      </c>
      <c r="CF43">
        <v>13</v>
      </c>
      <c r="CG43">
        <v>17</v>
      </c>
      <c r="CH43">
        <v>7</v>
      </c>
      <c r="CI43">
        <v>8</v>
      </c>
      <c r="CJ43">
        <v>13</v>
      </c>
      <c r="CL43">
        <v>10</v>
      </c>
      <c r="CM43">
        <v>3</v>
      </c>
      <c r="CN43">
        <v>0</v>
      </c>
      <c r="CO43">
        <v>0</v>
      </c>
      <c r="CP43">
        <v>9</v>
      </c>
      <c r="CQ43">
        <v>1</v>
      </c>
      <c r="CR43">
        <v>4</v>
      </c>
      <c r="CS43">
        <v>1</v>
      </c>
      <c r="CT43">
        <v>11</v>
      </c>
      <c r="CU43">
        <v>0</v>
      </c>
      <c r="CV43">
        <v>4</v>
      </c>
      <c r="CW43">
        <v>8</v>
      </c>
      <c r="CX43">
        <v>11</v>
      </c>
      <c r="CY43">
        <v>0</v>
      </c>
      <c r="CZ43">
        <v>1</v>
      </c>
      <c r="DA43">
        <v>8</v>
      </c>
      <c r="DC43">
        <f>((7/13)*100)</f>
        <v>53.846153846153847</v>
      </c>
      <c r="DD43">
        <f>((3/13)*100)</f>
        <v>23.076923076923077</v>
      </c>
      <c r="DE43">
        <f>((7/13)*100)</f>
        <v>53.846153846153847</v>
      </c>
      <c r="DF43">
        <f>((10/17)*100)</f>
        <v>58.82352941176471</v>
      </c>
      <c r="DG43">
        <f>((10/17)*100)</f>
        <v>58.82352941176471</v>
      </c>
      <c r="DH43">
        <f>((7/17)*100)</f>
        <v>41.17647058823529</v>
      </c>
      <c r="DI43">
        <f>((6/16)*100)</f>
        <v>37.5</v>
      </c>
      <c r="DJ43">
        <f>((10/16)*100)</f>
        <v>62.5</v>
      </c>
      <c r="DK43">
        <f>((13/16)*100)</f>
        <v>81.25</v>
      </c>
      <c r="DL43">
        <f>((7/17)*100)</f>
        <v>41.17647058823529</v>
      </c>
      <c r="DM43">
        <f>((8/17)*100)</f>
        <v>47.058823529411761</v>
      </c>
      <c r="DN43">
        <f>((13/17)*100)</f>
        <v>76.470588235294116</v>
      </c>
      <c r="DP43">
        <f>((3/10)*100)</f>
        <v>30</v>
      </c>
      <c r="DQ43">
        <f>((0/10)*100)</f>
        <v>0</v>
      </c>
      <c r="DR43">
        <f>((0/10)*100)</f>
        <v>0</v>
      </c>
      <c r="DS43">
        <f>((1/9)*100)</f>
        <v>11.111111111111111</v>
      </c>
      <c r="DT43">
        <f>((4/9)*100)</f>
        <v>44.444444444444443</v>
      </c>
      <c r="DU43">
        <f>((1/9)*100)</f>
        <v>11.111111111111111</v>
      </c>
      <c r="DV43">
        <f>((0/11)*100)</f>
        <v>0</v>
      </c>
      <c r="DW43">
        <f>((4/11)*100)</f>
        <v>36.363636363636367</v>
      </c>
      <c r="DX43">
        <f>((8/11)*100)</f>
        <v>72.727272727272734</v>
      </c>
      <c r="DY43">
        <f>((0/11)*100)</f>
        <v>0</v>
      </c>
      <c r="DZ43">
        <f>((1/11)*100)</f>
        <v>9.0909090909090917</v>
      </c>
      <c r="EA43">
        <f>((8/11)*100)</f>
        <v>72.727272727272734</v>
      </c>
    </row>
    <row r="44" spans="1:131" x14ac:dyDescent="0.25">
      <c r="A44">
        <v>186.73311200000001</v>
      </c>
      <c r="B44">
        <v>7.5477040000000004</v>
      </c>
      <c r="C44">
        <v>168.921941</v>
      </c>
      <c r="D44">
        <v>6.4382140000000003</v>
      </c>
      <c r="E44">
        <v>166.32270500000001</v>
      </c>
      <c r="F44">
        <v>8.7780100000000001</v>
      </c>
      <c r="G44">
        <v>170.06005400000001</v>
      </c>
      <c r="H44">
        <v>5.3737750000000002</v>
      </c>
      <c r="K44">
        <f>(15/200)</f>
        <v>7.4999999999999997E-2</v>
      </c>
      <c r="L44">
        <f>(16/200)</f>
        <v>0.08</v>
      </c>
      <c r="M44">
        <f>(14/200)</f>
        <v>7.0000000000000007E-2</v>
      </c>
      <c r="N44">
        <f>(14/200)</f>
        <v>7.0000000000000007E-2</v>
      </c>
      <c r="P44">
        <f>(11/200)</f>
        <v>5.5E-2</v>
      </c>
      <c r="Q44">
        <f>(9/200)</f>
        <v>4.4999999999999998E-2</v>
      </c>
      <c r="R44">
        <f>(11/200)</f>
        <v>5.5E-2</v>
      </c>
      <c r="S44">
        <f>(11/200)</f>
        <v>5.5E-2</v>
      </c>
      <c r="U44">
        <f>0.075+0.055</f>
        <v>0.13</v>
      </c>
      <c r="V44">
        <f>0.08+0.045</f>
        <v>0.125</v>
      </c>
      <c r="W44">
        <f>0.07+0.055</f>
        <v>0.125</v>
      </c>
      <c r="X44">
        <f>0.07+0.055</f>
        <v>0.125</v>
      </c>
      <c r="Z44">
        <f>SQRT((ABS($A$45-$A$44)^2+(ABS($B$45-$B$44)^2)))</f>
        <v>25.736177638706533</v>
      </c>
      <c r="AA44">
        <f>SQRT((ABS($C$45-$C$44)^2+(ABS($D$45-$D$44)^2)))</f>
        <v>26.137428647945903</v>
      </c>
      <c r="AB44">
        <f>SQRT((ABS($E$45-$E$44)^2+(ABS($F$45-$F$44)^2)))</f>
        <v>24.898270373023614</v>
      </c>
      <c r="AC44">
        <f>SQRT((ABS($G$45-$G$44)^2+(ABS($H$45-$H$44)^2)))</f>
        <v>26.025886196406404</v>
      </c>
      <c r="AJ44">
        <f>1/0.13</f>
        <v>7.6923076923076916</v>
      </c>
      <c r="AK44">
        <f>1/0.125</f>
        <v>8</v>
      </c>
      <c r="AL44">
        <f>1/0.125</f>
        <v>8</v>
      </c>
      <c r="AM44">
        <f>1/0.125</f>
        <v>8</v>
      </c>
      <c r="AO44">
        <f>$Z44/$U44</f>
        <v>197.97059722081949</v>
      </c>
      <c r="AP44">
        <f>$AA44/$V44</f>
        <v>209.09942918356722</v>
      </c>
      <c r="AQ44">
        <f>$AB44/$W44</f>
        <v>199.18616298418891</v>
      </c>
      <c r="AR44">
        <f>$AC44/$X44</f>
        <v>208.20708957125123</v>
      </c>
      <c r="AV44">
        <f>((0.075/0.13)*100)</f>
        <v>57.692307692307686</v>
      </c>
      <c r="AW44">
        <f>((0.08/0.125)*100)</f>
        <v>64</v>
      </c>
      <c r="AX44">
        <f>((0.07/0.125)*100)</f>
        <v>56.000000000000007</v>
      </c>
      <c r="AY44">
        <f>((0.07/0.125)*100)</f>
        <v>56.000000000000007</v>
      </c>
      <c r="BA44">
        <f>((0.055/0.13)*100)</f>
        <v>42.307692307692307</v>
      </c>
      <c r="BB44">
        <f>((0.045/0.125)*100)</f>
        <v>36</v>
      </c>
      <c r="BC44">
        <f>((0.055/0.125)*100)</f>
        <v>44</v>
      </c>
      <c r="BD44">
        <f>((0.055/0.125)*100)</f>
        <v>44</v>
      </c>
      <c r="BF44">
        <f>ABS($B$44-$D$44)</f>
        <v>1.1094900000000001</v>
      </c>
      <c r="BG44">
        <f>ABS($F$44-$H$44)</f>
        <v>3.4042349999999999</v>
      </c>
      <c r="BL44">
        <f>SQRT((ABS($A$44-$E$45)^2+(ABS($B$44-$F$45)^2)))</f>
        <v>4.5856222078201103</v>
      </c>
      <c r="BM44">
        <f>SQRT((ABS($C$44-$G$44)^2+(ABS($D$44-$H$44)^2)))</f>
        <v>1.5583104907206426</v>
      </c>
      <c r="BO44">
        <f>SQRT((ABS($A$44-$G$45)^2+(ABS($B$44-$H$45)^2)))</f>
        <v>9.7271442438498266</v>
      </c>
      <c r="BP44">
        <f>SQRT((ABS($C$44-$E$44)^2+(ABS($D$44-$F$44)^2)))</f>
        <v>3.4972379251792334</v>
      </c>
      <c r="BR44">
        <f>DEGREES(ACOS((7.24877574927146^2+17.7563834293085^2-11.5222894405199^2)/(2*7.24877574927146*17.7563834293085)))</f>
        <v>24.053491089245441</v>
      </c>
      <c r="BU44">
        <v>15</v>
      </c>
      <c r="BV44">
        <v>7</v>
      </c>
      <c r="BW44">
        <v>4</v>
      </c>
      <c r="BX44">
        <v>8</v>
      </c>
      <c r="BY44">
        <v>16</v>
      </c>
      <c r="BZ44">
        <v>7</v>
      </c>
      <c r="CA44">
        <v>8</v>
      </c>
      <c r="CB44">
        <v>5</v>
      </c>
      <c r="CC44">
        <v>14</v>
      </c>
      <c r="CD44">
        <v>4</v>
      </c>
      <c r="CE44">
        <v>8</v>
      </c>
      <c r="CF44">
        <v>10</v>
      </c>
      <c r="CG44">
        <v>14</v>
      </c>
      <c r="CH44">
        <v>8</v>
      </c>
      <c r="CI44">
        <v>4</v>
      </c>
      <c r="CJ44">
        <v>10</v>
      </c>
      <c r="CL44">
        <v>11</v>
      </c>
      <c r="CM44">
        <v>2</v>
      </c>
      <c r="CN44">
        <v>1</v>
      </c>
      <c r="CO44">
        <v>5</v>
      </c>
      <c r="CP44">
        <v>9</v>
      </c>
      <c r="CQ44">
        <v>3</v>
      </c>
      <c r="CR44">
        <v>3</v>
      </c>
      <c r="CS44">
        <v>0</v>
      </c>
      <c r="CT44">
        <v>11</v>
      </c>
      <c r="CU44">
        <v>1</v>
      </c>
      <c r="CV44">
        <v>3</v>
      </c>
      <c r="CW44">
        <v>7</v>
      </c>
      <c r="CX44">
        <v>11</v>
      </c>
      <c r="CY44">
        <v>5</v>
      </c>
      <c r="CZ44">
        <v>0</v>
      </c>
      <c r="DA44">
        <v>7</v>
      </c>
      <c r="DC44">
        <f>((7/15)*100)</f>
        <v>46.666666666666664</v>
      </c>
      <c r="DD44">
        <f>((4/15)*100)</f>
        <v>26.666666666666668</v>
      </c>
      <c r="DE44">
        <f>((8/15)*100)</f>
        <v>53.333333333333336</v>
      </c>
      <c r="DF44">
        <f>((7/16)*100)</f>
        <v>43.75</v>
      </c>
      <c r="DG44">
        <f>((8/16)*100)</f>
        <v>50</v>
      </c>
      <c r="DH44">
        <f>((5/16)*100)</f>
        <v>31.25</v>
      </c>
      <c r="DI44">
        <f>((4/14)*100)</f>
        <v>28.571428571428569</v>
      </c>
      <c r="DJ44">
        <f>((8/14)*100)</f>
        <v>57.142857142857139</v>
      </c>
      <c r="DK44">
        <f>((10/14)*100)</f>
        <v>71.428571428571431</v>
      </c>
      <c r="DL44">
        <f>((8/14)*100)</f>
        <v>57.142857142857139</v>
      </c>
      <c r="DM44">
        <f>((4/14)*100)</f>
        <v>28.571428571428569</v>
      </c>
      <c r="DN44">
        <f>((10/14)*100)</f>
        <v>71.428571428571431</v>
      </c>
      <c r="DP44">
        <f>((2/11)*100)</f>
        <v>18.181818181818183</v>
      </c>
      <c r="DQ44">
        <f>((1/11)*100)</f>
        <v>9.0909090909090917</v>
      </c>
      <c r="DR44">
        <f>((5/11)*100)</f>
        <v>45.454545454545453</v>
      </c>
      <c r="DS44">
        <f>((3/9)*100)</f>
        <v>33.333333333333329</v>
      </c>
      <c r="DT44">
        <f>((3/9)*100)</f>
        <v>33.333333333333329</v>
      </c>
      <c r="DU44">
        <f>((0/9)*100)</f>
        <v>0</v>
      </c>
      <c r="DV44">
        <f>((1/11)*100)</f>
        <v>9.0909090909090917</v>
      </c>
      <c r="DW44">
        <f>((3/11)*100)</f>
        <v>27.27272727272727</v>
      </c>
      <c r="DX44">
        <f>((7/11)*100)</f>
        <v>63.636363636363633</v>
      </c>
      <c r="DY44">
        <f>((5/11)*100)</f>
        <v>45.454545454545453</v>
      </c>
      <c r="DZ44">
        <f>((0/11)*100)</f>
        <v>0</v>
      </c>
      <c r="EA44">
        <f>((7/11)*100)</f>
        <v>63.636363636363633</v>
      </c>
    </row>
    <row r="45" spans="1:131" x14ac:dyDescent="0.25">
      <c r="A45">
        <v>212.45333500000001</v>
      </c>
      <c r="B45">
        <v>6.6416310000000003</v>
      </c>
      <c r="C45">
        <v>195.05734899999999</v>
      </c>
      <c r="D45">
        <v>6.1132140000000001</v>
      </c>
      <c r="E45">
        <v>191.21939</v>
      </c>
      <c r="F45">
        <v>8.4970409999999994</v>
      </c>
      <c r="G45">
        <v>196.080817</v>
      </c>
      <c r="H45">
        <v>4.8573979999999999</v>
      </c>
      <c r="K45">
        <f>(14/200)</f>
        <v>7.0000000000000007E-2</v>
      </c>
      <c r="L45">
        <f>(16/200)</f>
        <v>0.08</v>
      </c>
      <c r="M45">
        <f>(16/200)</f>
        <v>0.08</v>
      </c>
      <c r="N45">
        <f>(15/200)</f>
        <v>7.4999999999999997E-2</v>
      </c>
      <c r="P45">
        <f>(12/200)</f>
        <v>0.06</v>
      </c>
      <c r="Q45">
        <f>(10/200)</f>
        <v>0.05</v>
      </c>
      <c r="R45">
        <f>(11/200)</f>
        <v>5.5E-2</v>
      </c>
      <c r="S45">
        <f>(12/200)</f>
        <v>0.06</v>
      </c>
      <c r="U45">
        <f>0.07+0.06</f>
        <v>0.13</v>
      </c>
      <c r="V45">
        <f>0.08+0.05</f>
        <v>0.13</v>
      </c>
      <c r="W45">
        <f>0.08+0.055</f>
        <v>0.13500000000000001</v>
      </c>
      <c r="X45">
        <f>0.075+0.06</f>
        <v>0.13500000000000001</v>
      </c>
      <c r="Z45">
        <f>SQRT((ABS($A$46-$A$45)^2+(ABS($B$46-$B$45)^2)))</f>
        <v>21.515180165320867</v>
      </c>
      <c r="AA45">
        <f>SQRT((ABS($C$46-$C$45)^2+(ABS($D$46-$D$45)^2)))</f>
        <v>23.769719745491013</v>
      </c>
      <c r="AB45">
        <f>SQRT((ABS($E$46-$E$45)^2+(ABS($F$46-$F$45)^2)))</f>
        <v>23.999501603306353</v>
      </c>
      <c r="AC45">
        <f>SQRT((ABS($G$46-$G$45)^2+(ABS($H$46-$H$45)^2)))</f>
        <v>23.066066430687769</v>
      </c>
      <c r="AJ45">
        <f>1/0.13</f>
        <v>7.6923076923076916</v>
      </c>
      <c r="AK45">
        <f>1/0.13</f>
        <v>7.6923076923076916</v>
      </c>
      <c r="AL45">
        <f>1/0.135</f>
        <v>7.4074074074074066</v>
      </c>
      <c r="AM45">
        <f>1/0.135</f>
        <v>7.4074074074074066</v>
      </c>
      <c r="AO45">
        <f>$Z45/$U45</f>
        <v>165.50138588708359</v>
      </c>
      <c r="AP45">
        <f>$AA45/$V45</f>
        <v>182.84399804223855</v>
      </c>
      <c r="AQ45">
        <f>$AB45/$W45</f>
        <v>177.77408595041743</v>
      </c>
      <c r="AR45">
        <f>$AC45/$X45</f>
        <v>170.85975133842791</v>
      </c>
      <c r="AV45">
        <f>((0.07/0.13)*100)</f>
        <v>53.846153846153854</v>
      </c>
      <c r="AW45">
        <f>((0.08/0.13)*100)</f>
        <v>61.53846153846154</v>
      </c>
      <c r="AX45">
        <f>((0.08/0.135)*100)</f>
        <v>59.259259259259252</v>
      </c>
      <c r="AY45">
        <f>((0.075/0.135)*100)</f>
        <v>55.55555555555555</v>
      </c>
      <c r="BA45">
        <f>((0.06/0.13)*100)</f>
        <v>46.153846153846153</v>
      </c>
      <c r="BB45">
        <f>((0.05/0.13)*100)</f>
        <v>38.461538461538467</v>
      </c>
      <c r="BC45">
        <f>((0.055/0.135)*100)</f>
        <v>40.74074074074074</v>
      </c>
      <c r="BD45">
        <f>((0.06/0.135)*100)</f>
        <v>44.444444444444443</v>
      </c>
      <c r="BF45">
        <f>ABS($B$45-$D$45)</f>
        <v>0.52841700000000014</v>
      </c>
      <c r="BG45">
        <f>ABS($F$45-$H$45)</f>
        <v>3.6396429999999995</v>
      </c>
      <c r="BL45">
        <f>SQRT((ABS($A$45-$E$46)^2+(ABS($B$45-$F$46)^2)))</f>
        <v>2.8165824549407166</v>
      </c>
      <c r="BM45">
        <f>SQRT((ABS($C$45-$G$45)^2+(ABS($D$45-$H$45)^2)))</f>
        <v>1.6200495587728228</v>
      </c>
      <c r="BO45">
        <f>SQRT((ABS($A$45-$G$46)^2+(ABS($B$45-$H$46)^2)))</f>
        <v>7.095397855810476</v>
      </c>
      <c r="BP45">
        <f>SQRT((ABS($C$45-$E$45)^2+(ABS($D$45-$F$45)^2)))</f>
        <v>4.518026167654396</v>
      </c>
      <c r="BR45">
        <f>DEGREES(ACOS((7.37753057467342^2+16.9517944664078^2-9.99105791117127^2)/(2*7.37753057467342*16.9517944664078)))</f>
        <v>14.670690808287347</v>
      </c>
      <c r="BU45">
        <v>14</v>
      </c>
      <c r="BV45">
        <v>6</v>
      </c>
      <c r="BW45">
        <v>4</v>
      </c>
      <c r="BX45">
        <v>8</v>
      </c>
      <c r="BY45">
        <v>16</v>
      </c>
      <c r="BZ45">
        <v>7</v>
      </c>
      <c r="CA45">
        <v>9</v>
      </c>
      <c r="CB45">
        <v>4</v>
      </c>
      <c r="CC45">
        <v>16</v>
      </c>
      <c r="CD45">
        <v>4</v>
      </c>
      <c r="CE45">
        <v>9</v>
      </c>
      <c r="CF45">
        <v>11</v>
      </c>
      <c r="CG45">
        <v>15</v>
      </c>
      <c r="CH45">
        <v>8</v>
      </c>
      <c r="CI45">
        <v>4</v>
      </c>
      <c r="CJ45">
        <v>11</v>
      </c>
      <c r="CL45">
        <v>12</v>
      </c>
      <c r="CM45">
        <v>3</v>
      </c>
      <c r="CN45">
        <v>0</v>
      </c>
      <c r="CO45">
        <v>5</v>
      </c>
      <c r="CP45">
        <v>10</v>
      </c>
      <c r="CQ45">
        <v>2</v>
      </c>
      <c r="CR45">
        <v>4</v>
      </c>
      <c r="CS45">
        <v>0</v>
      </c>
      <c r="CT45">
        <v>11</v>
      </c>
      <c r="CU45">
        <v>0</v>
      </c>
      <c r="CV45">
        <v>4</v>
      </c>
      <c r="CW45">
        <v>7</v>
      </c>
      <c r="CX45">
        <v>12</v>
      </c>
      <c r="CY45">
        <v>5</v>
      </c>
      <c r="CZ45">
        <v>0</v>
      </c>
      <c r="DA45">
        <v>7</v>
      </c>
      <c r="DC45">
        <f>((6/14)*100)</f>
        <v>42.857142857142854</v>
      </c>
      <c r="DD45">
        <f>((4/14)*100)</f>
        <v>28.571428571428569</v>
      </c>
      <c r="DE45">
        <f>((8/14)*100)</f>
        <v>57.142857142857139</v>
      </c>
      <c r="DF45">
        <f>((7/16)*100)</f>
        <v>43.75</v>
      </c>
      <c r="DG45">
        <f>((9/16)*100)</f>
        <v>56.25</v>
      </c>
      <c r="DH45">
        <f>((4/16)*100)</f>
        <v>25</v>
      </c>
      <c r="DI45">
        <f>((4/16)*100)</f>
        <v>25</v>
      </c>
      <c r="DJ45">
        <f>((9/16)*100)</f>
        <v>56.25</v>
      </c>
      <c r="DK45">
        <f>((11/16)*100)</f>
        <v>68.75</v>
      </c>
      <c r="DL45">
        <f>((8/15)*100)</f>
        <v>53.333333333333336</v>
      </c>
      <c r="DM45">
        <f>((4/15)*100)</f>
        <v>26.666666666666668</v>
      </c>
      <c r="DN45">
        <f>((11/15)*100)</f>
        <v>73.333333333333329</v>
      </c>
      <c r="DP45">
        <f>((3/12)*100)</f>
        <v>25</v>
      </c>
      <c r="DQ45">
        <f>((0/12)*100)</f>
        <v>0</v>
      </c>
      <c r="DR45">
        <f>((5/12)*100)</f>
        <v>41.666666666666671</v>
      </c>
      <c r="DS45">
        <f>((2/10)*100)</f>
        <v>20</v>
      </c>
      <c r="DT45">
        <f>((4/10)*100)</f>
        <v>40</v>
      </c>
      <c r="DU45">
        <f>((0/10)*100)</f>
        <v>0</v>
      </c>
      <c r="DV45">
        <f>((0/11)*100)</f>
        <v>0</v>
      </c>
      <c r="DW45">
        <f>((4/11)*100)</f>
        <v>36.363636363636367</v>
      </c>
      <c r="DX45">
        <f>((7/11)*100)</f>
        <v>63.636363636363633</v>
      </c>
      <c r="DY45">
        <f>((5/12)*100)</f>
        <v>41.666666666666671</v>
      </c>
      <c r="DZ45">
        <f>((0/12)*100)</f>
        <v>0</v>
      </c>
      <c r="EA45">
        <f>((7/12)*100)</f>
        <v>58.333333333333336</v>
      </c>
    </row>
    <row r="46" spans="1:131" x14ac:dyDescent="0.25">
      <c r="A46">
        <v>233.95233899999999</v>
      </c>
      <c r="B46">
        <v>5.8074820000000003</v>
      </c>
      <c r="C46">
        <v>218.793972</v>
      </c>
      <c r="D46">
        <v>4.8592979999999999</v>
      </c>
      <c r="E46">
        <v>215.18950899999999</v>
      </c>
      <c r="F46">
        <v>7.3098289999999997</v>
      </c>
      <c r="G46">
        <v>219.139307</v>
      </c>
      <c r="H46">
        <v>4.2662469999999999</v>
      </c>
      <c r="K46">
        <f>(14/200)</f>
        <v>7.0000000000000007E-2</v>
      </c>
      <c r="L46">
        <f>(15/200)</f>
        <v>7.4999999999999997E-2</v>
      </c>
      <c r="M46">
        <f>(16/200)</f>
        <v>0.08</v>
      </c>
      <c r="N46">
        <f>(15/200)</f>
        <v>7.4999999999999997E-2</v>
      </c>
      <c r="P46">
        <f>(13/200)</f>
        <v>6.5000000000000002E-2</v>
      </c>
      <c r="Q46">
        <f>(11/200)</f>
        <v>5.5E-2</v>
      </c>
      <c r="R46">
        <f>(11/200)</f>
        <v>5.5E-2</v>
      </c>
      <c r="S46">
        <f>(11/200)</f>
        <v>5.5E-2</v>
      </c>
      <c r="U46">
        <f>0.07+0.065</f>
        <v>0.13500000000000001</v>
      </c>
      <c r="V46">
        <f>0.075+0.055</f>
        <v>0.13</v>
      </c>
      <c r="W46">
        <f>0.08+0.055</f>
        <v>0.13500000000000001</v>
      </c>
      <c r="X46">
        <f>0.075+0.055</f>
        <v>0.13</v>
      </c>
      <c r="Z46">
        <f>SQRT((ABS($A$47-$A$46)^2+(ABS($B$47-$B$46)^2)))</f>
        <v>23.39043235259928</v>
      </c>
      <c r="AA46">
        <f>SQRT((ABS($C$47-$C$46)^2+(ABS($D$47-$D$46)^2)))</f>
        <v>23.050561945451516</v>
      </c>
      <c r="AB46">
        <f>SQRT((ABS($E$47-$E$46)^2+(ABS($F$47-$F$46)^2)))</f>
        <v>21.413094017928817</v>
      </c>
      <c r="AC46">
        <f>SQRT((ABS($G$47-$G$46)^2+(ABS($H$47-$H$46)^2)))</f>
        <v>22.826293668726795</v>
      </c>
      <c r="AJ46">
        <f>1/0.135</f>
        <v>7.4074074074074066</v>
      </c>
      <c r="AK46">
        <f>1/0.13</f>
        <v>7.6923076923076916</v>
      </c>
      <c r="AL46">
        <f>1/0.135</f>
        <v>7.4074074074074066</v>
      </c>
      <c r="AM46">
        <f>1/0.13</f>
        <v>7.6923076923076916</v>
      </c>
      <c r="AO46">
        <f>$Z46/$U46</f>
        <v>173.26246187110576</v>
      </c>
      <c r="AP46">
        <f>$AA46/$V46</f>
        <v>177.31201496501166</v>
      </c>
      <c r="AQ46">
        <f>$AB46/$W46</f>
        <v>158.61551124391715</v>
      </c>
      <c r="AR46">
        <f>$AC46/$X46</f>
        <v>175.58687437482149</v>
      </c>
      <c r="AV46">
        <f>((0.07/0.135)*100)</f>
        <v>51.851851851851848</v>
      </c>
      <c r="AW46">
        <f>((0.075/0.13)*100)</f>
        <v>57.692307692307686</v>
      </c>
      <c r="AX46">
        <f>((0.08/0.135)*100)</f>
        <v>59.259259259259252</v>
      </c>
      <c r="AY46">
        <f>((0.075/0.13)*100)</f>
        <v>57.692307692307686</v>
      </c>
      <c r="BA46">
        <f>((0.065/0.135)*100)</f>
        <v>48.148148148148145</v>
      </c>
      <c r="BB46">
        <f>((0.055/0.13)*100)</f>
        <v>42.307692307692307</v>
      </c>
      <c r="BC46">
        <f>((0.055/0.135)*100)</f>
        <v>40.74074074074074</v>
      </c>
      <c r="BD46">
        <f>((0.055/0.13)*100)</f>
        <v>42.307692307692307</v>
      </c>
      <c r="BF46">
        <f>ABS($B$46-$D$46)</f>
        <v>0.94818400000000036</v>
      </c>
      <c r="BG46">
        <f>ABS($F$46-$H$46)</f>
        <v>3.0435819999999998</v>
      </c>
      <c r="BL46">
        <f>SQRT((ABS($A$46-$E$47)^2+(ABS($B$46-$F$47)^2)))</f>
        <v>2.8387539589237143</v>
      </c>
      <c r="BM46">
        <f>SQRT((ABS($C$46-$G$46)^2+(ABS($D$46-$H$46)^2)))</f>
        <v>0.68626944477078677</v>
      </c>
      <c r="BO46">
        <f>SQRT((ABS($A$46-$G$47)^2+(ABS($B$46-$H$47)^2)))</f>
        <v>8.2749705541143825</v>
      </c>
      <c r="BP46">
        <f>SQRT((ABS($C$46-$E$46)^2+(ABS($D$46-$F$46)^2)))</f>
        <v>4.3585841394115672</v>
      </c>
      <c r="BR46">
        <f>DEGREES(ACOS((10.2304189842685^2+23.0478154793087^2-13.1968704167088^2)/(2*10.2304189842685*23.0478154793087)))</f>
        <v>11.744061913487934</v>
      </c>
      <c r="BS46">
        <f>DEGREES(ACOS((11.5222894405199^2+18.1871924470105^2-7.37753057467342^2)/(2*11.5222894405199*18.1871924470105)))</f>
        <v>12.545582668745407</v>
      </c>
      <c r="BU46">
        <v>14</v>
      </c>
      <c r="BV46">
        <v>5</v>
      </c>
      <c r="BW46">
        <v>4</v>
      </c>
      <c r="BX46">
        <v>7</v>
      </c>
      <c r="BY46">
        <v>15</v>
      </c>
      <c r="BZ46">
        <v>6</v>
      </c>
      <c r="CA46">
        <v>8</v>
      </c>
      <c r="CB46">
        <v>4</v>
      </c>
      <c r="CC46">
        <v>16</v>
      </c>
      <c r="CD46">
        <v>4</v>
      </c>
      <c r="CE46">
        <v>8</v>
      </c>
      <c r="CF46">
        <v>12</v>
      </c>
      <c r="CG46">
        <v>15</v>
      </c>
      <c r="CH46">
        <v>7</v>
      </c>
      <c r="CI46">
        <v>4</v>
      </c>
      <c r="CJ46">
        <v>12</v>
      </c>
      <c r="CL46">
        <v>13</v>
      </c>
      <c r="CM46">
        <v>4</v>
      </c>
      <c r="CN46">
        <v>1</v>
      </c>
      <c r="CO46">
        <v>5</v>
      </c>
      <c r="CP46">
        <v>11</v>
      </c>
      <c r="CQ46">
        <v>3</v>
      </c>
      <c r="CR46">
        <v>4</v>
      </c>
      <c r="CS46">
        <v>0</v>
      </c>
      <c r="CT46">
        <v>11</v>
      </c>
      <c r="CU46">
        <v>1</v>
      </c>
      <c r="CV46">
        <v>4</v>
      </c>
      <c r="CW46">
        <v>7</v>
      </c>
      <c r="CX46">
        <v>11</v>
      </c>
      <c r="CY46">
        <v>5</v>
      </c>
      <c r="CZ46">
        <v>0</v>
      </c>
      <c r="DA46">
        <v>7</v>
      </c>
      <c r="DC46">
        <f>((5/14)*100)</f>
        <v>35.714285714285715</v>
      </c>
      <c r="DD46">
        <f>((4/14)*100)</f>
        <v>28.571428571428569</v>
      </c>
      <c r="DE46">
        <f>((7/14)*100)</f>
        <v>50</v>
      </c>
      <c r="DF46">
        <f>((6/15)*100)</f>
        <v>40</v>
      </c>
      <c r="DG46">
        <f>((8/15)*100)</f>
        <v>53.333333333333336</v>
      </c>
      <c r="DH46">
        <f>((4/15)*100)</f>
        <v>26.666666666666668</v>
      </c>
      <c r="DI46">
        <f>((4/16)*100)</f>
        <v>25</v>
      </c>
      <c r="DJ46">
        <f>((8/16)*100)</f>
        <v>50</v>
      </c>
      <c r="DK46">
        <f>((12/16)*100)</f>
        <v>75</v>
      </c>
      <c r="DL46">
        <f>((7/15)*100)</f>
        <v>46.666666666666664</v>
      </c>
      <c r="DM46">
        <f>((4/15)*100)</f>
        <v>26.666666666666668</v>
      </c>
      <c r="DN46">
        <f>((12/15)*100)</f>
        <v>80</v>
      </c>
      <c r="DP46">
        <f>((4/13)*100)</f>
        <v>30.76923076923077</v>
      </c>
      <c r="DQ46">
        <f>((1/13)*100)</f>
        <v>7.6923076923076925</v>
      </c>
      <c r="DR46">
        <f>((5/13)*100)</f>
        <v>38.461538461538467</v>
      </c>
      <c r="DS46">
        <f>((3/11)*100)</f>
        <v>27.27272727272727</v>
      </c>
      <c r="DT46">
        <f>((4/11)*100)</f>
        <v>36.363636363636367</v>
      </c>
      <c r="DU46">
        <f>((0/11)*100)</f>
        <v>0</v>
      </c>
      <c r="DV46">
        <f>((1/11)*100)</f>
        <v>9.0909090909090917</v>
      </c>
      <c r="DW46">
        <f>((4/11)*100)</f>
        <v>36.363636363636367</v>
      </c>
      <c r="DX46">
        <f>((7/11)*100)</f>
        <v>63.636363636363633</v>
      </c>
      <c r="DY46">
        <f>((5/11)*100)</f>
        <v>45.454545454545453</v>
      </c>
      <c r="DZ46">
        <f>((0/11)*100)</f>
        <v>0</v>
      </c>
      <c r="EA46">
        <f>((7/11)*100)</f>
        <v>63.636363636363633</v>
      </c>
    </row>
    <row r="47" spans="1:131" x14ac:dyDescent="0.25">
      <c r="A47">
        <v>257.33978000000002</v>
      </c>
      <c r="B47">
        <v>6.1815530000000001</v>
      </c>
      <c r="C47">
        <v>241.84451100000001</v>
      </c>
      <c r="D47">
        <v>4.8267740000000003</v>
      </c>
      <c r="E47">
        <v>236.59740600000001</v>
      </c>
      <c r="F47">
        <v>6.8380859999999997</v>
      </c>
      <c r="G47">
        <v>241.959001</v>
      </c>
      <c r="H47">
        <v>3.7173859999999999</v>
      </c>
      <c r="K47">
        <f>(12/200)</f>
        <v>0.06</v>
      </c>
      <c r="L47">
        <f>(16/200)</f>
        <v>0.08</v>
      </c>
      <c r="M47">
        <f>(15/200)</f>
        <v>7.4999999999999997E-2</v>
      </c>
      <c r="N47">
        <f>(14/200)</f>
        <v>7.0000000000000007E-2</v>
      </c>
      <c r="P47">
        <f>(16/200)</f>
        <v>0.08</v>
      </c>
      <c r="Q47">
        <f>(13/200)</f>
        <v>6.5000000000000002E-2</v>
      </c>
      <c r="R47">
        <f>(12/200)</f>
        <v>0.06</v>
      </c>
      <c r="S47">
        <f>(16/200)</f>
        <v>0.08</v>
      </c>
      <c r="U47">
        <f>0.06+0.08</f>
        <v>0.14000000000000001</v>
      </c>
      <c r="V47">
        <f>0.08+0.065</f>
        <v>0.14500000000000002</v>
      </c>
      <c r="W47">
        <f>0.075+0.06</f>
        <v>0.13500000000000001</v>
      </c>
      <c r="X47">
        <f>0.07+0.08</f>
        <v>0.15000000000000002</v>
      </c>
      <c r="Z47">
        <f>SQRT((ABS($A$48-$A$47)^2+(ABS($B$48-$B$47)^2)))</f>
        <v>18.221004734436605</v>
      </c>
      <c r="AA47">
        <f>SQRT((ABS($C$48-$C$47)^2+(ABS($D$48-$D$47)^2)))</f>
        <v>23.085471710474174</v>
      </c>
      <c r="AB47">
        <f>SQRT((ABS($E$48-$E$47)^2+(ABS($F$48-$F$47)^2)))</f>
        <v>21.825875731094971</v>
      </c>
      <c r="AC47">
        <f>SQRT((ABS($G$48-$G$47)^2+(ABS($H$48-$H$47)^2)))</f>
        <v>22.213319797458876</v>
      </c>
      <c r="AJ47">
        <f>1/0.14</f>
        <v>7.1428571428571423</v>
      </c>
      <c r="AK47">
        <f>1/0.145</f>
        <v>6.8965517241379315</v>
      </c>
      <c r="AL47">
        <f>1/0.135</f>
        <v>7.4074074074074066</v>
      </c>
      <c r="AM47">
        <f>1/0.15</f>
        <v>6.666666666666667</v>
      </c>
      <c r="AO47">
        <f>$Z47/$U47</f>
        <v>130.15003381740431</v>
      </c>
      <c r="AP47">
        <f>$AA47/$V47</f>
        <v>159.21014972740807</v>
      </c>
      <c r="AQ47">
        <f>$AB47/$W47</f>
        <v>161.67315356366643</v>
      </c>
      <c r="AR47">
        <f>$AC47/$X47</f>
        <v>148.08879864972582</v>
      </c>
      <c r="AV47">
        <f>((0.06/0.14)*100)</f>
        <v>42.857142857142847</v>
      </c>
      <c r="AW47">
        <f>((0.08/0.145)*100)</f>
        <v>55.172413793103459</v>
      </c>
      <c r="AX47">
        <f>((0.075/0.135)*100)</f>
        <v>55.55555555555555</v>
      </c>
      <c r="AY47">
        <f>((0.07/0.15)*100)</f>
        <v>46.666666666666671</v>
      </c>
      <c r="BA47">
        <f>((0.08/0.14)*100)</f>
        <v>57.142857142857139</v>
      </c>
      <c r="BB47">
        <f>((0.065/0.145)*100)</f>
        <v>44.827586206896555</v>
      </c>
      <c r="BC47">
        <f>((0.06/0.135)*100)</f>
        <v>44.444444444444443</v>
      </c>
      <c r="BD47">
        <f>((0.08/0.15)*100)</f>
        <v>53.333333333333336</v>
      </c>
      <c r="BF47">
        <f>ABS($B$47-$D$47)</f>
        <v>1.3547789999999997</v>
      </c>
      <c r="BG47">
        <f>ABS($F$47-$H$47)</f>
        <v>3.1206999999999998</v>
      </c>
      <c r="BL47">
        <f>SQRT((ABS($A$47-$E$48)^2+(ABS($B$47-$F$48)^2)))</f>
        <v>1.4118376204383403</v>
      </c>
      <c r="BM47">
        <f>SQRT((ABS($C$47-$G$47)^2+(ABS($D$47-$H$47)^2)))</f>
        <v>1.1152800969460535</v>
      </c>
      <c r="BO47">
        <f>SQRT((ABS($A$47-$G$48)^2+(ABS($B$47-$H$48)^2)))</f>
        <v>7.2106700328346669</v>
      </c>
      <c r="BP47">
        <f>SQRT((ABS($C$47-$E$47)^2+(ABS($D$47-$F$47)^2)))</f>
        <v>5.6193849167296817</v>
      </c>
      <c r="BR47">
        <f>DEGREES(ACOS((11.7862338444567^2+22.2112839487663^2-10.7199576488867^2)/(2*11.7862338444567*22.2112839487663)))</f>
        <v>8.8517089244280349</v>
      </c>
      <c r="BS47">
        <f>DEGREES(ACOS((9.99105791117127^2+19.8127586292478^2-10.2304189842685^2)/(2*9.99105791117127*19.8127586292478)))</f>
        <v>11.678542703957648</v>
      </c>
      <c r="BU47">
        <v>12</v>
      </c>
      <c r="BV47">
        <v>3</v>
      </c>
      <c r="BW47">
        <v>1</v>
      </c>
      <c r="BX47">
        <v>7</v>
      </c>
      <c r="BY47">
        <v>16</v>
      </c>
      <c r="BZ47">
        <v>5</v>
      </c>
      <c r="CA47">
        <v>9</v>
      </c>
      <c r="CB47">
        <v>2</v>
      </c>
      <c r="CC47">
        <v>15</v>
      </c>
      <c r="CD47">
        <v>1</v>
      </c>
      <c r="CE47">
        <v>9</v>
      </c>
      <c r="CF47">
        <v>8</v>
      </c>
      <c r="CG47">
        <v>14</v>
      </c>
      <c r="CH47">
        <v>7</v>
      </c>
      <c r="CI47">
        <v>2</v>
      </c>
      <c r="CJ47">
        <v>8</v>
      </c>
      <c r="CL47">
        <v>16</v>
      </c>
      <c r="CM47">
        <v>5</v>
      </c>
      <c r="CN47">
        <v>2</v>
      </c>
      <c r="CO47">
        <v>9</v>
      </c>
      <c r="CP47">
        <v>13</v>
      </c>
      <c r="CQ47">
        <v>4</v>
      </c>
      <c r="CR47">
        <v>5</v>
      </c>
      <c r="CS47">
        <v>2</v>
      </c>
      <c r="CT47">
        <v>12</v>
      </c>
      <c r="CU47">
        <v>2</v>
      </c>
      <c r="CV47">
        <v>5</v>
      </c>
      <c r="CW47">
        <v>9</v>
      </c>
      <c r="CX47">
        <v>16</v>
      </c>
      <c r="CY47">
        <v>9</v>
      </c>
      <c r="CZ47">
        <v>2</v>
      </c>
      <c r="DA47">
        <v>9</v>
      </c>
      <c r="DC47">
        <f>((3/12)*100)</f>
        <v>25</v>
      </c>
      <c r="DD47">
        <f>((1/12)*100)</f>
        <v>8.3333333333333321</v>
      </c>
      <c r="DE47">
        <f>((7/12)*100)</f>
        <v>58.333333333333336</v>
      </c>
      <c r="DF47">
        <f>((5/16)*100)</f>
        <v>31.25</v>
      </c>
      <c r="DG47">
        <f>((9/16)*100)</f>
        <v>56.25</v>
      </c>
      <c r="DH47">
        <f>((2/16)*100)</f>
        <v>12.5</v>
      </c>
      <c r="DI47">
        <f>((1/15)*100)</f>
        <v>6.666666666666667</v>
      </c>
      <c r="DJ47">
        <f>((9/15)*100)</f>
        <v>60</v>
      </c>
      <c r="DK47">
        <f>((8/15)*100)</f>
        <v>53.333333333333336</v>
      </c>
      <c r="DL47">
        <f>((7/14)*100)</f>
        <v>50</v>
      </c>
      <c r="DM47">
        <f>((2/14)*100)</f>
        <v>14.285714285714285</v>
      </c>
      <c r="DN47">
        <f>((8/14)*100)</f>
        <v>57.142857142857139</v>
      </c>
      <c r="DP47">
        <f>((5/16)*100)</f>
        <v>31.25</v>
      </c>
      <c r="DQ47">
        <f>((2/16)*100)</f>
        <v>12.5</v>
      </c>
      <c r="DR47">
        <f>((9/16)*100)</f>
        <v>56.25</v>
      </c>
      <c r="DS47">
        <f>((4/13)*100)</f>
        <v>30.76923076923077</v>
      </c>
      <c r="DT47">
        <f>((5/13)*100)</f>
        <v>38.461538461538467</v>
      </c>
      <c r="DU47">
        <f>((2/13)*100)</f>
        <v>15.384615384615385</v>
      </c>
      <c r="DV47">
        <f>((2/12)*100)</f>
        <v>16.666666666666664</v>
      </c>
      <c r="DW47">
        <f>((5/12)*100)</f>
        <v>41.666666666666671</v>
      </c>
      <c r="DX47">
        <f>((9/12)*100)</f>
        <v>75</v>
      </c>
      <c r="DY47">
        <f>((9/16)*100)</f>
        <v>56.25</v>
      </c>
      <c r="DZ47">
        <f>((2/16)*100)</f>
        <v>12.5</v>
      </c>
      <c r="EA47">
        <f>((9/16)*100)</f>
        <v>56.25</v>
      </c>
    </row>
    <row r="48" spans="1:131" x14ac:dyDescent="0.25">
      <c r="A48">
        <v>275.55380000000002</v>
      </c>
      <c r="B48">
        <v>6.6860220000000004</v>
      </c>
      <c r="C48">
        <v>264.92989899999998</v>
      </c>
      <c r="D48">
        <v>4.8889430000000003</v>
      </c>
      <c r="E48">
        <v>258.42184600000002</v>
      </c>
      <c r="F48">
        <v>7.0884260000000001</v>
      </c>
      <c r="G48">
        <v>264.17175800000001</v>
      </c>
      <c r="H48">
        <v>3.8755090000000001</v>
      </c>
      <c r="Q48">
        <f>(14/200)</f>
        <v>7.0000000000000007E-2</v>
      </c>
      <c r="BF48">
        <f>ABS($B$48-$D$48)</f>
        <v>1.7970790000000001</v>
      </c>
      <c r="BG48">
        <f>ABS($F$48-$H$48)</f>
        <v>3.212917</v>
      </c>
      <c r="BI48">
        <v>1.9159090000000005</v>
      </c>
      <c r="BJ48">
        <v>2.5997054999999998</v>
      </c>
      <c r="BP48">
        <f>SQRT((ABS($C$48-$E$48)^2+(ABS($D$48-$F$48)^2)))</f>
        <v>6.8696782543360424</v>
      </c>
      <c r="BR48">
        <f>DEGREES(ACOS((10.6865196178252^2+30.6887604287608^2-20.281678478168^2)/(2*10.6865196178252*30.6887604287608)))</f>
        <v>10.630317329037815</v>
      </c>
      <c r="BS48">
        <f>DEGREES(ACOS((13.1968704167088^2+24.7072900078604^2-11.7862338444567^2)/(2*13.1968704167088*24.7072900078604)))</f>
        <v>8.0498348952874679</v>
      </c>
      <c r="CP48">
        <v>14</v>
      </c>
      <c r="CQ48">
        <v>5</v>
      </c>
      <c r="CR48">
        <v>8</v>
      </c>
      <c r="CS48">
        <v>2</v>
      </c>
      <c r="DS48">
        <f>((5/14)*100)</f>
        <v>35.714285714285715</v>
      </c>
      <c r="DT48">
        <f>((8/14)*100)</f>
        <v>57.142857142857139</v>
      </c>
      <c r="DU48">
        <f>((2/14)*100)</f>
        <v>14.285714285714285</v>
      </c>
    </row>
    <row r="49" spans="1:131" x14ac:dyDescent="0.25">
      <c r="A49" t="s">
        <v>22</v>
      </c>
      <c r="B49" t="s">
        <v>22</v>
      </c>
      <c r="C49" t="s">
        <v>22</v>
      </c>
      <c r="D49" t="s">
        <v>22</v>
      </c>
      <c r="E49" t="s">
        <v>22</v>
      </c>
      <c r="F49" t="s">
        <v>22</v>
      </c>
      <c r="G49" t="s">
        <v>22</v>
      </c>
      <c r="H49" t="s">
        <v>22</v>
      </c>
      <c r="BR49">
        <f>DEGREES(ACOS((15.2742173410951^2+22.9632051803031^2-8.24820113660385^2)/(2*15.2742173410951*22.9632051803031)))</f>
        <v>9.1428665121859538</v>
      </c>
      <c r="BS49">
        <f>DEGREES(ACOS((10.7199576488867^2+21.1726428310807^2-10.6865196178252^2)/(2*10.7199576488867*21.1726428310807)))</f>
        <v>8.4631493348749967</v>
      </c>
    </row>
    <row r="50" spans="1:131" x14ac:dyDescent="0.25">
      <c r="A50">
        <v>243.68416400000001</v>
      </c>
      <c r="B50">
        <v>6.0611050000000004</v>
      </c>
      <c r="C50">
        <v>255.311601</v>
      </c>
      <c r="D50">
        <v>8.2111470000000004</v>
      </c>
      <c r="E50">
        <v>264.25377400000002</v>
      </c>
      <c r="F50">
        <v>6.4584580000000003</v>
      </c>
      <c r="G50">
        <v>256.57547499999998</v>
      </c>
      <c r="H50">
        <v>9.0058539999999994</v>
      </c>
      <c r="K50">
        <f>(14/200)</f>
        <v>7.0000000000000007E-2</v>
      </c>
      <c r="L50">
        <f>(15/200)</f>
        <v>7.4999999999999997E-2</v>
      </c>
      <c r="M50">
        <f>(17/200)</f>
        <v>8.5000000000000006E-2</v>
      </c>
      <c r="N50">
        <f>(12/200)</f>
        <v>0.06</v>
      </c>
      <c r="P50">
        <f>(16/200)</f>
        <v>0.08</v>
      </c>
      <c r="Q50">
        <f>(17/200)</f>
        <v>8.5000000000000006E-2</v>
      </c>
      <c r="R50">
        <f>(17/200)</f>
        <v>8.5000000000000006E-2</v>
      </c>
      <c r="S50">
        <f>(16/200)</f>
        <v>0.08</v>
      </c>
      <c r="U50">
        <f>0.07+0.08</f>
        <v>0.15000000000000002</v>
      </c>
      <c r="V50">
        <f>0.075+0.085</f>
        <v>0.16</v>
      </c>
      <c r="W50">
        <f>0.085+0.085</f>
        <v>0.17</v>
      </c>
      <c r="X50">
        <f>0.06+0.08</f>
        <v>0.14000000000000001</v>
      </c>
      <c r="Z50">
        <f>SQRT((ABS($A$51-$A$50)^2+(ABS($B$51-$B$50)^2)))</f>
        <v>18.806560837291993</v>
      </c>
      <c r="AA50">
        <f>SQRT((ABS($C$51-$C$50)^2+(ABS($D$51-$D$50)^2)))</f>
        <v>20.260830696878152</v>
      </c>
      <c r="AB50">
        <f>SQRT((ABS($E$51-$E$50)^2+(ABS($F$51-$F$50)^2)))</f>
        <v>21.196431082727706</v>
      </c>
      <c r="AC50">
        <f>SQRT((ABS($G$51-$G$50)^2+(ABS($H$51-$H$50)^2)))</f>
        <v>20.246340498757672</v>
      </c>
      <c r="AJ50">
        <f>1/0.15</f>
        <v>6.666666666666667</v>
      </c>
      <c r="AK50">
        <f>1/0.16</f>
        <v>6.25</v>
      </c>
      <c r="AL50">
        <f>1/0.17</f>
        <v>5.8823529411764701</v>
      </c>
      <c r="AM50">
        <f>1/0.14</f>
        <v>7.1428571428571423</v>
      </c>
      <c r="AO50">
        <f>$Z50/$U50</f>
        <v>125.37707224861327</v>
      </c>
      <c r="AP50">
        <f>$AA50/$V50</f>
        <v>126.63019185548845</v>
      </c>
      <c r="AQ50">
        <f>$AB50/$W50</f>
        <v>124.68488872192768</v>
      </c>
      <c r="AR50">
        <f>$AC50/$X50</f>
        <v>144.61671784826908</v>
      </c>
      <c r="AV50">
        <f>((0.07/0.15)*100)</f>
        <v>46.666666666666671</v>
      </c>
      <c r="AW50">
        <f>((0.075/0.16)*100)</f>
        <v>46.875</v>
      </c>
      <c r="AX50">
        <f>((0.085/0.17)*100)</f>
        <v>50</v>
      </c>
      <c r="AY50">
        <f>((0.06/0.14)*100)</f>
        <v>42.857142857142847</v>
      </c>
      <c r="BA50">
        <f>((0.08/0.15)*100)</f>
        <v>53.333333333333336</v>
      </c>
      <c r="BB50">
        <f>((0.085/0.16)*100)</f>
        <v>53.125</v>
      </c>
      <c r="BC50">
        <f>((0.085/0.17)*100)</f>
        <v>50</v>
      </c>
      <c r="BD50">
        <f>((0.08/0.14)*100)</f>
        <v>57.142857142857139</v>
      </c>
      <c r="BF50">
        <f>ABS($B$50-$D$50)</f>
        <v>2.150042</v>
      </c>
      <c r="BG50">
        <f>ABS($F$50-$H$50)</f>
        <v>2.5473959999999991</v>
      </c>
      <c r="BL50">
        <f>SQRT((ABS($A$50-$E$51)^2+(ABS($B$50-$F$51)^2)))</f>
        <v>0.67552400514267053</v>
      </c>
      <c r="BM50">
        <f>SQRT((ABS($C$50-$G$50)^2+(ABS($D$50-$H$50)^2)))</f>
        <v>1.4929623919325514</v>
      </c>
      <c r="BO50">
        <f>SQRT((ABS($A$50-$G$51)^2+(ABS($B$50-$H$51)^2)))</f>
        <v>7.9242971842233452</v>
      </c>
      <c r="BP50">
        <f>SQRT((ABS($C$50-$E$50)^2+(ABS($D$50-$F$50)^2)))</f>
        <v>9.1123200499461401</v>
      </c>
      <c r="BR50">
        <f>DEGREES(ACOS((17.9082494461673^2+23.0170329320837^2-6.2683610880061^2)/(2*17.9082494461673*23.0170329320837)))</f>
        <v>10.264051356861541</v>
      </c>
      <c r="BS50">
        <f>DEGREES(ACOS((20.281678478168^2+35.1728472024936^2-15.2742173410951^2)/(2*20.281678478168*35.1728472024936)))</f>
        <v>7.2969581932025758</v>
      </c>
      <c r="BU50">
        <v>14</v>
      </c>
      <c r="BV50">
        <v>2</v>
      </c>
      <c r="BW50">
        <v>2</v>
      </c>
      <c r="BX50">
        <v>9</v>
      </c>
      <c r="BY50">
        <v>15</v>
      </c>
      <c r="BZ50">
        <v>2</v>
      </c>
      <c r="CA50">
        <v>12</v>
      </c>
      <c r="CB50">
        <v>0</v>
      </c>
      <c r="CC50">
        <v>17</v>
      </c>
      <c r="CD50">
        <v>2</v>
      </c>
      <c r="CE50">
        <v>12</v>
      </c>
      <c r="CF50">
        <v>5</v>
      </c>
      <c r="CG50">
        <v>12</v>
      </c>
      <c r="CH50">
        <v>9</v>
      </c>
      <c r="CI50">
        <v>0</v>
      </c>
      <c r="CJ50">
        <v>5</v>
      </c>
      <c r="CL50">
        <v>16</v>
      </c>
      <c r="CM50">
        <v>3</v>
      </c>
      <c r="CN50">
        <v>1</v>
      </c>
      <c r="CO50">
        <v>13</v>
      </c>
      <c r="CP50">
        <v>17</v>
      </c>
      <c r="CQ50">
        <v>0</v>
      </c>
      <c r="CR50">
        <v>14</v>
      </c>
      <c r="CS50">
        <v>1</v>
      </c>
      <c r="CT50">
        <v>17</v>
      </c>
      <c r="CU50">
        <v>1</v>
      </c>
      <c r="CV50">
        <v>14</v>
      </c>
      <c r="CW50">
        <v>4</v>
      </c>
      <c r="CX50">
        <v>16</v>
      </c>
      <c r="CY50">
        <v>13</v>
      </c>
      <c r="CZ50">
        <v>1</v>
      </c>
      <c r="DA50">
        <v>4</v>
      </c>
      <c r="DC50">
        <f>((2/14)*100)</f>
        <v>14.285714285714285</v>
      </c>
      <c r="DD50">
        <f>((2/14)*100)</f>
        <v>14.285714285714285</v>
      </c>
      <c r="DE50">
        <f>((9/14)*100)</f>
        <v>64.285714285714292</v>
      </c>
      <c r="DF50">
        <f>((2/15)*100)</f>
        <v>13.333333333333334</v>
      </c>
      <c r="DG50">
        <f>((12/15)*100)</f>
        <v>80</v>
      </c>
      <c r="DH50">
        <f>((0/15)*100)</f>
        <v>0</v>
      </c>
      <c r="DI50">
        <f>((2/17)*100)</f>
        <v>11.76470588235294</v>
      </c>
      <c r="DJ50">
        <f>((12/17)*100)</f>
        <v>70.588235294117652</v>
      </c>
      <c r="DK50">
        <f>((5/17)*100)</f>
        <v>29.411764705882355</v>
      </c>
      <c r="DL50">
        <f>((9/12)*100)</f>
        <v>75</v>
      </c>
      <c r="DM50">
        <f>((0/12)*100)</f>
        <v>0</v>
      </c>
      <c r="DN50">
        <f>((5/12)*100)</f>
        <v>41.666666666666671</v>
      </c>
      <c r="DP50">
        <f>((3/16)*100)</f>
        <v>18.75</v>
      </c>
      <c r="DQ50">
        <f>((1/16)*100)</f>
        <v>6.25</v>
      </c>
      <c r="DR50">
        <f>((13/16)*100)</f>
        <v>81.25</v>
      </c>
      <c r="DS50">
        <f>((0/17)*100)</f>
        <v>0</v>
      </c>
      <c r="DT50">
        <f>((14/17)*100)</f>
        <v>82.35294117647058</v>
      </c>
      <c r="DU50">
        <f>((1/17)*100)</f>
        <v>5.8823529411764701</v>
      </c>
      <c r="DV50">
        <f>((1/17)*100)</f>
        <v>5.8823529411764701</v>
      </c>
      <c r="DW50">
        <f>((14/17)*100)</f>
        <v>82.35294117647058</v>
      </c>
      <c r="DX50">
        <f>((4/17)*100)</f>
        <v>23.52941176470588</v>
      </c>
      <c r="DY50">
        <f>((13/16)*100)</f>
        <v>81.25</v>
      </c>
      <c r="DZ50">
        <f>((1/16)*100)</f>
        <v>6.25</v>
      </c>
      <c r="EA50">
        <f>((4/16)*100)</f>
        <v>25</v>
      </c>
    </row>
    <row r="51" spans="1:131" x14ac:dyDescent="0.25">
      <c r="A51">
        <v>224.87891300000001</v>
      </c>
      <c r="B51">
        <v>5.8391469999999996</v>
      </c>
      <c r="C51">
        <v>235.063999</v>
      </c>
      <c r="D51">
        <v>7.4791129999999999</v>
      </c>
      <c r="E51">
        <v>243.05783400000001</v>
      </c>
      <c r="F51">
        <v>6.3141730000000003</v>
      </c>
      <c r="G51">
        <v>236.32913500000001</v>
      </c>
      <c r="H51">
        <v>9.0103480000000005</v>
      </c>
      <c r="K51">
        <f>(12/200)</f>
        <v>0.06</v>
      </c>
      <c r="L51">
        <f>(16/200)</f>
        <v>0.08</v>
      </c>
      <c r="M51">
        <f>(13/200)</f>
        <v>6.5000000000000002E-2</v>
      </c>
      <c r="N51">
        <f>(15/200)</f>
        <v>7.4999999999999997E-2</v>
      </c>
      <c r="P51">
        <f>(17/200)</f>
        <v>8.5000000000000006E-2</v>
      </c>
      <c r="Q51">
        <f>(15/200)</f>
        <v>7.4999999999999997E-2</v>
      </c>
      <c r="R51">
        <f>(15/200)</f>
        <v>7.4999999999999997E-2</v>
      </c>
      <c r="S51">
        <f>(18/200)</f>
        <v>0.09</v>
      </c>
      <c r="U51">
        <f>0.06+0.085</f>
        <v>0.14500000000000002</v>
      </c>
      <c r="V51">
        <f>0.08+0.075</f>
        <v>0.155</v>
      </c>
      <c r="W51">
        <f>0.065+0.075</f>
        <v>0.14000000000000001</v>
      </c>
      <c r="X51">
        <f>0.075+0.09</f>
        <v>0.16499999999999998</v>
      </c>
      <c r="Z51">
        <f>SQRT((ABS($A$52-$A$51)^2+(ABS($B$52-$B$51)^2)))</f>
        <v>16.587772218187268</v>
      </c>
      <c r="AA51">
        <f>SQRT((ABS($C$52-$C$51)^2+(ABS($D$52-$D$51)^2)))</f>
        <v>17.618554708813353</v>
      </c>
      <c r="AB51">
        <f>SQRT((ABS($E$52-$E$51)^2+(ABS($F$52-$F$51)^2)))</f>
        <v>17.756383429308496</v>
      </c>
      <c r="AC51">
        <f>SQRT((ABS($G$52-$G$51)^2+(ABS($H$52-$H$51)^2)))</f>
        <v>18.187192447010521</v>
      </c>
      <c r="AJ51">
        <f>1/0.145</f>
        <v>6.8965517241379315</v>
      </c>
      <c r="AK51">
        <f>1/0.155</f>
        <v>6.4516129032258069</v>
      </c>
      <c r="AL51">
        <f>1/0.14</f>
        <v>7.1428571428571423</v>
      </c>
      <c r="AM51">
        <f>1/0.165</f>
        <v>6.0606060606060606</v>
      </c>
      <c r="AO51">
        <f>$Z51/$U51</f>
        <v>114.39842909094666</v>
      </c>
      <c r="AP51">
        <f>$AA51/$V51</f>
        <v>113.66809489557002</v>
      </c>
      <c r="AQ51">
        <f>$AB51/$W51</f>
        <v>126.83131020934638</v>
      </c>
      <c r="AR51">
        <f>$AC51/$X51</f>
        <v>110.22540876976075</v>
      </c>
      <c r="AV51">
        <f>((0.06/0.145)*100)</f>
        <v>41.379310344827587</v>
      </c>
      <c r="AW51">
        <f>((0.08/0.155)*100)</f>
        <v>51.612903225806448</v>
      </c>
      <c r="AX51">
        <f>((0.065/0.14)*100)</f>
        <v>46.428571428571423</v>
      </c>
      <c r="AY51">
        <f>((0.075/0.165)*100)</f>
        <v>45.454545454545453</v>
      </c>
      <c r="BA51">
        <f>((0.085/0.145)*100)</f>
        <v>58.62068965517242</v>
      </c>
      <c r="BB51">
        <f>((0.075/0.155)*100)</f>
        <v>48.387096774193544</v>
      </c>
      <c r="BC51">
        <f>((0.075/0.14)*100)</f>
        <v>53.571428571428569</v>
      </c>
      <c r="BD51">
        <f>((0.09/0.165)*100)</f>
        <v>54.54545454545454</v>
      </c>
      <c r="BF51">
        <f>ABS($B$51-$D$51)</f>
        <v>1.6399660000000003</v>
      </c>
      <c r="BG51">
        <f>ABS($F$51-$H$51)</f>
        <v>2.6961750000000002</v>
      </c>
      <c r="BL51">
        <f>SQRT((ABS($A$51-$E$52)^2+(ABS($B$51-$F$52)^2)))</f>
        <v>0.48468800531475414</v>
      </c>
      <c r="BM51">
        <f>SQRT((ABS($C$51-$G$51)^2+(ABS($D$51-$H$51)^2)))</f>
        <v>1.9862652702297932</v>
      </c>
      <c r="BO51">
        <f>SQRT((ABS($A$51-$G$52)^2+(ABS($B$51-$H$52)^2)))</f>
        <v>6.9017630904151774</v>
      </c>
      <c r="BP51">
        <f>SQRT((ABS($C$51-$E$51)^2+(ABS($D$51-$F$51)^2)))</f>
        <v>8.0782722912034401</v>
      </c>
      <c r="BR51">
        <f>DEGREES(ACOS((13.2532690115639^2+18.9007399337136^2-6.68205794929944^2)/(2*13.2532690115639*18.9007399337136)))</f>
        <v>12.956994878312457</v>
      </c>
      <c r="BS51">
        <f>DEGREES(ACOS((8.24820113660385^2+25.4299879847822^2-17.9082494461673^2)/(2*8.24820113660385*25.4299879847822)))</f>
        <v>20.076712079033271</v>
      </c>
      <c r="BU51">
        <v>12</v>
      </c>
      <c r="BV51">
        <v>0</v>
      </c>
      <c r="BW51">
        <v>0</v>
      </c>
      <c r="BX51">
        <v>11</v>
      </c>
      <c r="BY51">
        <v>16</v>
      </c>
      <c r="BZ51">
        <v>2</v>
      </c>
      <c r="CA51">
        <v>11</v>
      </c>
      <c r="CB51">
        <v>1</v>
      </c>
      <c r="CC51">
        <v>13</v>
      </c>
      <c r="CD51">
        <v>0</v>
      </c>
      <c r="CE51">
        <v>11</v>
      </c>
      <c r="CF51">
        <v>3</v>
      </c>
      <c r="CG51">
        <v>15</v>
      </c>
      <c r="CH51">
        <v>11</v>
      </c>
      <c r="CI51">
        <v>1</v>
      </c>
      <c r="CJ51">
        <v>3</v>
      </c>
      <c r="CL51">
        <v>17</v>
      </c>
      <c r="CM51">
        <v>3</v>
      </c>
      <c r="CN51">
        <v>4</v>
      </c>
      <c r="CO51">
        <v>13</v>
      </c>
      <c r="CP51">
        <v>15</v>
      </c>
      <c r="CQ51">
        <v>3</v>
      </c>
      <c r="CR51">
        <v>10</v>
      </c>
      <c r="CS51">
        <v>3</v>
      </c>
      <c r="CT51">
        <v>15</v>
      </c>
      <c r="CU51">
        <v>3</v>
      </c>
      <c r="CV51">
        <v>10</v>
      </c>
      <c r="CW51">
        <v>8</v>
      </c>
      <c r="CX51">
        <v>18</v>
      </c>
      <c r="CY51">
        <v>13</v>
      </c>
      <c r="CZ51">
        <v>3</v>
      </c>
      <c r="DA51">
        <v>8</v>
      </c>
      <c r="DC51">
        <f>((0/12)*100)</f>
        <v>0</v>
      </c>
      <c r="DD51">
        <f>((0/12)*100)</f>
        <v>0</v>
      </c>
      <c r="DE51">
        <f>((11/12)*100)</f>
        <v>91.666666666666657</v>
      </c>
      <c r="DF51">
        <f>((2/16)*100)</f>
        <v>12.5</v>
      </c>
      <c r="DG51">
        <f>((11/16)*100)</f>
        <v>68.75</v>
      </c>
      <c r="DH51">
        <f>((1/16)*100)</f>
        <v>6.25</v>
      </c>
      <c r="DI51">
        <f>((0/13)*100)</f>
        <v>0</v>
      </c>
      <c r="DJ51">
        <f>((11/13)*100)</f>
        <v>84.615384615384613</v>
      </c>
      <c r="DK51">
        <f>((3/13)*100)</f>
        <v>23.076923076923077</v>
      </c>
      <c r="DL51">
        <f>((11/15)*100)</f>
        <v>73.333333333333329</v>
      </c>
      <c r="DM51">
        <f>((1/15)*100)</f>
        <v>6.666666666666667</v>
      </c>
      <c r="DN51">
        <f>((3/15)*100)</f>
        <v>20</v>
      </c>
      <c r="DP51">
        <f>((3/17)*100)</f>
        <v>17.647058823529413</v>
      </c>
      <c r="DQ51">
        <f>((4/17)*100)</f>
        <v>23.52941176470588</v>
      </c>
      <c r="DR51">
        <f>((13/17)*100)</f>
        <v>76.470588235294116</v>
      </c>
      <c r="DS51">
        <f>((3/15)*100)</f>
        <v>20</v>
      </c>
      <c r="DT51">
        <f>((10/15)*100)</f>
        <v>66.666666666666657</v>
      </c>
      <c r="DU51">
        <f>((3/15)*100)</f>
        <v>20</v>
      </c>
      <c r="DV51">
        <f>((3/15)*100)</f>
        <v>20</v>
      </c>
      <c r="DW51">
        <f>((10/15)*100)</f>
        <v>66.666666666666657</v>
      </c>
      <c r="DX51">
        <f>((8/15)*100)</f>
        <v>53.333333333333336</v>
      </c>
      <c r="DY51">
        <f>((13/18)*100)</f>
        <v>72.222222222222214</v>
      </c>
      <c r="DZ51">
        <f>((3/18)*100)</f>
        <v>16.666666666666664</v>
      </c>
      <c r="EA51">
        <f>((8/18)*100)</f>
        <v>44.444444444444443</v>
      </c>
    </row>
    <row r="52" spans="1:131" x14ac:dyDescent="0.25">
      <c r="A52">
        <v>208.291381</v>
      </c>
      <c r="B52">
        <v>5.9284179999999997</v>
      </c>
      <c r="C52">
        <v>217.44666699999999</v>
      </c>
      <c r="D52">
        <v>7.2715480000000001</v>
      </c>
      <c r="E52">
        <v>225.31474900000001</v>
      </c>
      <c r="F52">
        <v>5.6270870000000004</v>
      </c>
      <c r="G52">
        <v>218.19874899999999</v>
      </c>
      <c r="H52">
        <v>7.5740080000000001</v>
      </c>
      <c r="K52">
        <f>(17/200)</f>
        <v>8.5000000000000006E-2</v>
      </c>
      <c r="L52">
        <f>(15/200)</f>
        <v>7.4999999999999997E-2</v>
      </c>
      <c r="M52">
        <f>(14/200)</f>
        <v>7.0000000000000007E-2</v>
      </c>
      <c r="N52">
        <f>(15/200)</f>
        <v>7.4999999999999997E-2</v>
      </c>
      <c r="P52">
        <f>(15/200)</f>
        <v>7.4999999999999997E-2</v>
      </c>
      <c r="Q52">
        <f>(15/200)</f>
        <v>7.4999999999999997E-2</v>
      </c>
      <c r="R52">
        <f>(15/200)</f>
        <v>7.4999999999999997E-2</v>
      </c>
      <c r="S52">
        <f>(16/200)</f>
        <v>0.08</v>
      </c>
      <c r="U52">
        <f>0.085+0.075</f>
        <v>0.16</v>
      </c>
      <c r="V52">
        <f>0.075+0.075</f>
        <v>0.15</v>
      </c>
      <c r="W52">
        <f>0.07+0.075</f>
        <v>0.14500000000000002</v>
      </c>
      <c r="X52">
        <f>0.075+0.08</f>
        <v>0.155</v>
      </c>
      <c r="Z52">
        <f>SQRT((ABS($A$53-$A$52)^2+(ABS($B$53-$B$52)^2)))</f>
        <v>21.502931653205909</v>
      </c>
      <c r="AA52">
        <f>SQRT((ABS($C$53-$C$52)^2+(ABS($D$53-$D$52)^2)))</f>
        <v>18.95476429922228</v>
      </c>
      <c r="AB52">
        <f>SQRT((ABS($E$53-$E$52)^2+(ABS($F$53-$F$52)^2)))</f>
        <v>16.951794466407751</v>
      </c>
      <c r="AC52">
        <f>SQRT((ABS($G$53-$G$52)^2+(ABS($H$53-$H$52)^2)))</f>
        <v>19.812758629247774</v>
      </c>
      <c r="AJ52">
        <f>1/0.16</f>
        <v>6.25</v>
      </c>
      <c r="AK52">
        <f>1/0.15</f>
        <v>6.666666666666667</v>
      </c>
      <c r="AL52">
        <f>1/0.145</f>
        <v>6.8965517241379315</v>
      </c>
      <c r="AM52">
        <f>1/0.155</f>
        <v>6.4516129032258069</v>
      </c>
      <c r="AO52">
        <f>$Z52/$U52</f>
        <v>134.39332283253694</v>
      </c>
      <c r="AP52">
        <f>$AA52/$V52</f>
        <v>126.36509532814854</v>
      </c>
      <c r="AQ52">
        <f>$AB52/$W52</f>
        <v>116.9089273545362</v>
      </c>
      <c r="AR52">
        <f>$AC52/$X52</f>
        <v>127.82424922095339</v>
      </c>
      <c r="AV52">
        <f>((0.085/0.16)*100)</f>
        <v>53.125</v>
      </c>
      <c r="AW52">
        <f>((0.075/0.15)*100)</f>
        <v>50</v>
      </c>
      <c r="AX52">
        <f>((0.07/0.145)*100)</f>
        <v>48.275862068965523</v>
      </c>
      <c r="AY52">
        <f>((0.075/0.155)*100)</f>
        <v>48.387096774193544</v>
      </c>
      <c r="BA52">
        <f>((0.075/0.16)*100)</f>
        <v>46.875</v>
      </c>
      <c r="BB52">
        <f>((0.075/0.15)*100)</f>
        <v>50</v>
      </c>
      <c r="BC52">
        <f>((0.075/0.145)*100)</f>
        <v>51.724137931034484</v>
      </c>
      <c r="BD52">
        <f>((0.08/0.155)*100)</f>
        <v>51.612903225806448</v>
      </c>
      <c r="BF52">
        <f>ABS($B$52-$D$52)</f>
        <v>1.3431300000000004</v>
      </c>
      <c r="BG52">
        <f>ABS($F$52-$H$52)</f>
        <v>1.9469209999999997</v>
      </c>
      <c r="BL52">
        <f>SQRT((ABS($A$52-$E$53)^2+(ABS($B$52-$F$53)^2)))</f>
        <v>0.13574015415492538</v>
      </c>
      <c r="BM52">
        <f>SQRT((ABS($C$52-$G$52)^2+(ABS($D$52-$H$52)^2)))</f>
        <v>0.81062283851616357</v>
      </c>
      <c r="BO52">
        <f>SQRT((ABS($A$52-$G$53)^2+(ABS($B$52-$H$53)^2)))</f>
        <v>10.134441293735177</v>
      </c>
      <c r="BP52">
        <f>SQRT((ABS($C$52-$E$52)^2+(ABS($D$52-$F$52)^2)))</f>
        <v>8.0380946958371453</v>
      </c>
      <c r="BR52">
        <f>DEGREES(ACOS((14.747339552323^2+22.0940558713855^2-7.93786305589691^2)/(2*14.747339552323*22.0940558713855)))</f>
        <v>9.5522470368880938</v>
      </c>
      <c r="BS52">
        <f>DEGREES(ACOS((6.2683610880061^2+18.3283853168319^2-13.2532690115639^2)/(2*6.2683610880061*18.3283853168319)))</f>
        <v>29.709753904970398</v>
      </c>
      <c r="BU52">
        <v>17</v>
      </c>
      <c r="BV52">
        <v>3</v>
      </c>
      <c r="BW52">
        <v>4</v>
      </c>
      <c r="BX52">
        <v>15</v>
      </c>
      <c r="BY52">
        <v>15</v>
      </c>
      <c r="BZ52">
        <v>0</v>
      </c>
      <c r="CA52">
        <v>13</v>
      </c>
      <c r="CB52">
        <v>0</v>
      </c>
      <c r="CC52">
        <v>14</v>
      </c>
      <c r="CD52">
        <v>1</v>
      </c>
      <c r="CE52">
        <v>13</v>
      </c>
      <c r="CF52">
        <v>1</v>
      </c>
      <c r="CG52">
        <v>15</v>
      </c>
      <c r="CH52">
        <v>15</v>
      </c>
      <c r="CI52">
        <v>1</v>
      </c>
      <c r="CJ52">
        <v>2</v>
      </c>
      <c r="CL52">
        <v>15</v>
      </c>
      <c r="CM52">
        <v>0</v>
      </c>
      <c r="CN52">
        <v>2</v>
      </c>
      <c r="CO52">
        <v>15</v>
      </c>
      <c r="CP52">
        <v>15</v>
      </c>
      <c r="CQ52">
        <v>3</v>
      </c>
      <c r="CR52">
        <v>13</v>
      </c>
      <c r="CS52">
        <v>1</v>
      </c>
      <c r="CT52">
        <v>15</v>
      </c>
      <c r="CU52">
        <v>3</v>
      </c>
      <c r="CV52">
        <v>13</v>
      </c>
      <c r="CW52">
        <v>3</v>
      </c>
      <c r="CX52">
        <v>16</v>
      </c>
      <c r="CY52">
        <v>15</v>
      </c>
      <c r="CZ52">
        <v>1</v>
      </c>
      <c r="DA52">
        <v>3</v>
      </c>
      <c r="DC52">
        <f>((3/17)*100)</f>
        <v>17.647058823529413</v>
      </c>
      <c r="DD52">
        <f>((4/17)*100)</f>
        <v>23.52941176470588</v>
      </c>
      <c r="DE52">
        <f>((15/17)*100)</f>
        <v>88.235294117647058</v>
      </c>
      <c r="DF52">
        <f>((0/15)*100)</f>
        <v>0</v>
      </c>
      <c r="DG52">
        <f>((13/15)*100)</f>
        <v>86.666666666666671</v>
      </c>
      <c r="DH52">
        <f>((0/15)*100)</f>
        <v>0</v>
      </c>
      <c r="DI52">
        <f>((1/14)*100)</f>
        <v>7.1428571428571423</v>
      </c>
      <c r="DJ52">
        <f>((13/14)*100)</f>
        <v>92.857142857142861</v>
      </c>
      <c r="DK52">
        <f>((1/14)*100)</f>
        <v>7.1428571428571423</v>
      </c>
      <c r="DL52">
        <f>((15/15)*100)</f>
        <v>100</v>
      </c>
      <c r="DM52">
        <f>((1/15)*100)</f>
        <v>6.666666666666667</v>
      </c>
      <c r="DN52">
        <f>((2/15)*100)</f>
        <v>13.333333333333334</v>
      </c>
      <c r="DP52">
        <f>((0/15)*100)</f>
        <v>0</v>
      </c>
      <c r="DQ52">
        <f>((2/15)*100)</f>
        <v>13.333333333333334</v>
      </c>
      <c r="DR52">
        <f>((15/15)*100)</f>
        <v>100</v>
      </c>
      <c r="DS52">
        <f>((3/15)*100)</f>
        <v>20</v>
      </c>
      <c r="DT52">
        <f>((13/15)*100)</f>
        <v>86.666666666666671</v>
      </c>
      <c r="DU52">
        <f>((1/15)*100)</f>
        <v>6.666666666666667</v>
      </c>
      <c r="DV52">
        <f>((3/15)*100)</f>
        <v>20</v>
      </c>
      <c r="DW52">
        <f>((13/15)*100)</f>
        <v>86.666666666666671</v>
      </c>
      <c r="DX52">
        <f>((3/15)*100)</f>
        <v>20</v>
      </c>
      <c r="DY52">
        <f>((15/16)*100)</f>
        <v>93.75</v>
      </c>
      <c r="DZ52">
        <f>((1/16)*100)</f>
        <v>6.25</v>
      </c>
      <c r="EA52">
        <f>((3/16)*100)</f>
        <v>18.75</v>
      </c>
    </row>
    <row r="53" spans="1:131" x14ac:dyDescent="0.25">
      <c r="A53">
        <v>186.81944200000001</v>
      </c>
      <c r="B53">
        <v>7.0824999999999996</v>
      </c>
      <c r="C53">
        <v>198.50495100000001</v>
      </c>
      <c r="D53">
        <v>7.9747440000000003</v>
      </c>
      <c r="E53">
        <v>208.36398200000002</v>
      </c>
      <c r="F53">
        <v>5.8137249999999998</v>
      </c>
      <c r="G53">
        <v>198.39306200000001</v>
      </c>
      <c r="H53">
        <v>8.1033159999999995</v>
      </c>
      <c r="K53">
        <f>(15/200)</f>
        <v>7.4999999999999997E-2</v>
      </c>
      <c r="L53">
        <f>(16/200)</f>
        <v>0.08</v>
      </c>
      <c r="M53">
        <f>(16/200)</f>
        <v>0.08</v>
      </c>
      <c r="N53">
        <f>(15/200)</f>
        <v>7.4999999999999997E-2</v>
      </c>
      <c r="P53">
        <f>(11/200)</f>
        <v>5.5E-2</v>
      </c>
      <c r="Q53">
        <f>(14/200)</f>
        <v>7.0000000000000007E-2</v>
      </c>
      <c r="R53">
        <f>(13/200)</f>
        <v>6.5000000000000002E-2</v>
      </c>
      <c r="S53">
        <f>(12/200)</f>
        <v>0.06</v>
      </c>
      <c r="U53">
        <f>0.075+0.055</f>
        <v>0.13</v>
      </c>
      <c r="V53">
        <f>0.08+0.07</f>
        <v>0.15000000000000002</v>
      </c>
      <c r="W53">
        <f>0.08+0.065</f>
        <v>0.14500000000000002</v>
      </c>
      <c r="X53">
        <f>0.075+0.06</f>
        <v>0.13500000000000001</v>
      </c>
      <c r="Z53">
        <f>SQRT((ABS($A$54-$A$53)^2+(ABS($B$54-$B$53)^2)))</f>
        <v>22.944976117485609</v>
      </c>
      <c r="AA53">
        <f>SQRT((ABS($C$54-$C$53)^2+(ABS($D$54-$D$53)^2)))</f>
        <v>24.140737168267755</v>
      </c>
      <c r="AB53">
        <f>SQRT((ABS($E$54-$E$53)^2+(ABS($F$54-$F$53)^2)))</f>
        <v>23.047815479308774</v>
      </c>
      <c r="AC53">
        <f>SQRT((ABS($G$54-$G$53)^2+(ABS($H$54-$H$53)^2)))</f>
        <v>24.70729000786045</v>
      </c>
      <c r="AJ53">
        <f>1/0.13</f>
        <v>7.6923076923076916</v>
      </c>
      <c r="AK53">
        <f>1/0.15</f>
        <v>6.666666666666667</v>
      </c>
      <c r="AL53">
        <f>1/0.145</f>
        <v>6.8965517241379315</v>
      </c>
      <c r="AM53">
        <f>1/0.135</f>
        <v>7.4074074074074066</v>
      </c>
      <c r="AO53">
        <f>$Z53/$U53</f>
        <v>176.49981628835084</v>
      </c>
      <c r="AP53">
        <f>$AA53/$V53</f>
        <v>160.93824778845166</v>
      </c>
      <c r="AQ53">
        <f>$AB53/$W53</f>
        <v>158.95045158143981</v>
      </c>
      <c r="AR53">
        <f>$AC53/$X53</f>
        <v>183.0169630211885</v>
      </c>
      <c r="AV53">
        <f>((0.075/0.13)*100)</f>
        <v>57.692307692307686</v>
      </c>
      <c r="AW53">
        <f>((0.08/0.15)*100)</f>
        <v>53.333333333333336</v>
      </c>
      <c r="AX53">
        <f>((0.08/0.145)*100)</f>
        <v>55.172413793103459</v>
      </c>
      <c r="AY53">
        <f>((0.075/0.135)*100)</f>
        <v>55.55555555555555</v>
      </c>
      <c r="BA53">
        <f>((0.055/0.13)*100)</f>
        <v>42.307692307692307</v>
      </c>
      <c r="BB53">
        <f>((0.07/0.15)*100)</f>
        <v>46.666666666666671</v>
      </c>
      <c r="BC53">
        <f>((0.065/0.145)*100)</f>
        <v>44.827586206896555</v>
      </c>
      <c r="BD53">
        <f>((0.06/0.135)*100)</f>
        <v>44.444444444444443</v>
      </c>
      <c r="BF53">
        <f>ABS($B$53-$D$53)</f>
        <v>0.8922440000000007</v>
      </c>
      <c r="BG53">
        <f>ABS($F$53-$H$53)</f>
        <v>2.2895909999999997</v>
      </c>
      <c r="BL53">
        <f>SQRT((ABS($A$53-$E$54)^2+(ABS($B$53-$F$54)^2)))</f>
        <v>1.6941859739559393</v>
      </c>
      <c r="BM53">
        <f>SQRT((ABS($C$53-$G$53)^2+(ABS($D$53-$H$53)^2)))</f>
        <v>0.17044033414951329</v>
      </c>
      <c r="BO53">
        <f>SQRT((ABS($A$53-$G$54)^2+(ABS($B$53-$H$54)^2)))</f>
        <v>13.178702478890411</v>
      </c>
      <c r="BP53">
        <f>SQRT((ABS($C$53-$E$53)^2+(ABS($D$53-$F$53)^2)))</f>
        <v>10.093091467797283</v>
      </c>
      <c r="BR53">
        <f>DEGREES(ACOS((12.8419627598816^2+20.8951402127322^2-8.42771843852421^2)/(2*12.8419627598816*20.8951402127322)))</f>
        <v>8.6984429400460925</v>
      </c>
      <c r="BS53">
        <f>DEGREES(ACOS((7.93786305589691^2+20.2652469613382^2-12.8419627598816^2)/(2*7.93786305589691*20.2652469613382)))</f>
        <v>16.312654316421479</v>
      </c>
      <c r="BU53">
        <v>15</v>
      </c>
      <c r="BV53">
        <v>4</v>
      </c>
      <c r="BW53">
        <v>4</v>
      </c>
      <c r="BX53">
        <v>14</v>
      </c>
      <c r="BY53">
        <v>16</v>
      </c>
      <c r="BZ53">
        <v>5</v>
      </c>
      <c r="CA53">
        <v>16</v>
      </c>
      <c r="CB53">
        <v>4</v>
      </c>
      <c r="CC53">
        <v>16</v>
      </c>
      <c r="CD53">
        <v>5</v>
      </c>
      <c r="CE53">
        <v>16</v>
      </c>
      <c r="CF53">
        <v>4</v>
      </c>
      <c r="CG53">
        <v>15</v>
      </c>
      <c r="CH53">
        <v>14</v>
      </c>
      <c r="CI53">
        <v>4</v>
      </c>
      <c r="CJ53">
        <v>4</v>
      </c>
      <c r="CL53">
        <v>11</v>
      </c>
      <c r="CM53">
        <v>0</v>
      </c>
      <c r="CN53">
        <v>0</v>
      </c>
      <c r="CO53">
        <v>10</v>
      </c>
      <c r="CP53">
        <v>14</v>
      </c>
      <c r="CQ53">
        <v>0</v>
      </c>
      <c r="CR53">
        <v>13</v>
      </c>
      <c r="CS53">
        <v>0</v>
      </c>
      <c r="CT53">
        <v>13</v>
      </c>
      <c r="CU53">
        <v>0</v>
      </c>
      <c r="CV53">
        <v>13</v>
      </c>
      <c r="CW53">
        <v>0</v>
      </c>
      <c r="CX53">
        <v>12</v>
      </c>
      <c r="CY53">
        <v>10</v>
      </c>
      <c r="CZ53">
        <v>0</v>
      </c>
      <c r="DA53">
        <v>0</v>
      </c>
      <c r="DC53">
        <f>((4/15)*100)</f>
        <v>26.666666666666668</v>
      </c>
      <c r="DD53">
        <f>((4/15)*100)</f>
        <v>26.666666666666668</v>
      </c>
      <c r="DE53">
        <f>((14/15)*100)</f>
        <v>93.333333333333329</v>
      </c>
      <c r="DF53">
        <f>((5/16)*100)</f>
        <v>31.25</v>
      </c>
      <c r="DG53">
        <f>((16/16)*100)</f>
        <v>100</v>
      </c>
      <c r="DH53">
        <f>((4/16)*100)</f>
        <v>25</v>
      </c>
      <c r="DI53">
        <f>((5/16)*100)</f>
        <v>31.25</v>
      </c>
      <c r="DJ53">
        <f>((16/16)*100)</f>
        <v>100</v>
      </c>
      <c r="DK53">
        <f>((4/16)*100)</f>
        <v>25</v>
      </c>
      <c r="DL53">
        <f>((14/15)*100)</f>
        <v>93.333333333333329</v>
      </c>
      <c r="DM53">
        <f>((4/15)*100)</f>
        <v>26.666666666666668</v>
      </c>
      <c r="DN53">
        <f>((4/15)*100)</f>
        <v>26.666666666666668</v>
      </c>
      <c r="DP53">
        <f>((0/11)*100)</f>
        <v>0</v>
      </c>
      <c r="DQ53">
        <f>((0/11)*100)</f>
        <v>0</v>
      </c>
      <c r="DR53">
        <f>((10/11)*100)</f>
        <v>90.909090909090907</v>
      </c>
      <c r="DS53">
        <f>((0/14)*100)</f>
        <v>0</v>
      </c>
      <c r="DT53">
        <f>((13/14)*100)</f>
        <v>92.857142857142861</v>
      </c>
      <c r="DU53">
        <f>((0/14)*100)</f>
        <v>0</v>
      </c>
      <c r="DV53">
        <f>((0/13)*100)</f>
        <v>0</v>
      </c>
      <c r="DW53">
        <f>((13/13)*100)</f>
        <v>100</v>
      </c>
      <c r="DX53">
        <f>((0/13)*100)</f>
        <v>0</v>
      </c>
      <c r="DY53">
        <f>((10/12)*100)</f>
        <v>83.333333333333343</v>
      </c>
      <c r="DZ53">
        <f>((0/12)*100)</f>
        <v>0</v>
      </c>
      <c r="EA53">
        <f>((0/12)*100)</f>
        <v>0</v>
      </c>
    </row>
    <row r="54" spans="1:131" x14ac:dyDescent="0.25">
      <c r="A54">
        <v>163.87581900000001</v>
      </c>
      <c r="B54">
        <v>6.8333159999999999</v>
      </c>
      <c r="C54">
        <v>174.36704400000002</v>
      </c>
      <c r="D54">
        <v>8.3443880000000004</v>
      </c>
      <c r="E54">
        <v>185.321124</v>
      </c>
      <c r="F54">
        <v>6.2917350000000001</v>
      </c>
      <c r="G54">
        <v>173.685868</v>
      </c>
      <c r="H54">
        <v>8.1721939999999993</v>
      </c>
      <c r="K54">
        <f>(15/200)</f>
        <v>7.4999999999999997E-2</v>
      </c>
      <c r="L54">
        <f>(16/200)</f>
        <v>0.08</v>
      </c>
      <c r="M54">
        <f>(14/200)</f>
        <v>7.0000000000000007E-2</v>
      </c>
      <c r="N54">
        <f>(16/200)</f>
        <v>0.08</v>
      </c>
      <c r="P54">
        <f>(11/200)</f>
        <v>5.5E-2</v>
      </c>
      <c r="Q54">
        <f>(11/200)</f>
        <v>5.5E-2</v>
      </c>
      <c r="R54">
        <f>(11/200)</f>
        <v>5.5E-2</v>
      </c>
      <c r="S54">
        <f>(13/200)</f>
        <v>6.5000000000000002E-2</v>
      </c>
      <c r="U54">
        <f>0.075+0.055</f>
        <v>0.13</v>
      </c>
      <c r="V54">
        <f>0.08+0.055</f>
        <v>0.13500000000000001</v>
      </c>
      <c r="W54">
        <f>0.07+0.055</f>
        <v>0.125</v>
      </c>
      <c r="X54">
        <f>0.08+0.065</f>
        <v>0.14500000000000002</v>
      </c>
      <c r="Z54">
        <f>SQRT((ABS($A$55-$A$54)^2+(ABS($B$55-$B$54)^2)))</f>
        <v>30.966806432415275</v>
      </c>
      <c r="AA54">
        <f>SQRT((ABS($C$55-$C$54)^2+(ABS($D$55-$D$54)^2)))</f>
        <v>20.7027698160976</v>
      </c>
      <c r="AB54">
        <f>SQRT((ABS($E$55-$E$54)^2+(ABS($F$55-$F$54)^2)))</f>
        <v>22.211283948766305</v>
      </c>
      <c r="AC54">
        <f>SQRT((ABS($G$55-$G$54)^2+(ABS($H$55-$H$54)^2)))</f>
        <v>21.172642831080712</v>
      </c>
      <c r="AJ54">
        <f>1/0.13</f>
        <v>7.6923076923076916</v>
      </c>
      <c r="AK54">
        <f>1/0.135</f>
        <v>7.4074074074074066</v>
      </c>
      <c r="AL54">
        <f>1/0.125</f>
        <v>8</v>
      </c>
      <c r="AM54">
        <f>1/0.145</f>
        <v>6.8965517241379315</v>
      </c>
      <c r="AO54">
        <f>$Z54/$U54</f>
        <v>238.20620332627135</v>
      </c>
      <c r="AP54">
        <f>$AA54/$V54</f>
        <v>153.35385048961183</v>
      </c>
      <c r="AQ54">
        <f>$AB54/$W54</f>
        <v>177.69027159013044</v>
      </c>
      <c r="AR54">
        <f>$AC54/$X54</f>
        <v>146.01822642124628</v>
      </c>
      <c r="AV54">
        <f>((0.075/0.13)*100)</f>
        <v>57.692307692307686</v>
      </c>
      <c r="AW54">
        <f>((0.08/0.135)*100)</f>
        <v>59.259259259259252</v>
      </c>
      <c r="AX54">
        <f>((0.07/0.125)*100)</f>
        <v>56.000000000000007</v>
      </c>
      <c r="AY54">
        <f>((0.08/0.145)*100)</f>
        <v>55.172413793103459</v>
      </c>
      <c r="BA54">
        <f>((0.055/0.13)*100)</f>
        <v>42.307692307692307</v>
      </c>
      <c r="BB54">
        <f>((0.055/0.135)*100)</f>
        <v>40.74074074074074</v>
      </c>
      <c r="BC54">
        <f>((0.055/0.125)*100)</f>
        <v>44</v>
      </c>
      <c r="BD54">
        <f>((0.065/0.145)*100)</f>
        <v>44.827586206896555</v>
      </c>
      <c r="BF54">
        <f>ABS($B$54-$D$54)</f>
        <v>1.5110720000000004</v>
      </c>
      <c r="BG54">
        <f>ABS($F$54-$H$54)</f>
        <v>1.8804589999999992</v>
      </c>
      <c r="BL54">
        <f>SQRT((ABS($A$54-$E$55)^2+(ABS($B$54-$F$55)^2)))</f>
        <v>0.87041733687352707</v>
      </c>
      <c r="BM54">
        <f>SQRT((ABS($C$54-$G$54)^2+(ABS($D$54-$H$54)^2)))</f>
        <v>0.70260338499898389</v>
      </c>
      <c r="BO54">
        <f>SQRT((ABS($A$54-$G$55)^2+(ABS($B$54-$H$55)^2)))</f>
        <v>11.402619028737934</v>
      </c>
      <c r="BP54">
        <f>SQRT((ABS($C$54-$E$54)^2+(ABS($D$54-$F$54)^2)))</f>
        <v>11.144741046108182</v>
      </c>
      <c r="BU54">
        <v>15</v>
      </c>
      <c r="BV54">
        <v>4</v>
      </c>
      <c r="BW54">
        <v>4</v>
      </c>
      <c r="BX54">
        <v>14</v>
      </c>
      <c r="BY54">
        <v>16</v>
      </c>
      <c r="BZ54">
        <v>5</v>
      </c>
      <c r="CA54">
        <v>14</v>
      </c>
      <c r="CB54">
        <v>3</v>
      </c>
      <c r="CC54">
        <v>14</v>
      </c>
      <c r="CD54">
        <v>3</v>
      </c>
      <c r="CE54">
        <v>14</v>
      </c>
      <c r="CF54">
        <v>1</v>
      </c>
      <c r="CG54">
        <v>16</v>
      </c>
      <c r="CH54">
        <v>14</v>
      </c>
      <c r="CI54">
        <v>5</v>
      </c>
      <c r="CJ54">
        <v>5</v>
      </c>
      <c r="CL54">
        <v>11</v>
      </c>
      <c r="CM54">
        <v>0</v>
      </c>
      <c r="CN54">
        <v>0</v>
      </c>
      <c r="CO54">
        <v>11</v>
      </c>
      <c r="CP54">
        <v>11</v>
      </c>
      <c r="CQ54">
        <v>0</v>
      </c>
      <c r="CR54">
        <v>11</v>
      </c>
      <c r="CS54">
        <v>0</v>
      </c>
      <c r="CT54">
        <v>11</v>
      </c>
      <c r="CU54">
        <v>0</v>
      </c>
      <c r="CV54">
        <v>11</v>
      </c>
      <c r="CW54">
        <v>0</v>
      </c>
      <c r="CX54">
        <v>13</v>
      </c>
      <c r="CY54">
        <v>11</v>
      </c>
      <c r="CZ54">
        <v>0</v>
      </c>
      <c r="DA54">
        <v>0</v>
      </c>
      <c r="DC54">
        <f>((4/15)*100)</f>
        <v>26.666666666666668</v>
      </c>
      <c r="DD54">
        <f>((4/15)*100)</f>
        <v>26.666666666666668</v>
      </c>
      <c r="DE54">
        <f>((14/15)*100)</f>
        <v>93.333333333333329</v>
      </c>
      <c r="DF54">
        <f>((5/16)*100)</f>
        <v>31.25</v>
      </c>
      <c r="DG54">
        <f>((14/16)*100)</f>
        <v>87.5</v>
      </c>
      <c r="DH54">
        <f>((3/16)*100)</f>
        <v>18.75</v>
      </c>
      <c r="DI54">
        <f>((3/14)*100)</f>
        <v>21.428571428571427</v>
      </c>
      <c r="DJ54">
        <f>((14/14)*100)</f>
        <v>100</v>
      </c>
      <c r="DK54">
        <f>((1/14)*100)</f>
        <v>7.1428571428571423</v>
      </c>
      <c r="DL54">
        <f>((14/16)*100)</f>
        <v>87.5</v>
      </c>
      <c r="DM54">
        <f>((5/16)*100)</f>
        <v>31.25</v>
      </c>
      <c r="DN54">
        <f>((5/16)*100)</f>
        <v>31.25</v>
      </c>
      <c r="DP54">
        <f>((0/11)*100)</f>
        <v>0</v>
      </c>
      <c r="DQ54">
        <f>((0/11)*100)</f>
        <v>0</v>
      </c>
      <c r="DR54">
        <f>((11/11)*100)</f>
        <v>100</v>
      </c>
      <c r="DS54">
        <f>((0/11)*100)</f>
        <v>0</v>
      </c>
      <c r="DT54">
        <f>((11/11)*100)</f>
        <v>100</v>
      </c>
      <c r="DU54">
        <f>((0/11)*100)</f>
        <v>0</v>
      </c>
      <c r="DV54">
        <f>((0/11)*100)</f>
        <v>0</v>
      </c>
      <c r="DW54">
        <f>((11/11)*100)</f>
        <v>100</v>
      </c>
      <c r="DX54">
        <f>((0/11)*100)</f>
        <v>0</v>
      </c>
      <c r="DY54">
        <f>((11/13)*100)</f>
        <v>84.615384615384613</v>
      </c>
      <c r="DZ54">
        <f>((0/13)*100)</f>
        <v>0</v>
      </c>
      <c r="EA54">
        <f>((0/13)*100)</f>
        <v>0</v>
      </c>
    </row>
    <row r="55" spans="1:131" x14ac:dyDescent="0.25">
      <c r="A55">
        <v>132.98249300000001</v>
      </c>
      <c r="B55">
        <v>4.7012960000000001</v>
      </c>
      <c r="C55">
        <v>153.680104</v>
      </c>
      <c r="D55">
        <v>7.5349490000000001</v>
      </c>
      <c r="E55">
        <v>163.11020600000001</v>
      </c>
      <c r="F55">
        <v>6.4192349999999996</v>
      </c>
      <c r="G55">
        <v>152.51612499999999</v>
      </c>
      <c r="H55">
        <v>7.8217860000000003</v>
      </c>
      <c r="K55">
        <f>(15/200)</f>
        <v>7.4999999999999997E-2</v>
      </c>
      <c r="L55">
        <f>(15/200)</f>
        <v>7.4999999999999997E-2</v>
      </c>
      <c r="M55">
        <f>(15/200)</f>
        <v>7.4999999999999997E-2</v>
      </c>
      <c r="N55">
        <f>(15/200)</f>
        <v>7.4999999999999997E-2</v>
      </c>
      <c r="P55">
        <f>(11/200)</f>
        <v>5.5E-2</v>
      </c>
      <c r="Q55">
        <f>(11/200)</f>
        <v>5.5E-2</v>
      </c>
      <c r="R55">
        <f>(11/200)</f>
        <v>5.5E-2</v>
      </c>
      <c r="S55">
        <f>(11/200)</f>
        <v>5.5E-2</v>
      </c>
      <c r="U55">
        <f>0.075+0.055</f>
        <v>0.13</v>
      </c>
      <c r="V55">
        <f>0.075+0.055</f>
        <v>0.13</v>
      </c>
      <c r="W55">
        <f>0.075+0.055</f>
        <v>0.13</v>
      </c>
      <c r="X55">
        <f>0.075+0.055</f>
        <v>0.13</v>
      </c>
      <c r="Z55">
        <f>SQRT((ABS($A$56-$A$55)^2+(ABS($B$56-$B$55)^2)))</f>
        <v>23.622601153488009</v>
      </c>
      <c r="AA55">
        <f>SQRT((ABS($C$56-$C$55)^2+(ABS($D$56-$D$55)^2)))</f>
        <v>33.553798356223766</v>
      </c>
      <c r="AB55">
        <f>SQRT((ABS($E$56-$E$55)^2+(ABS($F$56-$F$55)^2)))</f>
        <v>30.688760428760784</v>
      </c>
      <c r="AC55">
        <f>SQRT((ABS($G$56-$G$55)^2+(ABS($H$56-$H$55)^2)))</f>
        <v>35.172847202493628</v>
      </c>
      <c r="AJ55">
        <f>1/0.13</f>
        <v>7.6923076923076916</v>
      </c>
      <c r="AK55">
        <f>1/0.13</f>
        <v>7.6923076923076916</v>
      </c>
      <c r="AL55">
        <f>1/0.13</f>
        <v>7.6923076923076916</v>
      </c>
      <c r="AM55">
        <f>1/0.13</f>
        <v>7.6923076923076916</v>
      </c>
      <c r="AO55">
        <f>$Z55/$U55</f>
        <v>181.71231656529238</v>
      </c>
      <c r="AP55">
        <f>$AA55/$V55</f>
        <v>258.10614120172124</v>
      </c>
      <c r="AQ55">
        <f>$AB55/$W55</f>
        <v>236.06738791354448</v>
      </c>
      <c r="AR55">
        <f>$AC55/$X55</f>
        <v>270.56036309610482</v>
      </c>
      <c r="AV55">
        <f>((0.075/0.13)*100)</f>
        <v>57.692307692307686</v>
      </c>
      <c r="AW55">
        <f>((0.075/0.13)*100)</f>
        <v>57.692307692307686</v>
      </c>
      <c r="AX55">
        <f>((0.075/0.13)*100)</f>
        <v>57.692307692307686</v>
      </c>
      <c r="AY55">
        <f>((0.075/0.13)*100)</f>
        <v>57.692307692307686</v>
      </c>
      <c r="BA55">
        <f>((0.055/0.13)*100)</f>
        <v>42.307692307692307</v>
      </c>
      <c r="BB55">
        <f>((0.055/0.13)*100)</f>
        <v>42.307692307692307</v>
      </c>
      <c r="BC55">
        <f>((0.055/0.13)*100)</f>
        <v>42.307692307692307</v>
      </c>
      <c r="BD55">
        <f>((0.055/0.13)*100)</f>
        <v>42.307692307692307</v>
      </c>
      <c r="BF55">
        <f>ABS($B$55-$D$55)</f>
        <v>2.833653</v>
      </c>
      <c r="BG55">
        <f>ABS($F$55-$H$55)</f>
        <v>1.4025510000000008</v>
      </c>
      <c r="BL55">
        <f>SQRT((ABS($A$55-$E$56)^2+(ABS($B$55-$F$56)^2)))</f>
        <v>0.52045463416614302</v>
      </c>
      <c r="BM55">
        <f>SQRT((ABS($C$55-$G$55)^2+(ABS($D$55-$H$55)^2)))</f>
        <v>1.1988004742283127</v>
      </c>
      <c r="BO55">
        <f>SQRT((ABS($A$55-$G$55)^2+(ABS($B$55-$H$55)^2)))</f>
        <v>19.781310294101431</v>
      </c>
      <c r="BP55">
        <f>SQRT((ABS($C$55-$E$56)^2+(ABS($D$55-$F$56)^2)))</f>
        <v>21.394067976892597</v>
      </c>
      <c r="BU55">
        <v>15</v>
      </c>
      <c r="BV55">
        <v>3</v>
      </c>
      <c r="BW55">
        <v>5</v>
      </c>
      <c r="BX55">
        <v>13</v>
      </c>
      <c r="BY55">
        <v>15</v>
      </c>
      <c r="BZ55">
        <v>4</v>
      </c>
      <c r="CA55">
        <v>13</v>
      </c>
      <c r="CB55">
        <v>4</v>
      </c>
      <c r="CC55">
        <v>15</v>
      </c>
      <c r="CD55">
        <v>4</v>
      </c>
      <c r="CE55">
        <v>13</v>
      </c>
      <c r="CF55">
        <v>5</v>
      </c>
      <c r="CG55">
        <v>15</v>
      </c>
      <c r="CH55">
        <v>13</v>
      </c>
      <c r="CI55">
        <v>3</v>
      </c>
      <c r="CJ55">
        <v>6</v>
      </c>
      <c r="CL55">
        <v>11</v>
      </c>
      <c r="CM55">
        <v>0</v>
      </c>
      <c r="CN55">
        <v>0</v>
      </c>
      <c r="CO55">
        <v>9</v>
      </c>
      <c r="CP55">
        <v>11</v>
      </c>
      <c r="CQ55">
        <v>0</v>
      </c>
      <c r="CR55">
        <v>9</v>
      </c>
      <c r="CS55">
        <v>0</v>
      </c>
      <c r="CT55">
        <v>11</v>
      </c>
      <c r="CU55">
        <v>0</v>
      </c>
      <c r="CV55">
        <v>9</v>
      </c>
      <c r="CW55">
        <v>0</v>
      </c>
      <c r="CX55">
        <v>11</v>
      </c>
      <c r="CY55">
        <v>9</v>
      </c>
      <c r="CZ55">
        <v>0</v>
      </c>
      <c r="DA55">
        <v>1</v>
      </c>
      <c r="DC55">
        <f>((3/15)*100)</f>
        <v>20</v>
      </c>
      <c r="DD55">
        <f>((5/15)*100)</f>
        <v>33.333333333333329</v>
      </c>
      <c r="DE55">
        <f>((13/15)*100)</f>
        <v>86.666666666666671</v>
      </c>
      <c r="DF55">
        <f>((4/15)*100)</f>
        <v>26.666666666666668</v>
      </c>
      <c r="DG55">
        <f>((13/15)*100)</f>
        <v>86.666666666666671</v>
      </c>
      <c r="DH55">
        <f>((4/15)*100)</f>
        <v>26.666666666666668</v>
      </c>
      <c r="DI55">
        <f>((4/15)*100)</f>
        <v>26.666666666666668</v>
      </c>
      <c r="DJ55">
        <f>((13/15)*100)</f>
        <v>86.666666666666671</v>
      </c>
      <c r="DK55">
        <f>((5/15)*100)</f>
        <v>33.333333333333329</v>
      </c>
      <c r="DL55">
        <f>((13/15)*100)</f>
        <v>86.666666666666671</v>
      </c>
      <c r="DM55">
        <f>((3/15)*100)</f>
        <v>20</v>
      </c>
      <c r="DN55">
        <f>((6/15)*100)</f>
        <v>40</v>
      </c>
      <c r="DP55">
        <f>((0/11)*100)</f>
        <v>0</v>
      </c>
      <c r="DQ55">
        <f>((0/11)*100)</f>
        <v>0</v>
      </c>
      <c r="DR55">
        <f>((9/11)*100)</f>
        <v>81.818181818181827</v>
      </c>
      <c r="DS55">
        <f>((0/11)*100)</f>
        <v>0</v>
      </c>
      <c r="DT55">
        <f>((9/11)*100)</f>
        <v>81.818181818181827</v>
      </c>
      <c r="DU55">
        <f>((0/11)*100)</f>
        <v>0</v>
      </c>
      <c r="DV55">
        <f>((0/11)*100)</f>
        <v>0</v>
      </c>
      <c r="DW55">
        <f>((9/11)*100)</f>
        <v>81.818181818181827</v>
      </c>
      <c r="DX55">
        <f>((0/11)*100)</f>
        <v>0</v>
      </c>
      <c r="DY55">
        <f>((9/11)*100)</f>
        <v>81.818181818181827</v>
      </c>
      <c r="DZ55">
        <f>((0/11)*100)</f>
        <v>0</v>
      </c>
      <c r="EA55">
        <f>((1/11)*100)</f>
        <v>9.0909090909090917</v>
      </c>
    </row>
    <row r="56" spans="1:131" x14ac:dyDescent="0.25">
      <c r="A56">
        <v>109.35993500000001</v>
      </c>
      <c r="B56">
        <v>4.7464490000000001</v>
      </c>
      <c r="C56">
        <v>120.146117</v>
      </c>
      <c r="D56">
        <v>6.3820829999999997</v>
      </c>
      <c r="E56">
        <v>132.46602899999999</v>
      </c>
      <c r="F56">
        <v>4.7656229999999997</v>
      </c>
      <c r="G56">
        <v>117.353328</v>
      </c>
      <c r="H56">
        <v>6.98102</v>
      </c>
      <c r="K56">
        <f>(16/200)</f>
        <v>0.08</v>
      </c>
      <c r="L56">
        <f>(15/200)</f>
        <v>7.4999999999999997E-2</v>
      </c>
      <c r="M56">
        <f>(15/200)</f>
        <v>7.4999999999999997E-2</v>
      </c>
      <c r="N56">
        <f>(15/200)</f>
        <v>7.4999999999999997E-2</v>
      </c>
      <c r="P56">
        <f>(10/200)</f>
        <v>0.05</v>
      </c>
      <c r="Q56">
        <f>(12/200)</f>
        <v>0.06</v>
      </c>
      <c r="R56">
        <f>(10/200)</f>
        <v>0.05</v>
      </c>
      <c r="S56">
        <f>(13/200)</f>
        <v>6.5000000000000002E-2</v>
      </c>
      <c r="U56">
        <f>0.08+0.05</f>
        <v>0.13</v>
      </c>
      <c r="V56">
        <f>0.075+0.06</f>
        <v>0.13500000000000001</v>
      </c>
      <c r="W56">
        <f>0.075+0.05</f>
        <v>0.125</v>
      </c>
      <c r="X56">
        <f>0.075+0.065</f>
        <v>0.14000000000000001</v>
      </c>
      <c r="Z56">
        <f>SQRT((ABS($A$57-$A$56)^2+(ABS($B$57-$B$56)^2)))</f>
        <v>22.986439226168901</v>
      </c>
      <c r="AA56">
        <f>SQRT((ABS($C$57-$C$56)^2+(ABS($D$57-$D$56)^2)))</f>
        <v>25.890620646573456</v>
      </c>
      <c r="AB56">
        <f>SQRT((ABS($E$57-$E$56)^2+(ABS($F$57-$F$56)^2)))</f>
        <v>22.963205180303127</v>
      </c>
      <c r="AC56">
        <f>SQRT((ABS($G$57-$G$56)^2+(ABS($H$57-$H$56)^2)))</f>
        <v>25.429987984782159</v>
      </c>
      <c r="AJ56">
        <f>1/0.13</f>
        <v>7.6923076923076916</v>
      </c>
      <c r="AK56">
        <f>1/0.135</f>
        <v>7.4074074074074066</v>
      </c>
      <c r="AL56">
        <f>1/0.125</f>
        <v>8</v>
      </c>
      <c r="AM56">
        <f>1/0.14</f>
        <v>7.1428571428571423</v>
      </c>
      <c r="AO56">
        <f>$Z56/$U56</f>
        <v>176.81876327822232</v>
      </c>
      <c r="AP56">
        <f>$AA56/$V56</f>
        <v>191.78237515980337</v>
      </c>
      <c r="AQ56">
        <f>$AB56/$W56</f>
        <v>183.70564144242502</v>
      </c>
      <c r="AR56">
        <f>$AC56/$X56</f>
        <v>181.64277131987254</v>
      </c>
      <c r="AV56">
        <f>((0.08/0.13)*100)</f>
        <v>61.53846153846154</v>
      </c>
      <c r="AW56">
        <f>((0.075/0.135)*100)</f>
        <v>55.55555555555555</v>
      </c>
      <c r="AX56">
        <f>((0.075/0.125)*100)</f>
        <v>60</v>
      </c>
      <c r="AY56">
        <f>((0.075/0.14)*100)</f>
        <v>53.571428571428569</v>
      </c>
      <c r="BA56">
        <f>((0.05/0.13)*100)</f>
        <v>38.461538461538467</v>
      </c>
      <c r="BB56">
        <f>((0.06/0.135)*100)</f>
        <v>44.444444444444443</v>
      </c>
      <c r="BC56">
        <f>((0.05/0.125)*100)</f>
        <v>40</v>
      </c>
      <c r="BD56">
        <f>((0.065/0.14)*100)</f>
        <v>46.428571428571423</v>
      </c>
      <c r="BF56">
        <f>ABS($B$56-$D$56)</f>
        <v>1.6356339999999996</v>
      </c>
      <c r="BG56">
        <f>ABS($F$56-$H$56)</f>
        <v>2.2153970000000003</v>
      </c>
      <c r="BL56">
        <f>SQRT((ABS($A$56-$E$57)^2+(ABS($B$56-$F$57)^2)))</f>
        <v>0.33571423514799004</v>
      </c>
      <c r="BM56">
        <f>SQRT((ABS($C$56-$G$56)^2+(ABS($D$56-$H$56)^2)))</f>
        <v>2.8562905889439882</v>
      </c>
      <c r="BO56">
        <f>SQRT((ABS($A$56-$G$56)^2+(ABS($B$56-$H$56)^2)))</f>
        <v>8.2998577823050663</v>
      </c>
      <c r="BP56">
        <f>SQRT((ABS($C$56-$E$57)^2+(ABS($D$56-$F$57)^2)))</f>
        <v>10.816139290794519</v>
      </c>
      <c r="BR56">
        <f>DEGREES(ACOS((9.81907808297297^2+17.8774340047417^2-8.30929495925888^2)/(2*9.81907808297297*17.8774340047417)))</f>
        <v>8.7727607653314656</v>
      </c>
      <c r="BS56">
        <f>DEGREES(ACOS((8.85867508567331^2+18.4121443542054^2-9.81907808297297^2)/(2*8.85867508567331*18.4121443542054)))</f>
        <v>10.18997655711855</v>
      </c>
      <c r="BU56">
        <v>16</v>
      </c>
      <c r="BV56">
        <v>5</v>
      </c>
      <c r="BW56">
        <v>5</v>
      </c>
      <c r="BX56">
        <v>11</v>
      </c>
      <c r="BY56">
        <v>15</v>
      </c>
      <c r="BZ56">
        <v>5</v>
      </c>
      <c r="CA56">
        <v>11</v>
      </c>
      <c r="CB56">
        <v>2</v>
      </c>
      <c r="CC56">
        <v>15</v>
      </c>
      <c r="CD56">
        <v>5</v>
      </c>
      <c r="CE56">
        <v>11</v>
      </c>
      <c r="CF56">
        <v>6</v>
      </c>
      <c r="CG56">
        <v>15</v>
      </c>
      <c r="CH56">
        <v>11</v>
      </c>
      <c r="CI56">
        <v>2</v>
      </c>
      <c r="CJ56">
        <v>8</v>
      </c>
      <c r="CL56">
        <v>10</v>
      </c>
      <c r="CM56">
        <v>0</v>
      </c>
      <c r="CN56">
        <v>0</v>
      </c>
      <c r="CO56">
        <v>8</v>
      </c>
      <c r="CP56">
        <v>12</v>
      </c>
      <c r="CQ56">
        <v>0</v>
      </c>
      <c r="CR56">
        <v>8</v>
      </c>
      <c r="CS56">
        <v>0</v>
      </c>
      <c r="CT56">
        <v>10</v>
      </c>
      <c r="CU56">
        <v>0</v>
      </c>
      <c r="CV56">
        <v>8</v>
      </c>
      <c r="CW56">
        <v>1</v>
      </c>
      <c r="CX56">
        <v>13</v>
      </c>
      <c r="CY56">
        <v>8</v>
      </c>
      <c r="CZ56">
        <v>0</v>
      </c>
      <c r="DA56">
        <v>4</v>
      </c>
      <c r="DC56">
        <f>((5/16)*100)</f>
        <v>31.25</v>
      </c>
      <c r="DD56">
        <f>((5/16)*100)</f>
        <v>31.25</v>
      </c>
      <c r="DE56">
        <f>((11/16)*100)</f>
        <v>68.75</v>
      </c>
      <c r="DF56">
        <f>((5/15)*100)</f>
        <v>33.333333333333329</v>
      </c>
      <c r="DG56">
        <f>((11/15)*100)</f>
        <v>73.333333333333329</v>
      </c>
      <c r="DH56">
        <f>((2/15)*100)</f>
        <v>13.333333333333334</v>
      </c>
      <c r="DI56">
        <f>((5/15)*100)</f>
        <v>33.333333333333329</v>
      </c>
      <c r="DJ56">
        <f>((11/15)*100)</f>
        <v>73.333333333333329</v>
      </c>
      <c r="DK56">
        <f>((6/15)*100)</f>
        <v>40</v>
      </c>
      <c r="DL56">
        <f>((11/15)*100)</f>
        <v>73.333333333333329</v>
      </c>
      <c r="DM56">
        <f>((2/15)*100)</f>
        <v>13.333333333333334</v>
      </c>
      <c r="DN56">
        <f>((8/15)*100)</f>
        <v>53.333333333333336</v>
      </c>
      <c r="DP56">
        <f>((0/10)*100)</f>
        <v>0</v>
      </c>
      <c r="DQ56">
        <f>((0/10)*100)</f>
        <v>0</v>
      </c>
      <c r="DR56">
        <f>((8/10)*100)</f>
        <v>80</v>
      </c>
      <c r="DS56">
        <f>((0/12)*100)</f>
        <v>0</v>
      </c>
      <c r="DT56">
        <f>((8/12)*100)</f>
        <v>66.666666666666657</v>
      </c>
      <c r="DU56">
        <f>((0/12)*100)</f>
        <v>0</v>
      </c>
      <c r="DV56">
        <f>((0/10)*100)</f>
        <v>0</v>
      </c>
      <c r="DW56">
        <f>((8/10)*100)</f>
        <v>80</v>
      </c>
      <c r="DX56">
        <f>((1/10)*100)</f>
        <v>10</v>
      </c>
      <c r="DY56">
        <f>((8/13)*100)</f>
        <v>61.53846153846154</v>
      </c>
      <c r="DZ56">
        <f>((0/13)*100)</f>
        <v>0</v>
      </c>
      <c r="EA56">
        <f>((4/13)*100)</f>
        <v>30.76923076923077</v>
      </c>
    </row>
    <row r="57" spans="1:131" x14ac:dyDescent="0.25">
      <c r="A57">
        <v>86.381619000000001</v>
      </c>
      <c r="B57">
        <v>5.3574989999999998</v>
      </c>
      <c r="C57">
        <v>94.257747000000009</v>
      </c>
      <c r="D57">
        <v>6.7234569999999998</v>
      </c>
      <c r="E57">
        <v>109.50508000000001</v>
      </c>
      <c r="F57">
        <v>4.4437329999999999</v>
      </c>
      <c r="G57">
        <v>91.941426000000007</v>
      </c>
      <c r="H57">
        <v>7.9399389999999999</v>
      </c>
      <c r="K57">
        <f>(16/200)</f>
        <v>0.08</v>
      </c>
      <c r="L57">
        <f>(14/200)</f>
        <v>7.0000000000000007E-2</v>
      </c>
      <c r="M57">
        <f>(16/200)</f>
        <v>0.08</v>
      </c>
      <c r="N57">
        <f>(14/200)</f>
        <v>7.0000000000000007E-2</v>
      </c>
      <c r="P57">
        <f>(12/200)</f>
        <v>0.06</v>
      </c>
      <c r="Q57">
        <f>(13/200)</f>
        <v>6.5000000000000002E-2</v>
      </c>
      <c r="R57">
        <f>(11/200)</f>
        <v>5.5E-2</v>
      </c>
      <c r="S57">
        <f>(13/200)</f>
        <v>6.5000000000000002E-2</v>
      </c>
      <c r="U57">
        <f>0.08+0.06</f>
        <v>0.14000000000000001</v>
      </c>
      <c r="V57">
        <f>0.07+0.065</f>
        <v>0.13500000000000001</v>
      </c>
      <c r="W57">
        <f>0.08+0.055</f>
        <v>0.13500000000000001</v>
      </c>
      <c r="X57">
        <f>0.07+0.065</f>
        <v>0.13500000000000001</v>
      </c>
      <c r="Z57">
        <f>SQRT((ABS($A$58-$A$57)^2+(ABS($B$58-$B$57)^2)))</f>
        <v>19.236484945709513</v>
      </c>
      <c r="AA57">
        <f>SQRT((ABS($C$58-$C$57)^2+(ABS($D$58-$D$57)^2)))</f>
        <v>19.719587364200503</v>
      </c>
      <c r="AB57">
        <f>SQRT((ABS($E$58-$E$57)^2+(ABS($F$58-$F$57)^2)))</f>
        <v>23.017032932083691</v>
      </c>
      <c r="AC57">
        <f>SQRT((ABS($G$58-$G$57)^2+(ABS($H$58-$H$57)^2)))</f>
        <v>18.328385316831923</v>
      </c>
      <c r="AJ57">
        <f>1/0.14</f>
        <v>7.1428571428571423</v>
      </c>
      <c r="AK57">
        <f>1/0.135</f>
        <v>7.4074074074074066</v>
      </c>
      <c r="AL57">
        <f>1/0.135</f>
        <v>7.4074074074074066</v>
      </c>
      <c r="AM57">
        <f>1/0.135</f>
        <v>7.4074074074074066</v>
      </c>
      <c r="AO57">
        <f>$Z57/$U57</f>
        <v>137.40346389792509</v>
      </c>
      <c r="AP57">
        <f>$AA57/$V57</f>
        <v>146.07101751259631</v>
      </c>
      <c r="AQ57">
        <f>$AB57/$W57</f>
        <v>170.49654023765694</v>
      </c>
      <c r="AR57">
        <f>$AC57/$X57</f>
        <v>135.76581716171793</v>
      </c>
      <c r="AV57">
        <f>((0.08/0.14)*100)</f>
        <v>57.142857142857139</v>
      </c>
      <c r="AW57">
        <f>((0.07/0.135)*100)</f>
        <v>51.851851851851848</v>
      </c>
      <c r="AX57">
        <f>((0.08/0.135)*100)</f>
        <v>59.259259259259252</v>
      </c>
      <c r="AY57">
        <f>((0.07/0.135)*100)</f>
        <v>51.851851851851848</v>
      </c>
      <c r="BA57">
        <f>((0.06/0.14)*100)</f>
        <v>42.857142857142847</v>
      </c>
      <c r="BB57">
        <f>((0.065/0.135)*100)</f>
        <v>48.148148148148145</v>
      </c>
      <c r="BC57">
        <f>((0.055/0.135)*100)</f>
        <v>40.74074074074074</v>
      </c>
      <c r="BD57">
        <f>((0.065/0.135)*100)</f>
        <v>48.148148148148145</v>
      </c>
      <c r="BF57">
        <f>ABS($B$57-$D$57)</f>
        <v>1.365958</v>
      </c>
      <c r="BG57">
        <f>ABS($F$57-$H$57)</f>
        <v>3.4962059999999999</v>
      </c>
      <c r="BL57">
        <f>SQRT((ABS($A$57-$E$58)^2+(ABS($B$57-$F$58)^2)))</f>
        <v>0.52606395564417818</v>
      </c>
      <c r="BM57">
        <f>SQRT((ABS($C$57-$G$57)^2+(ABS($D$57-$H$57)^2)))</f>
        <v>2.6163278524231268</v>
      </c>
      <c r="BO57">
        <f>SQRT((ABS($A$57-$G$57)^2+(ABS($B$57-$H$57)^2)))</f>
        <v>6.13028957153323</v>
      </c>
      <c r="BP57">
        <f>SQRT((ABS($C$57-$E$58)^2+(ABS($D$57-$F$58)^2)))</f>
        <v>7.9906436499666347</v>
      </c>
      <c r="BR57">
        <f>DEGREES(ACOS((10.6836162730063^2+19.8688892285356^2-9.4825599015153^2)/(2*10.6836162730063*19.8688892285356)))</f>
        <v>9.2743996199698238</v>
      </c>
      <c r="BS57">
        <f>DEGREES(ACOS((8.30929495925888^2+18.7507907668623^2-10.6836162730063^2)/(2*8.30929495925888*18.7507907668623)))</f>
        <v>10.39541551256308</v>
      </c>
      <c r="BU57">
        <v>16</v>
      </c>
      <c r="BV57">
        <v>4</v>
      </c>
      <c r="BW57">
        <v>4</v>
      </c>
      <c r="BX57">
        <v>11</v>
      </c>
      <c r="BY57">
        <v>14</v>
      </c>
      <c r="BZ57">
        <v>4</v>
      </c>
      <c r="CA57">
        <v>10</v>
      </c>
      <c r="CB57">
        <v>2</v>
      </c>
      <c r="CC57">
        <v>16</v>
      </c>
      <c r="CD57">
        <v>4</v>
      </c>
      <c r="CE57">
        <v>10</v>
      </c>
      <c r="CF57">
        <v>8</v>
      </c>
      <c r="CG57">
        <v>14</v>
      </c>
      <c r="CH57">
        <v>11</v>
      </c>
      <c r="CI57">
        <v>0</v>
      </c>
      <c r="CJ57">
        <v>7</v>
      </c>
      <c r="CL57">
        <v>12</v>
      </c>
      <c r="CM57">
        <v>2</v>
      </c>
      <c r="CN57">
        <v>0</v>
      </c>
      <c r="CO57">
        <v>8</v>
      </c>
      <c r="CP57">
        <v>13</v>
      </c>
      <c r="CQ57">
        <v>2</v>
      </c>
      <c r="CR57">
        <v>7</v>
      </c>
      <c r="CS57">
        <v>0</v>
      </c>
      <c r="CT57">
        <v>11</v>
      </c>
      <c r="CU57">
        <v>0</v>
      </c>
      <c r="CV57">
        <v>7</v>
      </c>
      <c r="CW57">
        <v>4</v>
      </c>
      <c r="CX57">
        <v>13</v>
      </c>
      <c r="CY57">
        <v>8</v>
      </c>
      <c r="CZ57">
        <v>1</v>
      </c>
      <c r="DA57">
        <v>5</v>
      </c>
      <c r="DC57">
        <f>((4/16)*100)</f>
        <v>25</v>
      </c>
      <c r="DD57">
        <f>((4/16)*100)</f>
        <v>25</v>
      </c>
      <c r="DE57">
        <f>((11/16)*100)</f>
        <v>68.75</v>
      </c>
      <c r="DF57">
        <f>((4/14)*100)</f>
        <v>28.571428571428569</v>
      </c>
      <c r="DG57">
        <f>((10/14)*100)</f>
        <v>71.428571428571431</v>
      </c>
      <c r="DH57">
        <f>((2/14)*100)</f>
        <v>14.285714285714285</v>
      </c>
      <c r="DI57">
        <f>((4/16)*100)</f>
        <v>25</v>
      </c>
      <c r="DJ57">
        <f>((10/16)*100)</f>
        <v>62.5</v>
      </c>
      <c r="DK57">
        <f>((8/16)*100)</f>
        <v>50</v>
      </c>
      <c r="DL57">
        <f>((11/14)*100)</f>
        <v>78.571428571428569</v>
      </c>
      <c r="DM57">
        <f>((0/14)*100)</f>
        <v>0</v>
      </c>
      <c r="DN57">
        <f>((7/14)*100)</f>
        <v>50</v>
      </c>
      <c r="DP57">
        <f>((2/12)*100)</f>
        <v>16.666666666666664</v>
      </c>
      <c r="DQ57">
        <f>((0/12)*100)</f>
        <v>0</v>
      </c>
      <c r="DR57">
        <f>((8/12)*100)</f>
        <v>66.666666666666657</v>
      </c>
      <c r="DS57">
        <f>((2/13)*100)</f>
        <v>15.384615384615385</v>
      </c>
      <c r="DT57">
        <f>((7/13)*100)</f>
        <v>53.846153846153847</v>
      </c>
      <c r="DU57">
        <f>((0/13)*100)</f>
        <v>0</v>
      </c>
      <c r="DV57">
        <f>((0/11)*100)</f>
        <v>0</v>
      </c>
      <c r="DW57">
        <f>((7/11)*100)</f>
        <v>63.636363636363633</v>
      </c>
      <c r="DX57">
        <f>((4/11)*100)</f>
        <v>36.363636363636367</v>
      </c>
      <c r="DY57">
        <f>((8/13)*100)</f>
        <v>61.53846153846154</v>
      </c>
      <c r="DZ57">
        <f>((1/13)*100)</f>
        <v>7.6923076923076925</v>
      </c>
      <c r="EA57">
        <f>((5/13)*100)</f>
        <v>38.461538461538467</v>
      </c>
    </row>
    <row r="58" spans="1:131" x14ac:dyDescent="0.25">
      <c r="A58">
        <v>67.146149000000008</v>
      </c>
      <c r="B58">
        <v>5.1598959999999998</v>
      </c>
      <c r="C58">
        <v>74.538227000000006</v>
      </c>
      <c r="D58">
        <v>6.671913</v>
      </c>
      <c r="E58">
        <v>86.491511000000003</v>
      </c>
      <c r="F58">
        <v>4.8430410000000004</v>
      </c>
      <c r="G58">
        <v>73.613070000000008</v>
      </c>
      <c r="H58">
        <v>7.9727209999999999</v>
      </c>
      <c r="K58">
        <f>(18/200)</f>
        <v>0.09</v>
      </c>
      <c r="L58">
        <f>(14/200)</f>
        <v>7.0000000000000007E-2</v>
      </c>
      <c r="M58">
        <f>(17/200)</f>
        <v>8.5000000000000006E-2</v>
      </c>
      <c r="N58">
        <f>(14/200)</f>
        <v>7.0000000000000007E-2</v>
      </c>
      <c r="P58">
        <f>(12/200)</f>
        <v>0.06</v>
      </c>
      <c r="Q58">
        <f>(15/200)</f>
        <v>7.4999999999999997E-2</v>
      </c>
      <c r="R58">
        <f>(12/200)</f>
        <v>0.06</v>
      </c>
      <c r="S58">
        <f>(15/200)</f>
        <v>7.4999999999999997E-2</v>
      </c>
      <c r="U58">
        <f>0.09+0.06</f>
        <v>0.15</v>
      </c>
      <c r="V58">
        <f>0.07+0.075</f>
        <v>0.14500000000000002</v>
      </c>
      <c r="W58">
        <f>0.085+0.06</f>
        <v>0.14500000000000002</v>
      </c>
      <c r="X58">
        <f>0.07+0.075</f>
        <v>0.14500000000000002</v>
      </c>
      <c r="Z58">
        <f>SQRT((ABS($A$59-$A$58)^2+(ABS($B$59-$B$58)^2)))</f>
        <v>21.689035975386211</v>
      </c>
      <c r="AA58">
        <f>SQRT((ABS($C$59-$C$58)^2+(ABS($D$59-$D$58)^2)))</f>
        <v>20.364514635156567</v>
      </c>
      <c r="AB58">
        <f>SQRT((ABS($E$59-$E$58)^2+(ABS($F$59-$F$58)^2)))</f>
        <v>18.900739933713627</v>
      </c>
      <c r="AC58">
        <f>SQRT((ABS($G$59-$G$58)^2+(ABS($H$59-$H$58)^2)))</f>
        <v>20.524083130381761</v>
      </c>
      <c r="AJ58">
        <f>1/0.15</f>
        <v>6.666666666666667</v>
      </c>
      <c r="AK58">
        <f>1/0.145</f>
        <v>6.8965517241379315</v>
      </c>
      <c r="AL58">
        <f>1/0.145</f>
        <v>6.8965517241379315</v>
      </c>
      <c r="AM58">
        <f>1/0.145</f>
        <v>6.8965517241379315</v>
      </c>
      <c r="AO58">
        <f>$Z58/$U58</f>
        <v>144.59357316924141</v>
      </c>
      <c r="AP58">
        <f>$AA58/$V58</f>
        <v>140.44492851832115</v>
      </c>
      <c r="AQ58">
        <f>$AB58/$W58</f>
        <v>130.34993057733536</v>
      </c>
      <c r="AR58">
        <f>$AC58/$X58</f>
        <v>141.54540089918456</v>
      </c>
      <c r="AV58">
        <f>((0.09/0.15)*100)</f>
        <v>60</v>
      </c>
      <c r="AW58">
        <f>((0.07/0.145)*100)</f>
        <v>48.275862068965523</v>
      </c>
      <c r="AX58">
        <f>((0.085/0.145)*100)</f>
        <v>58.62068965517242</v>
      </c>
      <c r="AY58">
        <f>((0.07/0.145)*100)</f>
        <v>48.275862068965523</v>
      </c>
      <c r="BA58">
        <f>((0.06/0.15)*100)</f>
        <v>40</v>
      </c>
      <c r="BB58">
        <f>((0.075/0.145)*100)</f>
        <v>51.724137931034484</v>
      </c>
      <c r="BC58">
        <f>((0.06/0.145)*100)</f>
        <v>41.379310344827587</v>
      </c>
      <c r="BD58">
        <f>((0.075/0.145)*100)</f>
        <v>51.724137931034484</v>
      </c>
      <c r="BF58">
        <f>ABS($B$58-$D$58)</f>
        <v>1.5120170000000002</v>
      </c>
      <c r="BG58">
        <f>ABS($F$58-$H$58)</f>
        <v>3.1296799999999996</v>
      </c>
      <c r="BL58">
        <f>SQRT((ABS($A$58-$E$59)^2+(ABS($B$58-$F$59)^2)))</f>
        <v>0.45411673807733027</v>
      </c>
      <c r="BM58">
        <f>SQRT((ABS($C$58-$G$58)^2+(ABS($D$58-$H$58)^2)))</f>
        <v>1.5962508974196374</v>
      </c>
      <c r="BO58">
        <f>SQRT((ABS($A$58-$G$58)^2+(ABS($B$58-$H$58)^2)))</f>
        <v>7.0521664544213643</v>
      </c>
      <c r="BP58">
        <f>SQRT((ABS($C$58-$E$59)^2+(ABS($D$58-$F$59)^2)))</f>
        <v>7.1273225698471832</v>
      </c>
      <c r="BR58">
        <f>DEGREES(ACOS((14.0543104466269^2+22.9809155672484^2-9.28983613810152^2)/(2*14.0543104466269*22.9809155672484)))</f>
        <v>8.2078393096440116</v>
      </c>
      <c r="BS58">
        <f>DEGREES(ACOS((9.4825599015153^2+23.2021707713948^2-14.0543104466269^2)/(2*9.4825599015153*23.2021707713948)))</f>
        <v>11.79802318800569</v>
      </c>
      <c r="BU58">
        <v>18</v>
      </c>
      <c r="BV58">
        <v>5</v>
      </c>
      <c r="BW58">
        <v>6</v>
      </c>
      <c r="BX58">
        <v>12</v>
      </c>
      <c r="BY58">
        <v>14</v>
      </c>
      <c r="BZ58">
        <v>5</v>
      </c>
      <c r="CA58">
        <v>10</v>
      </c>
      <c r="CB58">
        <v>0</v>
      </c>
      <c r="CC58">
        <v>17</v>
      </c>
      <c r="CD58">
        <v>5</v>
      </c>
      <c r="CE58">
        <v>10</v>
      </c>
      <c r="CF58">
        <v>7</v>
      </c>
      <c r="CG58">
        <v>14</v>
      </c>
      <c r="CH58">
        <v>12</v>
      </c>
      <c r="CI58">
        <v>0</v>
      </c>
      <c r="CJ58">
        <v>7</v>
      </c>
      <c r="CL58">
        <v>12</v>
      </c>
      <c r="CM58">
        <v>3</v>
      </c>
      <c r="CN58">
        <v>0</v>
      </c>
      <c r="CO58">
        <v>9</v>
      </c>
      <c r="CP58">
        <v>15</v>
      </c>
      <c r="CQ58">
        <v>3</v>
      </c>
      <c r="CR58">
        <v>8</v>
      </c>
      <c r="CS58">
        <v>1</v>
      </c>
      <c r="CT58">
        <v>12</v>
      </c>
      <c r="CU58">
        <v>0</v>
      </c>
      <c r="CV58">
        <v>8</v>
      </c>
      <c r="CW58">
        <v>5</v>
      </c>
      <c r="CX58">
        <v>15</v>
      </c>
      <c r="CY58">
        <v>9</v>
      </c>
      <c r="CZ58">
        <v>1</v>
      </c>
      <c r="DA58">
        <v>5</v>
      </c>
      <c r="DC58">
        <f>((5/18)*100)</f>
        <v>27.777777777777779</v>
      </c>
      <c r="DD58">
        <f>((6/18)*100)</f>
        <v>33.333333333333329</v>
      </c>
      <c r="DE58">
        <f>((12/18)*100)</f>
        <v>66.666666666666657</v>
      </c>
      <c r="DF58">
        <f>((5/14)*100)</f>
        <v>35.714285714285715</v>
      </c>
      <c r="DG58">
        <f>((10/14)*100)</f>
        <v>71.428571428571431</v>
      </c>
      <c r="DH58">
        <f>((0/14)*100)</f>
        <v>0</v>
      </c>
      <c r="DI58">
        <f>((5/17)*100)</f>
        <v>29.411764705882355</v>
      </c>
      <c r="DJ58">
        <f>((10/17)*100)</f>
        <v>58.82352941176471</v>
      </c>
      <c r="DK58">
        <f>((7/17)*100)</f>
        <v>41.17647058823529</v>
      </c>
      <c r="DL58">
        <f>((12/14)*100)</f>
        <v>85.714285714285708</v>
      </c>
      <c r="DM58">
        <f>((0/14)*100)</f>
        <v>0</v>
      </c>
      <c r="DN58">
        <f>((7/14)*100)</f>
        <v>50</v>
      </c>
      <c r="DP58">
        <f>((3/12)*100)</f>
        <v>25</v>
      </c>
      <c r="DQ58">
        <f>((0/12)*100)</f>
        <v>0</v>
      </c>
      <c r="DR58">
        <f>((9/12)*100)</f>
        <v>75</v>
      </c>
      <c r="DS58">
        <f>((3/15)*100)</f>
        <v>20</v>
      </c>
      <c r="DT58">
        <f>((8/15)*100)</f>
        <v>53.333333333333336</v>
      </c>
      <c r="DU58">
        <f>((1/15)*100)</f>
        <v>6.666666666666667</v>
      </c>
      <c r="DV58">
        <f>((0/12)*100)</f>
        <v>0</v>
      </c>
      <c r="DW58">
        <f>((8/12)*100)</f>
        <v>66.666666666666657</v>
      </c>
      <c r="DX58">
        <f>((5/12)*100)</f>
        <v>41.666666666666671</v>
      </c>
      <c r="DY58">
        <f>((9/15)*100)</f>
        <v>60</v>
      </c>
      <c r="DZ58">
        <f>((1/15)*100)</f>
        <v>6.666666666666667</v>
      </c>
      <c r="EA58">
        <f>((5/15)*100)</f>
        <v>33.333333333333329</v>
      </c>
    </row>
    <row r="59" spans="1:131" x14ac:dyDescent="0.25">
      <c r="A59">
        <v>45.458595000000003</v>
      </c>
      <c r="B59">
        <v>5.4134370000000001</v>
      </c>
      <c r="C59">
        <v>54.180786000000005</v>
      </c>
      <c r="D59">
        <v>6.1352080000000004</v>
      </c>
      <c r="E59">
        <v>67.592190000000002</v>
      </c>
      <c r="F59">
        <v>5.0746349999999998</v>
      </c>
      <c r="G59">
        <v>53.090160000000004</v>
      </c>
      <c r="H59">
        <v>7.7532819999999996</v>
      </c>
      <c r="K59">
        <f>(17/200)</f>
        <v>8.5000000000000006E-2</v>
      </c>
      <c r="L59">
        <f>(14/200)</f>
        <v>7.0000000000000007E-2</v>
      </c>
      <c r="M59">
        <f>(19/200)</f>
        <v>9.5000000000000001E-2</v>
      </c>
      <c r="N59">
        <f>(14/200)</f>
        <v>7.0000000000000007E-2</v>
      </c>
      <c r="P59">
        <f>(13/200)</f>
        <v>6.5000000000000002E-2</v>
      </c>
      <c r="Q59">
        <f>(15/200)</f>
        <v>7.4999999999999997E-2</v>
      </c>
      <c r="R59">
        <f>(12/200)</f>
        <v>0.06</v>
      </c>
      <c r="S59">
        <f>(16/200)</f>
        <v>0.08</v>
      </c>
      <c r="U59">
        <f>0.085+0.065</f>
        <v>0.15000000000000002</v>
      </c>
      <c r="V59">
        <f>0.07+0.075</f>
        <v>0.14500000000000002</v>
      </c>
      <c r="W59">
        <f>0.095+0.06</f>
        <v>0.155</v>
      </c>
      <c r="X59">
        <f>0.07+0.08</f>
        <v>0.15000000000000002</v>
      </c>
      <c r="Z59">
        <f>SQRT((ABS($A$60-$A$59)^2+(ABS($B$60-$B$59)^2)))</f>
        <v>21.84738082162713</v>
      </c>
      <c r="AA59">
        <f>SQRT((ABS($C$60-$C$59)^2+(ABS($D$60-$D$59)^2)))</f>
        <v>21.676286643439305</v>
      </c>
      <c r="AB59">
        <f>SQRT((ABS($E$60-$E$59)^2+(ABS($F$60-$F$59)^2)))</f>
        <v>22.094055871385496</v>
      </c>
      <c r="AC59">
        <f>SQRT((ABS($G$60-$G$59)^2+(ABS($H$60-$H$59)^2)))</f>
        <v>20.265246961338175</v>
      </c>
      <c r="AJ59">
        <f>1/0.15</f>
        <v>6.666666666666667</v>
      </c>
      <c r="AK59">
        <f>1/0.145</f>
        <v>6.8965517241379315</v>
      </c>
      <c r="AL59">
        <f>1/0.155</f>
        <v>6.4516129032258069</v>
      </c>
      <c r="AM59">
        <f>1/0.15</f>
        <v>6.666666666666667</v>
      </c>
      <c r="AO59">
        <f>$Z59/$U59</f>
        <v>145.64920547751419</v>
      </c>
      <c r="AP59">
        <f>$AA59/$V59</f>
        <v>149.49163202371932</v>
      </c>
      <c r="AQ59">
        <f>$AB59/$W59</f>
        <v>142.54229594442256</v>
      </c>
      <c r="AR59">
        <f>$AC59/$X59</f>
        <v>135.10164640892114</v>
      </c>
      <c r="AV59">
        <f>((0.085/0.15)*100)</f>
        <v>56.666666666666679</v>
      </c>
      <c r="AW59">
        <f>((0.07/0.145)*100)</f>
        <v>48.275862068965523</v>
      </c>
      <c r="AX59">
        <f>((0.095/0.155)*100)</f>
        <v>61.29032258064516</v>
      </c>
      <c r="AY59">
        <f>((0.07/0.15)*100)</f>
        <v>46.666666666666671</v>
      </c>
      <c r="BA59">
        <f>((0.065/0.15)*100)</f>
        <v>43.333333333333336</v>
      </c>
      <c r="BB59">
        <f>((0.075/0.145)*100)</f>
        <v>51.724137931034484</v>
      </c>
      <c r="BC59">
        <f>((0.06/0.155)*100)</f>
        <v>38.70967741935484</v>
      </c>
      <c r="BD59">
        <f>((0.08/0.15)*100)</f>
        <v>53.333333333333336</v>
      </c>
      <c r="BF59">
        <f>ABS($B$59-$D$59)</f>
        <v>0.72177100000000038</v>
      </c>
      <c r="BG59">
        <f>ABS($F$59-$H$59)</f>
        <v>2.6786469999999998</v>
      </c>
      <c r="BL59">
        <f>SQRT((ABS($A$59-$E$60)^2+(ABS($B$59-$F$60)^2)))</f>
        <v>4.434624373044696E-2</v>
      </c>
      <c r="BM59">
        <f>SQRT((ABS($C$59-$G$59)^2+(ABS($D$59-$H$59)^2)))</f>
        <v>1.9513145675036607</v>
      </c>
      <c r="BO59">
        <f>SQRT((ABS($A$59-$G$59)^2+(ABS($B$59-$H$59)^2)))</f>
        <v>7.9822089031326424</v>
      </c>
      <c r="BP59">
        <f>SQRT((ABS($C$59-$E$60)^2+(ABS($D$59-$F$60)^2)))</f>
        <v>8.7087235197101638</v>
      </c>
      <c r="BR59">
        <f>DEGREES(ACOS((25.6951228337264^2+29.791863164266^2-4.7700796701724^2)/(2*25.6951228337264*29.791863164266)))</f>
        <v>5.0616326736382051</v>
      </c>
      <c r="BS59">
        <f>DEGREES(ACOS((9.28983613810152^2+34.8183948197832^2-25.6951228337264^2)/(2*9.28983613810152*34.8183948197832)))</f>
        <v>9.3157724849558043</v>
      </c>
      <c r="BU59">
        <v>17</v>
      </c>
      <c r="BV59">
        <v>3</v>
      </c>
      <c r="BW59">
        <v>3</v>
      </c>
      <c r="BX59">
        <v>12</v>
      </c>
      <c r="BY59">
        <v>14</v>
      </c>
      <c r="BZ59">
        <v>3</v>
      </c>
      <c r="CA59">
        <v>12</v>
      </c>
      <c r="CB59">
        <v>0</v>
      </c>
      <c r="CC59">
        <v>19</v>
      </c>
      <c r="CD59">
        <v>6</v>
      </c>
      <c r="CE59">
        <v>12</v>
      </c>
      <c r="CF59">
        <v>7</v>
      </c>
      <c r="CG59">
        <v>14</v>
      </c>
      <c r="CH59">
        <v>12</v>
      </c>
      <c r="CI59">
        <v>0</v>
      </c>
      <c r="CJ59">
        <v>4</v>
      </c>
      <c r="CL59">
        <v>13</v>
      </c>
      <c r="CM59">
        <v>2</v>
      </c>
      <c r="CN59">
        <v>0</v>
      </c>
      <c r="CO59">
        <v>11</v>
      </c>
      <c r="CP59">
        <v>15</v>
      </c>
      <c r="CQ59">
        <v>2</v>
      </c>
      <c r="CR59">
        <v>8</v>
      </c>
      <c r="CS59">
        <v>1</v>
      </c>
      <c r="CT59">
        <v>12</v>
      </c>
      <c r="CU59">
        <v>0</v>
      </c>
      <c r="CV59">
        <v>8</v>
      </c>
      <c r="CW59">
        <v>5</v>
      </c>
      <c r="CX59">
        <v>16</v>
      </c>
      <c r="CY59">
        <v>11</v>
      </c>
      <c r="CZ59">
        <v>2</v>
      </c>
      <c r="DA59">
        <v>4</v>
      </c>
      <c r="DC59">
        <f>((3/17)*100)</f>
        <v>17.647058823529413</v>
      </c>
      <c r="DD59">
        <f>((3/17)*100)</f>
        <v>17.647058823529413</v>
      </c>
      <c r="DE59">
        <f>((12/17)*100)</f>
        <v>70.588235294117652</v>
      </c>
      <c r="DF59">
        <f>((3/14)*100)</f>
        <v>21.428571428571427</v>
      </c>
      <c r="DG59">
        <f>((12/14)*100)</f>
        <v>85.714285714285708</v>
      </c>
      <c r="DH59">
        <f>((0/14)*100)</f>
        <v>0</v>
      </c>
      <c r="DI59">
        <f>((6/19)*100)</f>
        <v>31.578947368421051</v>
      </c>
      <c r="DJ59">
        <f>((12/19)*100)</f>
        <v>63.157894736842103</v>
      </c>
      <c r="DK59">
        <f>((7/19)*100)</f>
        <v>36.84210526315789</v>
      </c>
      <c r="DL59">
        <f>((12/14)*100)</f>
        <v>85.714285714285708</v>
      </c>
      <c r="DM59">
        <f>((0/14)*100)</f>
        <v>0</v>
      </c>
      <c r="DN59">
        <f>((4/14)*100)</f>
        <v>28.571428571428569</v>
      </c>
      <c r="DP59">
        <f>((2/13)*100)</f>
        <v>15.384615384615385</v>
      </c>
      <c r="DQ59">
        <f>((0/13)*100)</f>
        <v>0</v>
      </c>
      <c r="DR59">
        <f>((11/13)*100)</f>
        <v>84.615384615384613</v>
      </c>
      <c r="DS59">
        <f>((2/15)*100)</f>
        <v>13.333333333333334</v>
      </c>
      <c r="DT59">
        <f>((8/15)*100)</f>
        <v>53.333333333333336</v>
      </c>
      <c r="DU59">
        <f>((1/15)*100)</f>
        <v>6.666666666666667</v>
      </c>
      <c r="DV59">
        <f>((0/12)*100)</f>
        <v>0</v>
      </c>
      <c r="DW59">
        <f>((8/12)*100)</f>
        <v>66.666666666666657</v>
      </c>
      <c r="DX59">
        <f>((5/12)*100)</f>
        <v>41.666666666666671</v>
      </c>
      <c r="DY59">
        <f>((11/16)*100)</f>
        <v>68.75</v>
      </c>
      <c r="DZ59">
        <f>((2/16)*100)</f>
        <v>12.5</v>
      </c>
      <c r="EA59">
        <f>((4/16)*100)</f>
        <v>25</v>
      </c>
    </row>
    <row r="60" spans="1:131" x14ac:dyDescent="0.25">
      <c r="A60">
        <v>23.612396000000004</v>
      </c>
      <c r="B60">
        <v>5.6406770000000002</v>
      </c>
      <c r="C60">
        <v>32.510418000000001</v>
      </c>
      <c r="D60">
        <v>6.6417190000000002</v>
      </c>
      <c r="E60">
        <v>45.500938000000005</v>
      </c>
      <c r="F60">
        <v>5.426615</v>
      </c>
      <c r="G60">
        <v>32.826565000000002</v>
      </c>
      <c r="H60">
        <v>7.4945310000000003</v>
      </c>
      <c r="K60">
        <f>(16/200)</f>
        <v>0.08</v>
      </c>
      <c r="L60">
        <f>(13/200)</f>
        <v>6.5000000000000002E-2</v>
      </c>
      <c r="M60">
        <f>(18/200)</f>
        <v>0.09</v>
      </c>
      <c r="N60">
        <f>(17/200)</f>
        <v>8.5000000000000006E-2</v>
      </c>
      <c r="P60">
        <f>(16/200)</f>
        <v>0.08</v>
      </c>
      <c r="Q60">
        <f>(17/200)</f>
        <v>8.5000000000000006E-2</v>
      </c>
      <c r="R60">
        <f>(14/200)</f>
        <v>7.0000000000000007E-2</v>
      </c>
      <c r="S60">
        <f>(16/200)</f>
        <v>0.08</v>
      </c>
      <c r="U60">
        <f>0.08+0.08</f>
        <v>0.16</v>
      </c>
      <c r="V60">
        <f>0.065+0.085</f>
        <v>0.15000000000000002</v>
      </c>
      <c r="W60">
        <f>0.09+0.07</f>
        <v>0.16</v>
      </c>
      <c r="X60">
        <f>0.085+0.08</f>
        <v>0.16500000000000001</v>
      </c>
      <c r="Z60">
        <f>SQRT((ABS($A$61-$A$60)^2+(ABS($B$61-$B$60)^2)))</f>
        <v>13.895375967108233</v>
      </c>
      <c r="AA60">
        <f>SQRT((ABS($C$61-$C$60)^2+(ABS($D$61-$D$60)^2)))</f>
        <v>17.584866825803427</v>
      </c>
      <c r="AB60">
        <f>SQRT((ABS($E$61-$E$60)^2+(ABS($F$61-$F$60)^2)))</f>
        <v>20.895140212732198</v>
      </c>
      <c r="AC60">
        <f>SQRT((ABS($G$61-$G$60)^2+(ABS($H$61-$H$60)^2)))</f>
        <v>16.461782053074689</v>
      </c>
      <c r="AJ60">
        <f>1/0.16</f>
        <v>6.25</v>
      </c>
      <c r="AK60">
        <f>1/0.15</f>
        <v>6.666666666666667</v>
      </c>
      <c r="AL60">
        <f>1/0.16</f>
        <v>6.25</v>
      </c>
      <c r="AM60">
        <f>1/0.165</f>
        <v>6.0606060606060606</v>
      </c>
      <c r="AO60">
        <f>$Z60/$U60</f>
        <v>86.846099794426451</v>
      </c>
      <c r="AP60">
        <f>$AA60/$V60</f>
        <v>117.23244550535617</v>
      </c>
      <c r="AQ60">
        <f>$AB60/$W60</f>
        <v>130.59462632957624</v>
      </c>
      <c r="AR60">
        <f>$AC60/$X60</f>
        <v>99.768376079240539</v>
      </c>
      <c r="AV60">
        <f>((0.08/0.16)*100)</f>
        <v>50</v>
      </c>
      <c r="AW60">
        <f>((0.065/0.15)*100)</f>
        <v>43.333333333333336</v>
      </c>
      <c r="AX60">
        <f>((0.09/0.16)*100)</f>
        <v>56.25</v>
      </c>
      <c r="AY60">
        <f>((0.085/0.165)*100)</f>
        <v>51.515151515151516</v>
      </c>
      <c r="BA60">
        <f>((0.08/0.16)*100)</f>
        <v>50</v>
      </c>
      <c r="BB60">
        <f>((0.085/0.15)*100)</f>
        <v>56.666666666666679</v>
      </c>
      <c r="BC60">
        <f>((0.07/0.16)*100)</f>
        <v>43.750000000000007</v>
      </c>
      <c r="BD60">
        <f>((0.08/0.165)*100)</f>
        <v>48.484848484848484</v>
      </c>
      <c r="BF60">
        <f>ABS($B$60-$D$60)</f>
        <v>1.001042</v>
      </c>
      <c r="BG60">
        <f>ABS($F$60-$H$60)</f>
        <v>2.0679160000000003</v>
      </c>
      <c r="BL60">
        <f>SQRT((ABS($A$60-$E$61)^2+(ABS($B$60-$F$61)^2)))</f>
        <v>0.99445276492450529</v>
      </c>
      <c r="BM60">
        <f>SQRT((ABS($C$60-$G$60)^2+(ABS($D$60-$H$60)^2)))</f>
        <v>0.90952582863434983</v>
      </c>
      <c r="BO60">
        <f>SQRT((ABS($A$60-$G$60)^2+(ABS($B$60-$H$60)^2)))</f>
        <v>9.3988129577025301</v>
      </c>
      <c r="BP60">
        <f>SQRT((ABS($C$60-$E$61)^2+(ABS($D$60-$F$61)^2)))</f>
        <v>7.9676018342119743</v>
      </c>
      <c r="BR60">
        <f>DEGREES(ACOS((18.4156733994123^2+21.5026134385663^2-4.52530211131435^2)/(2*18.4156733994123*21.5026134385663)))</f>
        <v>9.5383936058591026</v>
      </c>
      <c r="BS60">
        <f>DEGREES(ACOS((4.7700796701724^2+22.1852489930206^2-18.4156733994123^2)/(2*4.7700796701724*22.1852489930206)))</f>
        <v>33.8372722727987</v>
      </c>
      <c r="BU60">
        <v>16</v>
      </c>
      <c r="BV60">
        <v>0</v>
      </c>
      <c r="BW60">
        <v>0</v>
      </c>
      <c r="BX60">
        <v>14</v>
      </c>
      <c r="BY60">
        <v>13</v>
      </c>
      <c r="BZ60">
        <v>0</v>
      </c>
      <c r="CA60">
        <v>13</v>
      </c>
      <c r="CB60">
        <v>0</v>
      </c>
      <c r="CC60">
        <v>18</v>
      </c>
      <c r="CD60">
        <v>2</v>
      </c>
      <c r="CE60">
        <v>13</v>
      </c>
      <c r="CF60">
        <v>4</v>
      </c>
      <c r="CG60">
        <v>17</v>
      </c>
      <c r="CH60">
        <v>14</v>
      </c>
      <c r="CI60">
        <v>0</v>
      </c>
      <c r="CJ60">
        <v>1</v>
      </c>
      <c r="CL60">
        <v>16</v>
      </c>
      <c r="CM60">
        <v>3</v>
      </c>
      <c r="CN60">
        <v>0</v>
      </c>
      <c r="CO60">
        <v>14</v>
      </c>
      <c r="CP60">
        <v>17</v>
      </c>
      <c r="CQ60">
        <v>3</v>
      </c>
      <c r="CR60">
        <v>12</v>
      </c>
      <c r="CS60">
        <v>3</v>
      </c>
      <c r="CT60">
        <v>14</v>
      </c>
      <c r="CU60">
        <v>0</v>
      </c>
      <c r="CV60">
        <v>12</v>
      </c>
      <c r="CW60">
        <v>4</v>
      </c>
      <c r="CX60">
        <v>16</v>
      </c>
      <c r="CY60">
        <v>14</v>
      </c>
      <c r="CZ60">
        <v>3</v>
      </c>
      <c r="DA60">
        <v>2</v>
      </c>
      <c r="DC60">
        <f>((0/16)*100)</f>
        <v>0</v>
      </c>
      <c r="DD60">
        <f>((0/16)*100)</f>
        <v>0</v>
      </c>
      <c r="DE60">
        <f>((14/16)*100)</f>
        <v>87.5</v>
      </c>
      <c r="DF60">
        <f>((0/13)*100)</f>
        <v>0</v>
      </c>
      <c r="DG60">
        <f>((13/13)*100)</f>
        <v>100</v>
      </c>
      <c r="DH60">
        <f>((0/13)*100)</f>
        <v>0</v>
      </c>
      <c r="DI60">
        <f>((2/18)*100)</f>
        <v>11.111111111111111</v>
      </c>
      <c r="DJ60">
        <f>((13/18)*100)</f>
        <v>72.222222222222214</v>
      </c>
      <c r="DK60">
        <f>((4/18)*100)</f>
        <v>22.222222222222221</v>
      </c>
      <c r="DL60">
        <f>((14/17)*100)</f>
        <v>82.35294117647058</v>
      </c>
      <c r="DM60">
        <f>((0/17)*100)</f>
        <v>0</v>
      </c>
      <c r="DN60">
        <f>((1/17)*100)</f>
        <v>5.8823529411764701</v>
      </c>
      <c r="DP60">
        <f>((3/16)*100)</f>
        <v>18.75</v>
      </c>
      <c r="DQ60">
        <f>((0/16)*100)</f>
        <v>0</v>
      </c>
      <c r="DR60">
        <f>((14/16)*100)</f>
        <v>87.5</v>
      </c>
      <c r="DS60">
        <f>((3/17)*100)</f>
        <v>17.647058823529413</v>
      </c>
      <c r="DT60">
        <f>((12/17)*100)</f>
        <v>70.588235294117652</v>
      </c>
      <c r="DU60">
        <f>((3/17)*100)</f>
        <v>17.647058823529413</v>
      </c>
      <c r="DV60">
        <f>((0/14)*100)</f>
        <v>0</v>
      </c>
      <c r="DW60">
        <f>((12/14)*100)</f>
        <v>85.714285714285708</v>
      </c>
      <c r="DX60">
        <f>((4/14)*100)</f>
        <v>28.571428571428569</v>
      </c>
      <c r="DY60">
        <f>((14/16)*100)</f>
        <v>87.5</v>
      </c>
      <c r="DZ60">
        <f>((3/16)*100)</f>
        <v>18.75</v>
      </c>
      <c r="EA60">
        <f>((2/16)*100)</f>
        <v>12.5</v>
      </c>
    </row>
    <row r="61" spans="1:131" x14ac:dyDescent="0.25">
      <c r="A61">
        <v>9.7322410000000019</v>
      </c>
      <c r="B61">
        <v>6.2908850000000003</v>
      </c>
      <c r="C61">
        <v>14.926407000000005</v>
      </c>
      <c r="D61">
        <v>6.8152080000000002</v>
      </c>
      <c r="E61">
        <v>24.606825000000001</v>
      </c>
      <c r="F61">
        <v>5.6338020000000002</v>
      </c>
      <c r="G61">
        <v>16.366251000000005</v>
      </c>
      <c r="H61">
        <v>7.7143750000000004</v>
      </c>
      <c r="Q61">
        <f>(22/200)</f>
        <v>0.11</v>
      </c>
      <c r="R61">
        <f>(18/200)</f>
        <v>0.09</v>
      </c>
      <c r="BF61">
        <f>ABS($B$61-$D$61)</f>
        <v>0.52432299999999987</v>
      </c>
      <c r="BG61">
        <f>ABS($F$61-$H$61)</f>
        <v>2.0805730000000002</v>
      </c>
      <c r="BI61">
        <v>2.3892705000000003</v>
      </c>
      <c r="BJ61">
        <v>2.1938979999999999</v>
      </c>
      <c r="BO61">
        <f>SQRT((ABS($A$61-$G$61)^2+(ABS($B$61-$H$61)^2)))</f>
        <v>6.7850138142969207</v>
      </c>
      <c r="BP61">
        <f>SQRT((ABS($C$61-$E$61)^2+(ABS($D$61-$F$61)^2)))</f>
        <v>9.7522414239783828</v>
      </c>
      <c r="BR61">
        <f>DEGREES(ACOS((22.2237193089899^2+24.5156995977975^2-4.10224548270847^2)/(2*22.2237193089899*24.5156995977975)))</f>
        <v>8.3587705165940349</v>
      </c>
      <c r="BS61">
        <f>DEGREES(ACOS((4.52530211131435^2+25.2876043048322^2-22.2237193089899^2)/(2*4.52530211131435*25.2876043048322)))</f>
        <v>43.488165171243708</v>
      </c>
      <c r="CP61">
        <v>22</v>
      </c>
      <c r="CQ61">
        <v>6</v>
      </c>
      <c r="CR61">
        <v>18</v>
      </c>
      <c r="CS61">
        <v>5</v>
      </c>
      <c r="CT61">
        <v>18</v>
      </c>
      <c r="CU61">
        <v>2</v>
      </c>
      <c r="CV61">
        <v>18</v>
      </c>
      <c r="CW61">
        <v>2</v>
      </c>
      <c r="DS61">
        <f>((6/22)*100)</f>
        <v>27.27272727272727</v>
      </c>
      <c r="DT61">
        <f>((18/22)*100)</f>
        <v>81.818181818181827</v>
      </c>
      <c r="DU61">
        <f>((5/22)*100)</f>
        <v>22.727272727272727</v>
      </c>
      <c r="DV61">
        <f>((2/18)*100)</f>
        <v>11.111111111111111</v>
      </c>
      <c r="DW61">
        <f>((18/18)*100)</f>
        <v>100</v>
      </c>
      <c r="DX61">
        <f>((2/18)*100)</f>
        <v>11.111111111111111</v>
      </c>
    </row>
    <row r="62" spans="1:131" x14ac:dyDescent="0.25">
      <c r="A62" t="s">
        <v>22</v>
      </c>
      <c r="B62" t="s">
        <v>22</v>
      </c>
      <c r="C62" t="s">
        <v>22</v>
      </c>
      <c r="D62" t="s">
        <v>22</v>
      </c>
      <c r="E62" t="s">
        <v>22</v>
      </c>
      <c r="F62" t="s">
        <v>22</v>
      </c>
      <c r="G62" t="s">
        <v>22</v>
      </c>
      <c r="H62" t="s">
        <v>22</v>
      </c>
      <c r="BR62">
        <f>DEGREES(ACOS((18.2362001828237^2+21.7220159801876^2-4.81759827701574^2)/(2*18.2362001828237*21.7220159801876)))</f>
        <v>9.5842215929996115</v>
      </c>
      <c r="BS62">
        <f>DEGREES(ACOS((4.10224548270847^2+20.4327152763705^2-18.2362001828237^2)/(2*4.10224548270847*20.4327152763705)))</f>
        <v>52.623756920153554</v>
      </c>
    </row>
    <row r="63" spans="1:131" x14ac:dyDescent="0.25">
      <c r="A63">
        <v>65.725211999999999</v>
      </c>
      <c r="B63">
        <v>8.6816659999999999</v>
      </c>
      <c r="C63">
        <v>74.822233000000011</v>
      </c>
      <c r="D63">
        <v>7.0712219999999997</v>
      </c>
      <c r="E63">
        <v>65.764427000000012</v>
      </c>
      <c r="F63">
        <v>7.8895309999999998</v>
      </c>
      <c r="G63">
        <v>57.030575000000006</v>
      </c>
      <c r="H63">
        <v>6.4076560000000002</v>
      </c>
      <c r="K63">
        <f>(19/200)</f>
        <v>9.5000000000000001E-2</v>
      </c>
      <c r="L63">
        <f>(18/200)</f>
        <v>0.09</v>
      </c>
      <c r="M63">
        <f>(16/200)</f>
        <v>0.08</v>
      </c>
      <c r="N63">
        <f>(15/200)</f>
        <v>7.4999999999999997E-2</v>
      </c>
      <c r="P63">
        <f>(17/200)</f>
        <v>8.5000000000000006E-2</v>
      </c>
      <c r="Q63">
        <f>(15/200)</f>
        <v>7.4999999999999997E-2</v>
      </c>
      <c r="R63">
        <f>(16/200)</f>
        <v>0.08</v>
      </c>
      <c r="S63">
        <f>(16/200)</f>
        <v>0.08</v>
      </c>
      <c r="U63">
        <f>0.095+0.085</f>
        <v>0.18</v>
      </c>
      <c r="V63">
        <f>0.09+0.075</f>
        <v>0.16499999999999998</v>
      </c>
      <c r="W63">
        <f>0.08+0.08</f>
        <v>0.16</v>
      </c>
      <c r="X63">
        <f>0.075+0.08</f>
        <v>0.155</v>
      </c>
      <c r="Z63">
        <f>SQRT((ABS($A$64-$A$63)^2+(ABS($B$64-$B$63)^2)))</f>
        <v>17.552451202864244</v>
      </c>
      <c r="AA63">
        <f>SQRT((ABS($C$64-$C$63)^2+(ABS($D$64-$D$63)^2)))</f>
        <v>18.749595450132389</v>
      </c>
      <c r="AB63">
        <f>SQRT((ABS($E$64-$E$63)^2+(ABS($F$64-$F$63)^2)))</f>
        <v>17.877434004741641</v>
      </c>
      <c r="AC63">
        <f>SQRT((ABS($G$64-$G$63)^2+(ABS($H$64-$H$63)^2)))</f>
        <v>18.412144354205374</v>
      </c>
      <c r="AJ63">
        <f>1/0.18</f>
        <v>5.5555555555555554</v>
      </c>
      <c r="AK63">
        <f>1/0.165</f>
        <v>6.0606060606060606</v>
      </c>
      <c r="AL63">
        <f>1/0.16</f>
        <v>6.25</v>
      </c>
      <c r="AM63">
        <f>1/0.155</f>
        <v>6.4516129032258069</v>
      </c>
      <c r="AO63">
        <f>$Z63/$U63</f>
        <v>97.513617793690244</v>
      </c>
      <c r="AP63">
        <f>$AA63/$V63</f>
        <v>113.63391181898419</v>
      </c>
      <c r="AQ63">
        <f>$AB63/$W63</f>
        <v>111.73396252963525</v>
      </c>
      <c r="AR63">
        <f>$AC63/$X63</f>
        <v>118.78802809164758</v>
      </c>
      <c r="AV63">
        <f>((0.095/0.18)*100)</f>
        <v>52.777777777777779</v>
      </c>
      <c r="AW63">
        <f>((0.09/0.165)*100)</f>
        <v>54.54545454545454</v>
      </c>
      <c r="AX63">
        <f>((0.08/0.16)*100)</f>
        <v>50</v>
      </c>
      <c r="AY63">
        <f>((0.075/0.155)*100)</f>
        <v>48.387096774193544</v>
      </c>
      <c r="BA63">
        <f>((0.085/0.18)*100)</f>
        <v>47.222222222222229</v>
      </c>
      <c r="BB63">
        <f>((0.075/0.165)*100)</f>
        <v>45.454545454545453</v>
      </c>
      <c r="BC63">
        <f>((0.08/0.16)*100)</f>
        <v>50</v>
      </c>
      <c r="BD63">
        <f>((0.08/0.155)*100)</f>
        <v>51.612903225806448</v>
      </c>
      <c r="BF63">
        <f>ABS($B$63-$D$63)</f>
        <v>1.6104440000000002</v>
      </c>
      <c r="BG63">
        <f>ABS($F$63-$H$63)</f>
        <v>1.4818749999999996</v>
      </c>
      <c r="BL63">
        <f>SQRT((ABS($A$63-$E$63)^2+(ABS($B$63-$F$63)^2)))</f>
        <v>0.79310508411559255</v>
      </c>
      <c r="BM63">
        <f>SQRT((ABS($C$63-$G$64)^2+(ABS($D$63-$H$64)^2)))</f>
        <v>1.0467081080516132</v>
      </c>
      <c r="BO63">
        <f>SQRT((ABS($A$63-$G$63)^2+(ABS($B$63-$H$63)^2)))</f>
        <v>8.9870926356563654</v>
      </c>
      <c r="BP63">
        <f>SQRT((ABS($C$63-$E$63)^2+(ABS($D$63-$F$63)^2)))</f>
        <v>9.0946951105090381</v>
      </c>
      <c r="BR63">
        <f>DEGREES(ACOS((16.7377355488497^2+22.5085583247806^2-6.81125935886059^2)/(2*16.7377355488497*22.5085583247806)))</f>
        <v>10.695849822605451</v>
      </c>
      <c r="BS63">
        <f>DEGREES(ACOS((4.81759827701574^2+20.1929378487469^2-16.7377355488497^2)/(2*4.81759827701574*20.1929378487469)))</f>
        <v>39.182881092577844</v>
      </c>
      <c r="BU63">
        <v>19</v>
      </c>
      <c r="BV63">
        <v>4</v>
      </c>
      <c r="BW63">
        <v>3</v>
      </c>
      <c r="BX63">
        <v>15</v>
      </c>
      <c r="BY63">
        <v>18</v>
      </c>
      <c r="BZ63">
        <v>5</v>
      </c>
      <c r="CA63">
        <v>16</v>
      </c>
      <c r="CB63">
        <v>2</v>
      </c>
      <c r="CC63">
        <v>16</v>
      </c>
      <c r="CD63">
        <v>3</v>
      </c>
      <c r="CE63">
        <v>16</v>
      </c>
      <c r="CF63">
        <v>0</v>
      </c>
      <c r="CG63">
        <v>15</v>
      </c>
      <c r="CH63">
        <v>15</v>
      </c>
      <c r="CI63">
        <v>1</v>
      </c>
      <c r="CJ63">
        <v>0</v>
      </c>
      <c r="CL63">
        <v>17</v>
      </c>
      <c r="CM63">
        <v>0</v>
      </c>
      <c r="CN63">
        <v>0</v>
      </c>
      <c r="CO63">
        <v>13</v>
      </c>
      <c r="CP63">
        <v>15</v>
      </c>
      <c r="CQ63">
        <v>0</v>
      </c>
      <c r="CR63">
        <v>15</v>
      </c>
      <c r="CS63">
        <v>1</v>
      </c>
      <c r="CT63">
        <v>16</v>
      </c>
      <c r="CU63">
        <v>0</v>
      </c>
      <c r="CV63">
        <v>15</v>
      </c>
      <c r="CW63">
        <v>1</v>
      </c>
      <c r="CX63">
        <v>16</v>
      </c>
      <c r="CY63">
        <v>13</v>
      </c>
      <c r="CZ63">
        <v>1</v>
      </c>
      <c r="DA63">
        <v>1</v>
      </c>
      <c r="DC63">
        <f>((4/19)*100)</f>
        <v>21.052631578947366</v>
      </c>
      <c r="DD63">
        <f>((3/19)*100)</f>
        <v>15.789473684210526</v>
      </c>
      <c r="DE63">
        <f>((15/19)*100)</f>
        <v>78.94736842105263</v>
      </c>
      <c r="DF63">
        <f>((5/18)*100)</f>
        <v>27.777777777777779</v>
      </c>
      <c r="DG63">
        <f>((16/18)*100)</f>
        <v>88.888888888888886</v>
      </c>
      <c r="DH63">
        <f>((2/18)*100)</f>
        <v>11.111111111111111</v>
      </c>
      <c r="DI63">
        <f>((3/16)*100)</f>
        <v>18.75</v>
      </c>
      <c r="DJ63">
        <f>((16/16)*100)</f>
        <v>100</v>
      </c>
      <c r="DK63">
        <f>((0/16)*100)</f>
        <v>0</v>
      </c>
      <c r="DL63">
        <f>((15/15)*100)</f>
        <v>100</v>
      </c>
      <c r="DM63">
        <f>((1/15)*100)</f>
        <v>6.666666666666667</v>
      </c>
      <c r="DN63">
        <f>((0/15)*100)</f>
        <v>0</v>
      </c>
      <c r="DP63">
        <f>((0/17)*100)</f>
        <v>0</v>
      </c>
      <c r="DQ63">
        <f>((0/17)*100)</f>
        <v>0</v>
      </c>
      <c r="DR63">
        <f>((13/17)*100)</f>
        <v>76.470588235294116</v>
      </c>
      <c r="DS63">
        <f>((0/15)*100)</f>
        <v>0</v>
      </c>
      <c r="DT63">
        <f>((15/15)*100)</f>
        <v>100</v>
      </c>
      <c r="DU63">
        <f>((1/15)*100)</f>
        <v>6.666666666666667</v>
      </c>
      <c r="DV63">
        <f>((0/16)*100)</f>
        <v>0</v>
      </c>
      <c r="DW63">
        <f>((15/16)*100)</f>
        <v>93.75</v>
      </c>
      <c r="DX63">
        <f>((1/16)*100)</f>
        <v>6.25</v>
      </c>
      <c r="DY63">
        <f>((13/16)*100)</f>
        <v>81.25</v>
      </c>
      <c r="DZ63">
        <f>((1/16)*100)</f>
        <v>6.25</v>
      </c>
      <c r="EA63">
        <f>((1/16)*100)</f>
        <v>6.25</v>
      </c>
    </row>
    <row r="64" spans="1:131" x14ac:dyDescent="0.25">
      <c r="A64">
        <v>83.257971000000012</v>
      </c>
      <c r="B64">
        <v>7.8504589999999999</v>
      </c>
      <c r="C64">
        <v>93.562268000000017</v>
      </c>
      <c r="D64">
        <v>6.4725419999999998</v>
      </c>
      <c r="E64">
        <v>83.639290000000003</v>
      </c>
      <c r="F64">
        <v>7.5863490000000002</v>
      </c>
      <c r="G64">
        <v>75.441839000000002</v>
      </c>
      <c r="H64">
        <v>6.2276069999999999</v>
      </c>
      <c r="K64">
        <f>(17/200)</f>
        <v>8.5000000000000006E-2</v>
      </c>
      <c r="L64">
        <f>(18/200)</f>
        <v>0.09</v>
      </c>
      <c r="M64">
        <f>(16/200)</f>
        <v>0.08</v>
      </c>
      <c r="N64">
        <f>(17/200)</f>
        <v>8.5000000000000006E-2</v>
      </c>
      <c r="P64">
        <f>(13/200)</f>
        <v>6.5000000000000002E-2</v>
      </c>
      <c r="Q64">
        <f>(14/200)</f>
        <v>7.0000000000000007E-2</v>
      </c>
      <c r="R64">
        <f>(14/200)</f>
        <v>7.0000000000000007E-2</v>
      </c>
      <c r="S64">
        <f>(16/200)</f>
        <v>0.08</v>
      </c>
      <c r="U64">
        <f>0.085+0.065</f>
        <v>0.15000000000000002</v>
      </c>
      <c r="V64">
        <f>0.09+0.07</f>
        <v>0.16</v>
      </c>
      <c r="W64">
        <f>0.08+0.07</f>
        <v>0.15000000000000002</v>
      </c>
      <c r="X64">
        <f>0.085+0.08</f>
        <v>0.16500000000000001</v>
      </c>
      <c r="Z64">
        <f>SQRT((ABS($A$65-$A$64)^2+(ABS($B$65-$B$64)^2)))</f>
        <v>20.324903283121081</v>
      </c>
      <c r="AA64">
        <f>SQRT((ABS($C$65-$C$64)^2+(ABS($D$65-$D$64)^2)))</f>
        <v>22.634876860073611</v>
      </c>
      <c r="AB64">
        <f>SQRT((ABS($E$65-$E$64)^2+(ABS($F$65-$F$64)^2)))</f>
        <v>19.868889228535579</v>
      </c>
      <c r="AC64">
        <f>SQRT((ABS($G$65-$G$64)^2+(ABS($H$65-$H$64)^2)))</f>
        <v>18.750790766862337</v>
      </c>
      <c r="AJ64">
        <f>1/0.15</f>
        <v>6.666666666666667</v>
      </c>
      <c r="AK64">
        <f>1/0.16</f>
        <v>6.25</v>
      </c>
      <c r="AL64">
        <f>1/0.15</f>
        <v>6.666666666666667</v>
      </c>
      <c r="AM64">
        <f>1/0.165</f>
        <v>6.0606060606060606</v>
      </c>
      <c r="AO64">
        <f>$Z64/$U64</f>
        <v>135.49935522080719</v>
      </c>
      <c r="AP64">
        <f>$AA64/$V64</f>
        <v>141.46798037546006</v>
      </c>
      <c r="AQ64">
        <f>$AB64/$W64</f>
        <v>132.45926152357052</v>
      </c>
      <c r="AR64">
        <f>$AC64/$X64</f>
        <v>113.64115616280203</v>
      </c>
      <c r="AV64">
        <f>((0.085/0.15)*100)</f>
        <v>56.666666666666679</v>
      </c>
      <c r="AW64">
        <f>((0.09/0.16)*100)</f>
        <v>56.25</v>
      </c>
      <c r="AX64">
        <f>((0.08/0.15)*100)</f>
        <v>53.333333333333336</v>
      </c>
      <c r="AY64">
        <f>((0.085/0.165)*100)</f>
        <v>51.515151515151516</v>
      </c>
      <c r="BA64">
        <f>((0.065/0.15)*100)</f>
        <v>43.333333333333336</v>
      </c>
      <c r="BB64">
        <f>((0.07/0.16)*100)</f>
        <v>43.750000000000007</v>
      </c>
      <c r="BC64">
        <f>((0.07/0.15)*100)</f>
        <v>46.666666666666671</v>
      </c>
      <c r="BD64">
        <f>((0.08/0.165)*100)</f>
        <v>48.484848484848484</v>
      </c>
      <c r="BF64">
        <f>ABS($B$64-$D$64)</f>
        <v>1.3779170000000001</v>
      </c>
      <c r="BG64">
        <f>ABS($F$64-$H$64)</f>
        <v>1.3587420000000003</v>
      </c>
      <c r="BL64">
        <f>SQRT((ABS($A$64-$E$64)^2+(ABS($B$64-$F$64)^2)))</f>
        <v>0.46385156231384267</v>
      </c>
      <c r="BM64">
        <f>SQRT((ABS($C$64-$G$65)^2+(ABS($D$64-$H$65)^2)))</f>
        <v>0.84577955734102395</v>
      </c>
      <c r="BO64">
        <f>SQRT((ABS($A$64-$G$65)^2+(ABS($B$64-$H$65)^2)))</f>
        <v>11.103553886213987</v>
      </c>
      <c r="BP64">
        <f>SQRT((ABS($C$64-$E$65)^2+(ABS($D$64-$F$65)^2)))</f>
        <v>10.016826443348304</v>
      </c>
      <c r="BR64">
        <f>DEGREES(ACOS((13.7887493690532^2+19.9758527383349^2-7.05025942013632^2)/(2*13.7887493690532*19.9758527383349)))</f>
        <v>11.689782728431283</v>
      </c>
      <c r="BU64">
        <v>17</v>
      </c>
      <c r="BV64">
        <v>3</v>
      </c>
      <c r="BW64">
        <v>3</v>
      </c>
      <c r="BX64">
        <v>15</v>
      </c>
      <c r="BY64">
        <v>18</v>
      </c>
      <c r="BZ64">
        <v>4</v>
      </c>
      <c r="CA64">
        <v>15</v>
      </c>
      <c r="CB64">
        <v>2</v>
      </c>
      <c r="CC64">
        <v>16</v>
      </c>
      <c r="CD64">
        <v>2</v>
      </c>
      <c r="CE64">
        <v>15</v>
      </c>
      <c r="CF64">
        <v>3</v>
      </c>
      <c r="CG64">
        <v>17</v>
      </c>
      <c r="CH64">
        <v>15</v>
      </c>
      <c r="CI64">
        <v>3</v>
      </c>
      <c r="CJ64">
        <v>3</v>
      </c>
      <c r="CL64">
        <v>13</v>
      </c>
      <c r="CM64">
        <v>0</v>
      </c>
      <c r="CN64">
        <v>0</v>
      </c>
      <c r="CO64">
        <v>13</v>
      </c>
      <c r="CP64">
        <v>14</v>
      </c>
      <c r="CQ64">
        <v>0</v>
      </c>
      <c r="CR64">
        <v>13</v>
      </c>
      <c r="CS64">
        <v>0</v>
      </c>
      <c r="CT64">
        <v>14</v>
      </c>
      <c r="CU64">
        <v>0</v>
      </c>
      <c r="CV64">
        <v>13</v>
      </c>
      <c r="CW64">
        <v>0</v>
      </c>
      <c r="CX64">
        <v>16</v>
      </c>
      <c r="CY64">
        <v>13</v>
      </c>
      <c r="CZ64">
        <v>0</v>
      </c>
      <c r="DA64">
        <v>0</v>
      </c>
      <c r="DC64">
        <f>((3/17)*100)</f>
        <v>17.647058823529413</v>
      </c>
      <c r="DD64">
        <f>((3/17)*100)</f>
        <v>17.647058823529413</v>
      </c>
      <c r="DE64">
        <f>((15/17)*100)</f>
        <v>88.235294117647058</v>
      </c>
      <c r="DF64">
        <f>((4/18)*100)</f>
        <v>22.222222222222221</v>
      </c>
      <c r="DG64">
        <f>((15/18)*100)</f>
        <v>83.333333333333343</v>
      </c>
      <c r="DH64">
        <f>((2/18)*100)</f>
        <v>11.111111111111111</v>
      </c>
      <c r="DI64">
        <f>((2/16)*100)</f>
        <v>12.5</v>
      </c>
      <c r="DJ64">
        <f>((15/16)*100)</f>
        <v>93.75</v>
      </c>
      <c r="DK64">
        <f>((3/16)*100)</f>
        <v>18.75</v>
      </c>
      <c r="DL64">
        <f>((15/17)*100)</f>
        <v>88.235294117647058</v>
      </c>
      <c r="DM64">
        <f>((3/17)*100)</f>
        <v>17.647058823529413</v>
      </c>
      <c r="DN64">
        <f>((3/17)*100)</f>
        <v>17.647058823529413</v>
      </c>
      <c r="DP64">
        <f>((0/13)*100)</f>
        <v>0</v>
      </c>
      <c r="DQ64">
        <f>((0/13)*100)</f>
        <v>0</v>
      </c>
      <c r="DR64">
        <f>((13/13)*100)</f>
        <v>100</v>
      </c>
      <c r="DS64">
        <f>((0/14)*100)</f>
        <v>0</v>
      </c>
      <c r="DT64">
        <f>((13/14)*100)</f>
        <v>92.857142857142861</v>
      </c>
      <c r="DU64">
        <f>((0/14)*100)</f>
        <v>0</v>
      </c>
      <c r="DV64">
        <f>((0/14)*100)</f>
        <v>0</v>
      </c>
      <c r="DW64">
        <f>((13/14)*100)</f>
        <v>92.857142857142861</v>
      </c>
      <c r="DX64">
        <f>((0/14)*100)</f>
        <v>0</v>
      </c>
      <c r="DY64">
        <f>((13/16)*100)</f>
        <v>81.25</v>
      </c>
      <c r="DZ64">
        <f>((0/16)*100)</f>
        <v>0</v>
      </c>
      <c r="EA64">
        <f>((0/16)*100)</f>
        <v>0</v>
      </c>
    </row>
    <row r="65" spans="1:131" x14ac:dyDescent="0.25">
      <c r="A65">
        <v>103.58287000000001</v>
      </c>
      <c r="B65">
        <v>7.8372640000000002</v>
      </c>
      <c r="C65">
        <v>116.19673800000001</v>
      </c>
      <c r="D65">
        <v>6.3368279999999997</v>
      </c>
      <c r="E65">
        <v>103.50802900000001</v>
      </c>
      <c r="F65">
        <v>7.6636129999999998</v>
      </c>
      <c r="G65">
        <v>94.189864</v>
      </c>
      <c r="H65">
        <v>5.9055619999999998</v>
      </c>
      <c r="K65">
        <f>(18/200)</f>
        <v>0.09</v>
      </c>
      <c r="L65">
        <f>(17/200)</f>
        <v>8.5000000000000006E-2</v>
      </c>
      <c r="M65">
        <f>(17/200)</f>
        <v>8.5000000000000006E-2</v>
      </c>
      <c r="N65">
        <f>(16/200)</f>
        <v>0.08</v>
      </c>
      <c r="P65">
        <f>(14/200)</f>
        <v>7.0000000000000007E-2</v>
      </c>
      <c r="Q65">
        <f>(14/200)</f>
        <v>7.0000000000000007E-2</v>
      </c>
      <c r="R65">
        <f>(14/200)</f>
        <v>7.0000000000000007E-2</v>
      </c>
      <c r="S65">
        <f>(16/200)</f>
        <v>0.08</v>
      </c>
      <c r="U65">
        <f>0.09+0.07</f>
        <v>0.16</v>
      </c>
      <c r="V65">
        <f>0.085+0.07</f>
        <v>0.15500000000000003</v>
      </c>
      <c r="W65">
        <f>0.085+0.07</f>
        <v>0.15500000000000003</v>
      </c>
      <c r="X65">
        <f>0.08+0.08</f>
        <v>0.16</v>
      </c>
      <c r="Z65">
        <f>SQRT((ABS($A$66-$A$65)^2+(ABS($B$66-$B$65)^2)))</f>
        <v>22.056808804449318</v>
      </c>
      <c r="AA65">
        <f>SQRT((ABS($C$66-$C$65)^2+(ABS($D$66-$D$65)^2)))</f>
        <v>33.577831575193109</v>
      </c>
      <c r="AB65">
        <f>SQRT((ABS($E$66-$E$65)^2+(ABS($F$66-$F$65)^2)))</f>
        <v>22.980915567248395</v>
      </c>
      <c r="AC65">
        <f>SQRT((ABS($G$66-$G$65)^2+(ABS($H$66-$H$65)^2)))</f>
        <v>23.20217077139484</v>
      </c>
      <c r="AJ65">
        <f>1/0.16</f>
        <v>6.25</v>
      </c>
      <c r="AK65">
        <f>1/0.155</f>
        <v>6.4516129032258069</v>
      </c>
      <c r="AL65">
        <f>1/0.155</f>
        <v>6.4516129032258069</v>
      </c>
      <c r="AM65">
        <f>1/0.16</f>
        <v>6.25</v>
      </c>
      <c r="AO65">
        <f>$Z65/$U65</f>
        <v>137.85505502780825</v>
      </c>
      <c r="AP65">
        <f>$AA65/$V65</f>
        <v>216.63117145285872</v>
      </c>
      <c r="AQ65">
        <f>$AB65/$W65</f>
        <v>148.26397140160253</v>
      </c>
      <c r="AR65">
        <f>$AC65/$X65</f>
        <v>145.01356732121775</v>
      </c>
      <c r="AV65">
        <f>((0.09/0.16)*100)</f>
        <v>56.25</v>
      </c>
      <c r="AW65">
        <f>((0.085/0.155)*100)</f>
        <v>54.838709677419359</v>
      </c>
      <c r="AX65">
        <f>((0.085/0.155)*100)</f>
        <v>54.838709677419359</v>
      </c>
      <c r="AY65">
        <f>((0.08/0.16)*100)</f>
        <v>50</v>
      </c>
      <c r="BA65">
        <f>((0.07/0.16)*100)</f>
        <v>43.750000000000007</v>
      </c>
      <c r="BB65">
        <f>((0.07/0.155)*100)</f>
        <v>45.161290322580648</v>
      </c>
      <c r="BC65">
        <f>((0.07/0.155)*100)</f>
        <v>45.161290322580648</v>
      </c>
      <c r="BD65">
        <f>((0.08/0.16)*100)</f>
        <v>50</v>
      </c>
      <c r="BF65">
        <f>ABS($B$65-$D$65)</f>
        <v>1.5004360000000005</v>
      </c>
      <c r="BG65">
        <f>ABS($F$65-$H$65)</f>
        <v>1.758051</v>
      </c>
      <c r="BL65">
        <f>SQRT((ABS($A$65-$E$65)^2+(ABS($B$65-$F$65)^2)))</f>
        <v>0.18909216028699102</v>
      </c>
      <c r="BM65">
        <f>SQRT((ABS($C$65-$G$66)^2+(ABS($D$65-$H$66)^2)))</f>
        <v>1.4820897571459635</v>
      </c>
      <c r="BO65">
        <f>SQRT((ABS($A$65-$G$65)^2+(ABS($B$65-$H$65)^2)))</f>
        <v>9.5895794659015294</v>
      </c>
      <c r="BP65">
        <f>SQRT((ABS($C$65-$E$66)^2+(ABS($D$65-$F$66)^2)))</f>
        <v>10.337453116993265</v>
      </c>
      <c r="BU65">
        <v>18</v>
      </c>
      <c r="BV65">
        <v>4</v>
      </c>
      <c r="BW65">
        <v>4</v>
      </c>
      <c r="BX65">
        <v>14</v>
      </c>
      <c r="BY65">
        <v>17</v>
      </c>
      <c r="BZ65">
        <v>5</v>
      </c>
      <c r="CA65">
        <v>14</v>
      </c>
      <c r="CB65">
        <v>3</v>
      </c>
      <c r="CC65">
        <v>17</v>
      </c>
      <c r="CD65">
        <v>5</v>
      </c>
      <c r="CE65">
        <v>14</v>
      </c>
      <c r="CF65">
        <v>5</v>
      </c>
      <c r="CG65">
        <v>16</v>
      </c>
      <c r="CH65">
        <v>14</v>
      </c>
      <c r="CI65">
        <v>2</v>
      </c>
      <c r="CJ65">
        <v>5</v>
      </c>
      <c r="CL65">
        <v>14</v>
      </c>
      <c r="CM65">
        <v>0</v>
      </c>
      <c r="CN65">
        <v>0</v>
      </c>
      <c r="CO65">
        <v>12</v>
      </c>
      <c r="CP65">
        <v>14</v>
      </c>
      <c r="CQ65">
        <v>0</v>
      </c>
      <c r="CR65">
        <v>11</v>
      </c>
      <c r="CS65">
        <v>0</v>
      </c>
      <c r="CT65">
        <v>14</v>
      </c>
      <c r="CU65">
        <v>0</v>
      </c>
      <c r="CV65">
        <v>11</v>
      </c>
      <c r="CW65">
        <v>3</v>
      </c>
      <c r="CX65">
        <v>16</v>
      </c>
      <c r="CY65">
        <v>12</v>
      </c>
      <c r="CZ65">
        <v>0</v>
      </c>
      <c r="DA65">
        <v>3</v>
      </c>
      <c r="DC65">
        <f>((4/18)*100)</f>
        <v>22.222222222222221</v>
      </c>
      <c r="DD65">
        <f>((4/18)*100)</f>
        <v>22.222222222222221</v>
      </c>
      <c r="DE65">
        <f>((14/18)*100)</f>
        <v>77.777777777777786</v>
      </c>
      <c r="DF65">
        <f>((5/17)*100)</f>
        <v>29.411764705882355</v>
      </c>
      <c r="DG65">
        <f>((14/17)*100)</f>
        <v>82.35294117647058</v>
      </c>
      <c r="DH65">
        <f>((3/17)*100)</f>
        <v>17.647058823529413</v>
      </c>
      <c r="DI65">
        <f>((5/17)*100)</f>
        <v>29.411764705882355</v>
      </c>
      <c r="DJ65">
        <f>((14/17)*100)</f>
        <v>82.35294117647058</v>
      </c>
      <c r="DK65">
        <f>((5/17)*100)</f>
        <v>29.411764705882355</v>
      </c>
      <c r="DL65">
        <f>((14/16)*100)</f>
        <v>87.5</v>
      </c>
      <c r="DM65">
        <f>((2/16)*100)</f>
        <v>12.5</v>
      </c>
      <c r="DN65">
        <f>((5/16)*100)</f>
        <v>31.25</v>
      </c>
      <c r="DP65">
        <f>((0/14)*100)</f>
        <v>0</v>
      </c>
      <c r="DQ65">
        <f>((0/14)*100)</f>
        <v>0</v>
      </c>
      <c r="DR65">
        <f>((12/14)*100)</f>
        <v>85.714285714285708</v>
      </c>
      <c r="DS65">
        <f>((0/14)*100)</f>
        <v>0</v>
      </c>
      <c r="DT65">
        <f>((11/14)*100)</f>
        <v>78.571428571428569</v>
      </c>
      <c r="DU65">
        <f>((0/14)*100)</f>
        <v>0</v>
      </c>
      <c r="DV65">
        <f>((0/14)*100)</f>
        <v>0</v>
      </c>
      <c r="DW65">
        <f>((11/14)*100)</f>
        <v>78.571428571428569</v>
      </c>
      <c r="DX65">
        <f>((3/14)*100)</f>
        <v>21.428571428571427</v>
      </c>
      <c r="DY65">
        <f>((12/16)*100)</f>
        <v>75</v>
      </c>
      <c r="DZ65">
        <f>((0/16)*100)</f>
        <v>0</v>
      </c>
      <c r="EA65">
        <f>((3/16)*100)</f>
        <v>18.75</v>
      </c>
    </row>
    <row r="66" spans="1:131" x14ac:dyDescent="0.25">
      <c r="A66">
        <v>125.63396700000001</v>
      </c>
      <c r="B66">
        <v>7.3353320000000002</v>
      </c>
      <c r="C66">
        <v>149.74229800000001</v>
      </c>
      <c r="D66">
        <v>7.8086219999999997</v>
      </c>
      <c r="E66">
        <v>126.486503</v>
      </c>
      <c r="F66">
        <v>7.3286309999999997</v>
      </c>
      <c r="G66">
        <v>117.387652</v>
      </c>
      <c r="H66">
        <v>5.4546070000000002</v>
      </c>
      <c r="K66">
        <f>(15/200)</f>
        <v>7.4999999999999997E-2</v>
      </c>
      <c r="L66">
        <f>(17/200)</f>
        <v>8.5000000000000006E-2</v>
      </c>
      <c r="M66">
        <f>(13/200)</f>
        <v>6.5000000000000002E-2</v>
      </c>
      <c r="N66">
        <f>(15/200)</f>
        <v>7.4999999999999997E-2</v>
      </c>
      <c r="P66">
        <f>(12/200)</f>
        <v>0.06</v>
      </c>
      <c r="Q66">
        <f>(10/200)</f>
        <v>0.05</v>
      </c>
      <c r="R66">
        <f>(10/200)</f>
        <v>0.05</v>
      </c>
      <c r="S66">
        <f>(14/200)</f>
        <v>7.0000000000000007E-2</v>
      </c>
      <c r="U66">
        <f>0.075+0.06</f>
        <v>0.13500000000000001</v>
      </c>
      <c r="V66">
        <f>0.085+0.05</f>
        <v>0.13500000000000001</v>
      </c>
      <c r="W66">
        <f>0.065+0.05</f>
        <v>0.115</v>
      </c>
      <c r="X66">
        <f>0.075+0.07</f>
        <v>0.14500000000000002</v>
      </c>
      <c r="Z66">
        <f>SQRT((ABS($A$67-$A$66)^2+(ABS($B$67-$B$66)^2)))</f>
        <v>30.701116512293709</v>
      </c>
      <c r="AA66">
        <f>SQRT((ABS($C$67-$C$66)^2+(ABS($D$67-$D$66)^2)))</f>
        <v>20.528982755729519</v>
      </c>
      <c r="AB66">
        <f>SQRT((ABS($E$67-$E$66)^2+(ABS($F$67-$F$66)^2)))</f>
        <v>29.791863164266044</v>
      </c>
      <c r="AC66">
        <f>SQRT((ABS($G$67-$G$66)^2+(ABS($H$67-$H$66)^2)))</f>
        <v>34.818394819783208</v>
      </c>
      <c r="AJ66">
        <f>1/0.135</f>
        <v>7.4074074074074066</v>
      </c>
      <c r="AK66">
        <f>1/0.135</f>
        <v>7.4074074074074066</v>
      </c>
      <c r="AL66">
        <f>1/0.115</f>
        <v>8.695652173913043</v>
      </c>
      <c r="AM66">
        <f>1/0.145</f>
        <v>6.8965517241379315</v>
      </c>
      <c r="AO66">
        <f>$Z66/$U66</f>
        <v>227.41567786884227</v>
      </c>
      <c r="AP66">
        <f>$AA66/$V66</f>
        <v>152.06653893132977</v>
      </c>
      <c r="AQ66">
        <f>$AB66/$W66</f>
        <v>259.05967968926996</v>
      </c>
      <c r="AR66">
        <f>$AC66/$X66</f>
        <v>240.12686082609105</v>
      </c>
      <c r="AV66">
        <f>((0.075/0.135)*100)</f>
        <v>55.55555555555555</v>
      </c>
      <c r="AW66">
        <f>((0.085/0.135)*100)</f>
        <v>62.962962962962962</v>
      </c>
      <c r="AX66">
        <f>((0.065/0.115)*100)</f>
        <v>56.521739130434781</v>
      </c>
      <c r="AY66">
        <f>((0.075/0.145)*100)</f>
        <v>51.724137931034484</v>
      </c>
      <c r="BA66">
        <f>((0.06/0.135)*100)</f>
        <v>44.444444444444443</v>
      </c>
      <c r="BB66">
        <f>((0.05/0.135)*100)</f>
        <v>37.037037037037038</v>
      </c>
      <c r="BC66">
        <f>((0.05/0.115)*100)</f>
        <v>43.478260869565219</v>
      </c>
      <c r="BD66">
        <f>((0.07/0.145)*100)</f>
        <v>48.275862068965523</v>
      </c>
      <c r="BF66">
        <f>ABS($B$66-$D$66)</f>
        <v>0.47328999999999954</v>
      </c>
      <c r="BG66">
        <f>ABS($F$66-$H$66)</f>
        <v>1.8740239999999995</v>
      </c>
      <c r="BL66">
        <f>SQRT((ABS($A$66-$E$66)^2+(ABS($B$66-$F$66)^2)))</f>
        <v>0.85256233478671628</v>
      </c>
      <c r="BM66">
        <f>SQRT((ABS($C$66-$G$67)^2+(ABS($D$66-$H$67)^2)))</f>
        <v>2.6114223285363223</v>
      </c>
      <c r="BO66">
        <f>SQRT((ABS($A$66-$G$66)^2+(ABS($B$66-$H$66)^2)))</f>
        <v>8.4580634665891559</v>
      </c>
      <c r="BP66">
        <f>SQRT((ABS($C$66-$E$67)^2+(ABS($D$66-$F$67)^2)))</f>
        <v>6.6607342409354473</v>
      </c>
      <c r="BS66">
        <f>DEGREES(ACOS((9.2547436308075^2+18.6611385312996^2-9.95782353446987^2)/(2*9.2547436308075*18.6611385312996)))</f>
        <v>14.283716625441105</v>
      </c>
      <c r="BU66">
        <v>15</v>
      </c>
      <c r="BV66">
        <v>5</v>
      </c>
      <c r="BW66">
        <v>5</v>
      </c>
      <c r="BX66">
        <v>11</v>
      </c>
      <c r="BY66">
        <v>17</v>
      </c>
      <c r="BZ66">
        <v>7</v>
      </c>
      <c r="CA66">
        <v>10</v>
      </c>
      <c r="CB66">
        <v>6</v>
      </c>
      <c r="CC66">
        <v>13</v>
      </c>
      <c r="CD66">
        <v>3</v>
      </c>
      <c r="CE66">
        <v>10</v>
      </c>
      <c r="CF66">
        <v>7</v>
      </c>
      <c r="CG66">
        <v>15</v>
      </c>
      <c r="CH66">
        <v>11</v>
      </c>
      <c r="CI66">
        <v>5</v>
      </c>
      <c r="CJ66">
        <v>7</v>
      </c>
      <c r="CL66">
        <v>12</v>
      </c>
      <c r="CM66">
        <v>0</v>
      </c>
      <c r="CN66">
        <v>0</v>
      </c>
      <c r="CO66">
        <v>10</v>
      </c>
      <c r="CP66">
        <v>10</v>
      </c>
      <c r="CQ66">
        <v>0</v>
      </c>
      <c r="CR66">
        <v>7</v>
      </c>
      <c r="CS66">
        <v>0</v>
      </c>
      <c r="CT66">
        <v>10</v>
      </c>
      <c r="CU66">
        <v>0</v>
      </c>
      <c r="CV66">
        <v>7</v>
      </c>
      <c r="CW66">
        <v>2</v>
      </c>
      <c r="CX66">
        <v>14</v>
      </c>
      <c r="CY66">
        <v>10</v>
      </c>
      <c r="CZ66">
        <v>0</v>
      </c>
      <c r="DA66">
        <v>2</v>
      </c>
      <c r="DC66">
        <f>((5/15)*100)</f>
        <v>33.333333333333329</v>
      </c>
      <c r="DD66">
        <f>((5/15)*100)</f>
        <v>33.333333333333329</v>
      </c>
      <c r="DE66">
        <f>((11/15)*100)</f>
        <v>73.333333333333329</v>
      </c>
      <c r="DF66">
        <f>((7/17)*100)</f>
        <v>41.17647058823529</v>
      </c>
      <c r="DG66">
        <f>((10/17)*100)</f>
        <v>58.82352941176471</v>
      </c>
      <c r="DH66">
        <f>((6/17)*100)</f>
        <v>35.294117647058826</v>
      </c>
      <c r="DI66">
        <f>((3/13)*100)</f>
        <v>23.076923076923077</v>
      </c>
      <c r="DJ66">
        <f>((10/13)*100)</f>
        <v>76.923076923076934</v>
      </c>
      <c r="DK66">
        <f>((7/13)*100)</f>
        <v>53.846153846153847</v>
      </c>
      <c r="DL66">
        <f>((11/15)*100)</f>
        <v>73.333333333333329</v>
      </c>
      <c r="DM66">
        <f>((5/15)*100)</f>
        <v>33.333333333333329</v>
      </c>
      <c r="DN66">
        <f>((7/15)*100)</f>
        <v>46.666666666666664</v>
      </c>
      <c r="DP66">
        <f>((0/12)*100)</f>
        <v>0</v>
      </c>
      <c r="DQ66">
        <f>((0/12)*100)</f>
        <v>0</v>
      </c>
      <c r="DR66">
        <f>((10/12)*100)</f>
        <v>83.333333333333343</v>
      </c>
      <c r="DS66">
        <f>((0/10)*100)</f>
        <v>0</v>
      </c>
      <c r="DT66">
        <f>((7/10)*100)</f>
        <v>70</v>
      </c>
      <c r="DU66">
        <f>((0/10)*100)</f>
        <v>0</v>
      </c>
      <c r="DV66">
        <f>((0/10)*100)</f>
        <v>0</v>
      </c>
      <c r="DW66">
        <f>((7/10)*100)</f>
        <v>70</v>
      </c>
      <c r="DX66">
        <f>((2/10)*100)</f>
        <v>20</v>
      </c>
      <c r="DY66">
        <f>((10/14)*100)</f>
        <v>71.428571428571431</v>
      </c>
      <c r="DZ66">
        <f>((0/14)*100)</f>
        <v>0</v>
      </c>
      <c r="EA66">
        <f>((2/14)*100)</f>
        <v>14.285714285714285</v>
      </c>
    </row>
    <row r="67" spans="1:131" x14ac:dyDescent="0.25">
      <c r="A67">
        <v>156.30087</v>
      </c>
      <c r="B67">
        <v>8.7843370000000007</v>
      </c>
      <c r="C67">
        <v>170.27000200000001</v>
      </c>
      <c r="D67">
        <v>7.5794899999999998</v>
      </c>
      <c r="E67">
        <v>156.204747</v>
      </c>
      <c r="F67">
        <v>9.421735</v>
      </c>
      <c r="G67">
        <v>152.17745100000002</v>
      </c>
      <c r="H67">
        <v>6.8654590000000004</v>
      </c>
      <c r="K67">
        <f>(16/200)</f>
        <v>0.08</v>
      </c>
      <c r="L67">
        <f>(15/200)</f>
        <v>7.4999999999999997E-2</v>
      </c>
      <c r="M67">
        <f>(15/200)</f>
        <v>7.4999999999999997E-2</v>
      </c>
      <c r="N67">
        <f>(17/200)</f>
        <v>8.5000000000000006E-2</v>
      </c>
      <c r="P67">
        <f>(10/200)</f>
        <v>0.05</v>
      </c>
      <c r="Q67">
        <f>(11/200)</f>
        <v>5.5E-2</v>
      </c>
      <c r="R67">
        <f>(10/200)</f>
        <v>0.05</v>
      </c>
      <c r="S67">
        <f>(11/200)</f>
        <v>5.5E-2</v>
      </c>
      <c r="U67">
        <f>0.08+0.05</f>
        <v>0.13</v>
      </c>
      <c r="V67">
        <f>0.075+0.055</f>
        <v>0.13</v>
      </c>
      <c r="W67">
        <f>0.075+0.05</f>
        <v>0.125</v>
      </c>
      <c r="X67">
        <f>0.085+0.055</f>
        <v>0.14000000000000001</v>
      </c>
      <c r="Z67">
        <f>SQRT((ABS($A$68-$A$67)^2+(ABS($B$68-$B$67)^2)))</f>
        <v>21.394682142809707</v>
      </c>
      <c r="AA67">
        <f>SQRT((ABS($C$68-$C$67)^2+(ABS($D$68-$D$67)^2)))</f>
        <v>24.904383857885833</v>
      </c>
      <c r="AB67">
        <f>SQRT((ABS($E$68-$E$67)^2+(ABS($F$68-$F$67)^2)))</f>
        <v>21.502613438566254</v>
      </c>
      <c r="AC67">
        <f>SQRT((ABS($G$68-$G$67)^2+(ABS($H$68-$H$67)^2)))</f>
        <v>22.185248993020561</v>
      </c>
      <c r="AJ67">
        <f>1/0.13</f>
        <v>7.6923076923076916</v>
      </c>
      <c r="AK67">
        <f>1/0.13</f>
        <v>7.6923076923076916</v>
      </c>
      <c r="AL67">
        <f>1/0.125</f>
        <v>8</v>
      </c>
      <c r="AM67">
        <f>1/0.14</f>
        <v>7.1428571428571423</v>
      </c>
      <c r="AO67">
        <f>$Z67/$U67</f>
        <v>164.57447802161312</v>
      </c>
      <c r="AP67">
        <f>$AA67/$V67</f>
        <v>191.57218352219871</v>
      </c>
      <c r="AQ67">
        <f>$AB67/$W67</f>
        <v>172.02090750853003</v>
      </c>
      <c r="AR67">
        <f>$AC67/$X67</f>
        <v>158.46606423586113</v>
      </c>
      <c r="AV67">
        <f>((0.08/0.13)*100)</f>
        <v>61.53846153846154</v>
      </c>
      <c r="AW67">
        <f>((0.075/0.13)*100)</f>
        <v>57.692307692307686</v>
      </c>
      <c r="AX67">
        <f>((0.075/0.125)*100)</f>
        <v>60</v>
      </c>
      <c r="AY67">
        <f>((0.085/0.14)*100)</f>
        <v>60.714285714285708</v>
      </c>
      <c r="BA67">
        <f>((0.05/0.13)*100)</f>
        <v>38.461538461538467</v>
      </c>
      <c r="BB67">
        <f>((0.055/0.13)*100)</f>
        <v>42.307692307692307</v>
      </c>
      <c r="BC67">
        <f>((0.05/0.125)*100)</f>
        <v>40</v>
      </c>
      <c r="BD67">
        <f>((0.055/0.14)*100)</f>
        <v>39.285714285714285</v>
      </c>
      <c r="BF67">
        <f>ABS($B$67-$D$67)</f>
        <v>1.2048470000000009</v>
      </c>
      <c r="BG67">
        <f>ABS($F$67-$H$67)</f>
        <v>2.5562759999999995</v>
      </c>
      <c r="BL67">
        <f>SQRT((ABS($A$67-$E$67)^2+(ABS($B$67-$F$67)^2)))</f>
        <v>0.64460518267618683</v>
      </c>
      <c r="BM67">
        <f>SQRT((ABS($C$67-$G$68)^2+(ABS($D$67-$H$68)^2)))</f>
        <v>4.2781865260124032</v>
      </c>
      <c r="BO67">
        <f>SQRT((ABS($A$67-$G$67)^2+(ABS($B$67-$H$67)^2)))</f>
        <v>4.5480410099783475</v>
      </c>
      <c r="BP67">
        <f>SQRT((ABS($C$67-$E$68)^2+(ABS($D$67-$F$68)^2)))</f>
        <v>7.6454501745809509</v>
      </c>
      <c r="BR67">
        <f>DEGREES(ACOS((9.95782353446987^2+20.6517928500037^2-11.1756575237351^2)/(2*9.95782353446987*20.6517928500037)))</f>
        <v>12.995607051304257</v>
      </c>
      <c r="BS67">
        <f>DEGREES(ACOS((11.1756575237351^2+18.6550333587236^2-8.09609889342133^2)/(2*11.1756575237351*18.6550333587236)))</f>
        <v>12.322280983743456</v>
      </c>
      <c r="BU67">
        <v>16</v>
      </c>
      <c r="BV67">
        <v>7</v>
      </c>
      <c r="BW67">
        <v>6</v>
      </c>
      <c r="BX67">
        <v>11</v>
      </c>
      <c r="BY67">
        <v>15</v>
      </c>
      <c r="BZ67">
        <v>8</v>
      </c>
      <c r="CA67">
        <v>7</v>
      </c>
      <c r="CB67">
        <v>4</v>
      </c>
      <c r="CC67">
        <v>15</v>
      </c>
      <c r="CD67">
        <v>6</v>
      </c>
      <c r="CE67">
        <v>7</v>
      </c>
      <c r="CF67">
        <v>12</v>
      </c>
      <c r="CG67">
        <v>17</v>
      </c>
      <c r="CH67">
        <v>11</v>
      </c>
      <c r="CI67">
        <v>6</v>
      </c>
      <c r="CJ67">
        <v>12</v>
      </c>
      <c r="CL67">
        <v>10</v>
      </c>
      <c r="CM67">
        <v>0</v>
      </c>
      <c r="CN67">
        <v>0</v>
      </c>
      <c r="CO67">
        <v>6</v>
      </c>
      <c r="CP67">
        <v>11</v>
      </c>
      <c r="CQ67">
        <v>2</v>
      </c>
      <c r="CR67">
        <v>3</v>
      </c>
      <c r="CS67">
        <v>0</v>
      </c>
      <c r="CT67">
        <v>10</v>
      </c>
      <c r="CU67">
        <v>0</v>
      </c>
      <c r="CV67">
        <v>3</v>
      </c>
      <c r="CW67">
        <v>5</v>
      </c>
      <c r="CX67">
        <v>11</v>
      </c>
      <c r="CY67">
        <v>6</v>
      </c>
      <c r="CZ67">
        <v>0</v>
      </c>
      <c r="DA67">
        <v>5</v>
      </c>
      <c r="DC67">
        <f>((7/16)*100)</f>
        <v>43.75</v>
      </c>
      <c r="DD67">
        <f>((6/16)*100)</f>
        <v>37.5</v>
      </c>
      <c r="DE67">
        <f>((11/16)*100)</f>
        <v>68.75</v>
      </c>
      <c r="DF67">
        <f>((8/15)*100)</f>
        <v>53.333333333333336</v>
      </c>
      <c r="DG67">
        <f>((7/15)*100)</f>
        <v>46.666666666666664</v>
      </c>
      <c r="DH67">
        <f>((4/15)*100)</f>
        <v>26.666666666666668</v>
      </c>
      <c r="DI67">
        <f>((6/15)*100)</f>
        <v>40</v>
      </c>
      <c r="DJ67">
        <f>((7/15)*100)</f>
        <v>46.666666666666664</v>
      </c>
      <c r="DK67">
        <f>((12/15)*100)</f>
        <v>80</v>
      </c>
      <c r="DL67">
        <f>((11/17)*100)</f>
        <v>64.705882352941174</v>
      </c>
      <c r="DM67">
        <f>((6/17)*100)</f>
        <v>35.294117647058826</v>
      </c>
      <c r="DN67">
        <f>((12/17)*100)</f>
        <v>70.588235294117652</v>
      </c>
      <c r="DP67">
        <f>((0/10)*100)</f>
        <v>0</v>
      </c>
      <c r="DQ67">
        <f>((0/10)*100)</f>
        <v>0</v>
      </c>
      <c r="DR67">
        <f>((6/10)*100)</f>
        <v>60</v>
      </c>
      <c r="DS67">
        <f>((2/11)*100)</f>
        <v>18.181818181818183</v>
      </c>
      <c r="DT67">
        <f>((3/11)*100)</f>
        <v>27.27272727272727</v>
      </c>
      <c r="DU67">
        <f>((0/11)*100)</f>
        <v>0</v>
      </c>
      <c r="DV67">
        <f>((0/10)*100)</f>
        <v>0</v>
      </c>
      <c r="DW67">
        <f>((3/10)*100)</f>
        <v>30</v>
      </c>
      <c r="DX67">
        <f>((5/10)*100)</f>
        <v>50</v>
      </c>
      <c r="DY67">
        <f>((6/11)*100)</f>
        <v>54.54545454545454</v>
      </c>
      <c r="DZ67">
        <f>((0/11)*100)</f>
        <v>0</v>
      </c>
      <c r="EA67">
        <f>((5/11)*100)</f>
        <v>45.454545454545453</v>
      </c>
    </row>
    <row r="68" spans="1:131" x14ac:dyDescent="0.25">
      <c r="A68">
        <v>177.69469800000002</v>
      </c>
      <c r="B68">
        <v>8.5931630000000006</v>
      </c>
      <c r="C68">
        <v>195.16928799999999</v>
      </c>
      <c r="D68">
        <v>7.0756129999999997</v>
      </c>
      <c r="E68">
        <v>177.707246</v>
      </c>
      <c r="F68">
        <v>9.3515820000000005</v>
      </c>
      <c r="G68">
        <v>174.35576700000001</v>
      </c>
      <c r="H68">
        <v>6.310867</v>
      </c>
      <c r="K68">
        <f>(16/200)</f>
        <v>0.08</v>
      </c>
      <c r="L68">
        <f>(13/200)</f>
        <v>6.5000000000000002E-2</v>
      </c>
      <c r="M68">
        <f>(15/200)</f>
        <v>7.4999999999999997E-2</v>
      </c>
      <c r="N68">
        <f>(14/200)</f>
        <v>7.0000000000000007E-2</v>
      </c>
      <c r="P68">
        <f>(9/200)</f>
        <v>4.4999999999999998E-2</v>
      </c>
      <c r="Q68">
        <f>(10/200)</f>
        <v>0.05</v>
      </c>
      <c r="R68">
        <f>(10/200)</f>
        <v>0.05</v>
      </c>
      <c r="S68">
        <f>(11/200)</f>
        <v>5.5E-2</v>
      </c>
      <c r="U68">
        <f>0.08+0.045</f>
        <v>0.125</v>
      </c>
      <c r="V68">
        <f>0.065+0.05</f>
        <v>0.115</v>
      </c>
      <c r="W68">
        <f>0.075+0.05</f>
        <v>0.125</v>
      </c>
      <c r="X68">
        <f>0.07+0.055</f>
        <v>0.125</v>
      </c>
      <c r="Z68">
        <f>SQRT((ABS($A$69-$A$68)^2+(ABS($B$69-$B$68)^2)))</f>
        <v>24.903705420556371</v>
      </c>
      <c r="AA68">
        <f>SQRT((ABS($C$69-$C$68)^2+(ABS($D$69-$D$68)^2)))</f>
        <v>22.531049823399275</v>
      </c>
      <c r="AB68">
        <f>SQRT((ABS($E$69-$E$68)^2+(ABS($F$69-$F$68)^2)))</f>
        <v>24.5156995977975</v>
      </c>
      <c r="AC68">
        <f>SQRT((ABS($G$69-$G$68)^2+(ABS($H$69-$H$68)^2)))</f>
        <v>25.28760430483219</v>
      </c>
      <c r="AJ68">
        <f>1/0.125</f>
        <v>8</v>
      </c>
      <c r="AK68">
        <f>1/0.115</f>
        <v>8.695652173913043</v>
      </c>
      <c r="AL68">
        <f>1/0.125</f>
        <v>8</v>
      </c>
      <c r="AM68">
        <f>1/0.125</f>
        <v>8</v>
      </c>
      <c r="AO68">
        <f>$Z68/$U68</f>
        <v>199.22964336445096</v>
      </c>
      <c r="AP68">
        <f>$AA68/$V68</f>
        <v>195.92217237738498</v>
      </c>
      <c r="AQ68">
        <f>$AB68/$W68</f>
        <v>196.12559678238</v>
      </c>
      <c r="AR68">
        <f>$AC68/$X68</f>
        <v>202.30083443865752</v>
      </c>
      <c r="AV68">
        <f>((0.08/0.125)*100)</f>
        <v>64</v>
      </c>
      <c r="AW68">
        <f>((0.065/0.115)*100)</f>
        <v>56.521739130434781</v>
      </c>
      <c r="AX68">
        <f>((0.075/0.125)*100)</f>
        <v>60</v>
      </c>
      <c r="AY68">
        <f>((0.07/0.125)*100)</f>
        <v>56.000000000000007</v>
      </c>
      <c r="BA68">
        <f>((0.045/0.125)*100)</f>
        <v>36</v>
      </c>
      <c r="BB68">
        <f>((0.05/0.115)*100)</f>
        <v>43.478260869565219</v>
      </c>
      <c r="BC68">
        <f>((0.05/0.125)*100)</f>
        <v>40</v>
      </c>
      <c r="BD68">
        <f>((0.055/0.125)*100)</f>
        <v>44</v>
      </c>
      <c r="BF68">
        <f>ABS($B$68-$D$68)</f>
        <v>1.5175500000000008</v>
      </c>
      <c r="BG68">
        <f>ABS($F$68-$H$68)</f>
        <v>3.0407150000000005</v>
      </c>
      <c r="BL68">
        <f>SQRT((ABS($A$68-$E$68)^2+(ABS($B$68-$F$68)^2)))</f>
        <v>0.75852279587695948</v>
      </c>
      <c r="BM68">
        <f>SQRT((ABS($C$68-$G$69)^2+(ABS($D$68-$H$69)^2)))</f>
        <v>4.6604369028958095</v>
      </c>
      <c r="BO68">
        <f>SQRT((ABS($A$68-$G$68)^2+(ABS($B$68-$H$68)^2)))</f>
        <v>4.0444202618393916</v>
      </c>
      <c r="BP68">
        <f>SQRT((ABS($C$68-$E$69)^2+(ABS($D$68-$F$69)^2)))</f>
        <v>7.2918015335373205</v>
      </c>
      <c r="BR68">
        <f>DEGREES(ACOS((8.09609889342133^2+21.581363307871^2-14.0699296599888^2)/(2*8.09609889342133*21.581363307871)))</f>
        <v>17.465598180603301</v>
      </c>
      <c r="BS68">
        <f>DEGREES(ACOS((14.0699296599888^2+20.2031498595292^2-7.20705785795078^2)/(2*14.0699296599888*20.2031498595292)))</f>
        <v>12.889470102187332</v>
      </c>
      <c r="BU68">
        <v>16</v>
      </c>
      <c r="BV68">
        <v>8</v>
      </c>
      <c r="BW68">
        <v>6</v>
      </c>
      <c r="BX68">
        <v>8</v>
      </c>
      <c r="BY68">
        <v>13</v>
      </c>
      <c r="BZ68">
        <v>5</v>
      </c>
      <c r="CA68">
        <v>7</v>
      </c>
      <c r="CB68">
        <v>4</v>
      </c>
      <c r="CC68">
        <v>15</v>
      </c>
      <c r="CD68">
        <v>6</v>
      </c>
      <c r="CE68">
        <v>7</v>
      </c>
      <c r="CF68">
        <v>12</v>
      </c>
      <c r="CG68">
        <v>14</v>
      </c>
      <c r="CH68">
        <v>8</v>
      </c>
      <c r="CI68">
        <v>4</v>
      </c>
      <c r="CJ68">
        <v>12</v>
      </c>
      <c r="CL68">
        <v>9</v>
      </c>
      <c r="CM68">
        <v>2</v>
      </c>
      <c r="CN68">
        <v>0</v>
      </c>
      <c r="CO68">
        <v>3</v>
      </c>
      <c r="CP68">
        <v>10</v>
      </c>
      <c r="CQ68">
        <v>2</v>
      </c>
      <c r="CR68">
        <v>2</v>
      </c>
      <c r="CS68">
        <v>0</v>
      </c>
      <c r="CT68">
        <v>10</v>
      </c>
      <c r="CU68">
        <v>0</v>
      </c>
      <c r="CV68">
        <v>2</v>
      </c>
      <c r="CW68">
        <v>8</v>
      </c>
      <c r="CX68">
        <v>11</v>
      </c>
      <c r="CY68">
        <v>3</v>
      </c>
      <c r="CZ68">
        <v>0</v>
      </c>
      <c r="DA68">
        <v>8</v>
      </c>
      <c r="DC68">
        <f>((8/16)*100)</f>
        <v>50</v>
      </c>
      <c r="DD68">
        <f>((6/16)*100)</f>
        <v>37.5</v>
      </c>
      <c r="DE68">
        <f>((8/16)*100)</f>
        <v>50</v>
      </c>
      <c r="DF68">
        <f>((5/13)*100)</f>
        <v>38.461538461538467</v>
      </c>
      <c r="DG68">
        <f>((7/13)*100)</f>
        <v>53.846153846153847</v>
      </c>
      <c r="DH68">
        <f>((4/13)*100)</f>
        <v>30.76923076923077</v>
      </c>
      <c r="DI68">
        <f>((6/15)*100)</f>
        <v>40</v>
      </c>
      <c r="DJ68">
        <f>((7/15)*100)</f>
        <v>46.666666666666664</v>
      </c>
      <c r="DK68">
        <f>((12/15)*100)</f>
        <v>80</v>
      </c>
      <c r="DL68">
        <f>((8/14)*100)</f>
        <v>57.142857142857139</v>
      </c>
      <c r="DM68">
        <f>((4/14)*100)</f>
        <v>28.571428571428569</v>
      </c>
      <c r="DN68">
        <f>((12/14)*100)</f>
        <v>85.714285714285708</v>
      </c>
      <c r="DP68">
        <f>((2/9)*100)</f>
        <v>22.222222222222221</v>
      </c>
      <c r="DQ68">
        <f>((0/9)*100)</f>
        <v>0</v>
      </c>
      <c r="DR68">
        <f>((3/9)*100)</f>
        <v>33.333333333333329</v>
      </c>
      <c r="DS68">
        <f>((2/10)*100)</f>
        <v>20</v>
      </c>
      <c r="DT68">
        <f>((2/10)*100)</f>
        <v>20</v>
      </c>
      <c r="DU68">
        <f>((0/10)*100)</f>
        <v>0</v>
      </c>
      <c r="DV68">
        <f>((0/10)*100)</f>
        <v>0</v>
      </c>
      <c r="DW68">
        <f>((2/10)*100)</f>
        <v>20</v>
      </c>
      <c r="DX68">
        <f>((8/10)*100)</f>
        <v>80</v>
      </c>
      <c r="DY68">
        <f>((3/11)*100)</f>
        <v>27.27272727272727</v>
      </c>
      <c r="DZ68">
        <f>((0/11)*100)</f>
        <v>0</v>
      </c>
      <c r="EA68">
        <f>((8/11)*100)</f>
        <v>72.727272727272734</v>
      </c>
    </row>
    <row r="69" spans="1:131" x14ac:dyDescent="0.25">
      <c r="A69">
        <v>202.59627800000001</v>
      </c>
      <c r="B69">
        <v>8.2678060000000002</v>
      </c>
      <c r="C69">
        <v>217.68705800000001</v>
      </c>
      <c r="D69">
        <v>6.3021529999999997</v>
      </c>
      <c r="E69">
        <v>202.21944400000001</v>
      </c>
      <c r="F69">
        <v>8.9372439999999997</v>
      </c>
      <c r="G69">
        <v>199.637145</v>
      </c>
      <c r="H69">
        <v>5.7497449999999999</v>
      </c>
      <c r="K69">
        <f>(16/200)</f>
        <v>0.08</v>
      </c>
      <c r="L69">
        <f>(12/200)</f>
        <v>0.06</v>
      </c>
      <c r="M69">
        <f>(15/200)</f>
        <v>7.4999999999999997E-2</v>
      </c>
      <c r="N69">
        <f>(12/200)</f>
        <v>0.06</v>
      </c>
      <c r="P69">
        <f>(10/200)</f>
        <v>0.05</v>
      </c>
      <c r="Q69">
        <f>(13/200)</f>
        <v>6.5000000000000002E-2</v>
      </c>
      <c r="R69">
        <f>(12/200)</f>
        <v>0.06</v>
      </c>
      <c r="S69">
        <f>(12/200)</f>
        <v>0.06</v>
      </c>
      <c r="U69">
        <f>0.08+0.05</f>
        <v>0.13</v>
      </c>
      <c r="V69">
        <f>0.06+0.065</f>
        <v>0.125</v>
      </c>
      <c r="W69">
        <f>0.075+0.06</f>
        <v>0.13500000000000001</v>
      </c>
      <c r="X69">
        <f>0.06+0.06</f>
        <v>0.12</v>
      </c>
      <c r="Z69">
        <f>SQRT((ABS($A$70-$A$69)^2+(ABS($B$70-$B$69)^2)))</f>
        <v>21.949514642572378</v>
      </c>
      <c r="AA69">
        <f>SQRT((ABS($C$70-$C$69)^2+(ABS($D$70-$D$69)^2)))</f>
        <v>20.910312894225594</v>
      </c>
      <c r="AB69">
        <f>SQRT((ABS($E$70-$E$69)^2+(ABS($F$70-$F$69)^2)))</f>
        <v>21.722015980187557</v>
      </c>
      <c r="AC69">
        <f>SQRT((ABS($G$70-$G$69)^2+(ABS($H$70-$H$69)^2)))</f>
        <v>20.432715276370509</v>
      </c>
      <c r="AJ69">
        <f>1/0.13</f>
        <v>7.6923076923076916</v>
      </c>
      <c r="AK69">
        <f>1/0.125</f>
        <v>8</v>
      </c>
      <c r="AL69">
        <f>1/0.135</f>
        <v>7.4074074074074066</v>
      </c>
      <c r="AM69">
        <f>1/0.12</f>
        <v>8.3333333333333339</v>
      </c>
      <c r="AO69">
        <f>$Z69/$U69</f>
        <v>168.84242032747983</v>
      </c>
      <c r="AP69">
        <f>$AA69/$V69</f>
        <v>167.28250315380475</v>
      </c>
      <c r="AQ69">
        <f>$AB69/$W69</f>
        <v>160.90382207546338</v>
      </c>
      <c r="AR69">
        <f>$AC69/$X69</f>
        <v>170.27262730308757</v>
      </c>
      <c r="AV69">
        <f>((0.08/0.13)*100)</f>
        <v>61.53846153846154</v>
      </c>
      <c r="AW69">
        <f>((0.06/0.125)*100)</f>
        <v>48</v>
      </c>
      <c r="AX69">
        <f>((0.075/0.135)*100)</f>
        <v>55.55555555555555</v>
      </c>
      <c r="AY69">
        <f>((0.06/0.12)*100)</f>
        <v>50</v>
      </c>
      <c r="BA69">
        <f>((0.05/0.13)*100)</f>
        <v>38.461538461538467</v>
      </c>
      <c r="BB69">
        <f>((0.065/0.125)*100)</f>
        <v>52</v>
      </c>
      <c r="BC69">
        <f>((0.06/0.135)*100)</f>
        <v>44.444444444444443</v>
      </c>
      <c r="BD69">
        <f>((0.06/0.12)*100)</f>
        <v>50</v>
      </c>
      <c r="BF69">
        <f>ABS($B$69-$D$69)</f>
        <v>1.9656530000000005</v>
      </c>
      <c r="BG69">
        <f>ABS($F$69-$H$69)</f>
        <v>3.1874989999999999</v>
      </c>
      <c r="BL69">
        <f>SQRT((ABS($A$69-$E$69)^2+(ABS($B$69-$F$69)^2)))</f>
        <v>0.76821292582200229</v>
      </c>
      <c r="BM69">
        <f>SQRT((ABS($C$69-$G$70)^2+(ABS($D$69-$H$70)^2)))</f>
        <v>2.632098733753343</v>
      </c>
      <c r="BO69">
        <f>SQRT((ABS($A$69-$G$69)^2+(ABS($B$69-$H$69)^2)))</f>
        <v>3.8854985923829712</v>
      </c>
      <c r="BP69">
        <f>SQRT((ABS($C$69-$E$70)^2+(ABS($D$69-$F$70)^2)))</f>
        <v>6.4756101201351592</v>
      </c>
      <c r="BR69">
        <f>DEGREES(ACOS((7.20705785795078^2+26.8849697783037^2-20.8853213427474^2)/(2*7.20705785795078*26.8849697783037)))</f>
        <v>29.118312914183729</v>
      </c>
      <c r="BS69">
        <f>DEGREES(ACOS((20.8853213427474^2+23.7817913088886^2-4.84985419464885^2)/(2*20.8853213427474*23.7817913088886)))</f>
        <v>10.013231701424202</v>
      </c>
      <c r="BU69">
        <v>16</v>
      </c>
      <c r="BV69">
        <v>5</v>
      </c>
      <c r="BW69">
        <v>5</v>
      </c>
      <c r="BX69">
        <v>8</v>
      </c>
      <c r="BY69">
        <v>12</v>
      </c>
      <c r="BZ69">
        <v>4</v>
      </c>
      <c r="CA69">
        <v>8</v>
      </c>
      <c r="CB69">
        <v>2</v>
      </c>
      <c r="CC69">
        <v>15</v>
      </c>
      <c r="CD69">
        <v>5</v>
      </c>
      <c r="CE69">
        <v>8</v>
      </c>
      <c r="CF69">
        <v>9</v>
      </c>
      <c r="CG69">
        <v>12</v>
      </c>
      <c r="CH69">
        <v>8</v>
      </c>
      <c r="CI69">
        <v>2</v>
      </c>
      <c r="CJ69">
        <v>9</v>
      </c>
      <c r="CL69">
        <v>10</v>
      </c>
      <c r="CM69">
        <v>2</v>
      </c>
      <c r="CN69">
        <v>1</v>
      </c>
      <c r="CO69">
        <v>4</v>
      </c>
      <c r="CP69">
        <v>13</v>
      </c>
      <c r="CQ69">
        <v>2</v>
      </c>
      <c r="CR69">
        <v>6</v>
      </c>
      <c r="CS69">
        <v>3</v>
      </c>
      <c r="CT69">
        <v>12</v>
      </c>
      <c r="CU69">
        <v>1</v>
      </c>
      <c r="CV69">
        <v>6</v>
      </c>
      <c r="CW69">
        <v>9</v>
      </c>
      <c r="CX69">
        <v>12</v>
      </c>
      <c r="CY69">
        <v>4</v>
      </c>
      <c r="CZ69">
        <v>3</v>
      </c>
      <c r="DA69">
        <v>9</v>
      </c>
      <c r="DC69">
        <f>((5/16)*100)</f>
        <v>31.25</v>
      </c>
      <c r="DD69">
        <f>((5/16)*100)</f>
        <v>31.25</v>
      </c>
      <c r="DE69">
        <f>((8/16)*100)</f>
        <v>50</v>
      </c>
      <c r="DF69">
        <f>((4/12)*100)</f>
        <v>33.333333333333329</v>
      </c>
      <c r="DG69">
        <f>((8/12)*100)</f>
        <v>66.666666666666657</v>
      </c>
      <c r="DH69">
        <f>((2/12)*100)</f>
        <v>16.666666666666664</v>
      </c>
      <c r="DI69">
        <f>((5/15)*100)</f>
        <v>33.333333333333329</v>
      </c>
      <c r="DJ69">
        <f>((8/15)*100)</f>
        <v>53.333333333333336</v>
      </c>
      <c r="DK69">
        <f>((9/15)*100)</f>
        <v>60</v>
      </c>
      <c r="DL69">
        <f>((8/12)*100)</f>
        <v>66.666666666666657</v>
      </c>
      <c r="DM69">
        <f>((2/12)*100)</f>
        <v>16.666666666666664</v>
      </c>
      <c r="DN69">
        <f>((9/12)*100)</f>
        <v>75</v>
      </c>
      <c r="DP69">
        <f>((2/10)*100)</f>
        <v>20</v>
      </c>
      <c r="DQ69">
        <f>((1/10)*100)</f>
        <v>10</v>
      </c>
      <c r="DR69">
        <f>((4/10)*100)</f>
        <v>40</v>
      </c>
      <c r="DS69">
        <f>((2/13)*100)</f>
        <v>15.384615384615385</v>
      </c>
      <c r="DT69">
        <f>((6/13)*100)</f>
        <v>46.153846153846153</v>
      </c>
      <c r="DU69">
        <f>((3/13)*100)</f>
        <v>23.076923076923077</v>
      </c>
      <c r="DV69">
        <f>((1/12)*100)</f>
        <v>8.3333333333333321</v>
      </c>
      <c r="DW69">
        <f>((6/12)*100)</f>
        <v>50</v>
      </c>
      <c r="DX69">
        <f>((9/12)*100)</f>
        <v>75</v>
      </c>
      <c r="DY69">
        <f>((4/12)*100)</f>
        <v>33.333333333333329</v>
      </c>
      <c r="DZ69">
        <f>((3/12)*100)</f>
        <v>25</v>
      </c>
      <c r="EA69">
        <f>((9/12)*100)</f>
        <v>75</v>
      </c>
    </row>
    <row r="70" spans="1:131" x14ac:dyDescent="0.25">
      <c r="A70">
        <v>224.536002</v>
      </c>
      <c r="B70">
        <v>7.6122880000000004</v>
      </c>
      <c r="C70">
        <v>238.58856499999999</v>
      </c>
      <c r="D70">
        <v>5.6953659999999999</v>
      </c>
      <c r="E70">
        <v>223.923204</v>
      </c>
      <c r="F70">
        <v>8.0468620000000008</v>
      </c>
      <c r="G70">
        <v>220.061533</v>
      </c>
      <c r="H70">
        <v>5.1664539999999999</v>
      </c>
      <c r="K70">
        <f>(16/200)</f>
        <v>0.08</v>
      </c>
      <c r="L70">
        <f>(12/200)</f>
        <v>0.06</v>
      </c>
      <c r="M70">
        <f>(17/200)</f>
        <v>8.5000000000000006E-2</v>
      </c>
      <c r="N70">
        <f>(13/200)</f>
        <v>6.5000000000000002E-2</v>
      </c>
      <c r="P70">
        <f>(10/200)</f>
        <v>0.05</v>
      </c>
      <c r="Q70">
        <f>(15/200)</f>
        <v>7.4999999999999997E-2</v>
      </c>
      <c r="R70">
        <f>(12/200)</f>
        <v>0.06</v>
      </c>
      <c r="S70">
        <f>(13/200)</f>
        <v>6.5000000000000002E-2</v>
      </c>
      <c r="U70">
        <f>0.08+0.05</f>
        <v>0.13</v>
      </c>
      <c r="V70">
        <f>0.06+0.075</f>
        <v>0.13500000000000001</v>
      </c>
      <c r="W70">
        <f>0.085+0.06</f>
        <v>0.14500000000000002</v>
      </c>
      <c r="X70">
        <f>0.065+0.065</f>
        <v>0.13</v>
      </c>
      <c r="Z70">
        <f>SQRT((ABS($A$71-$A$70)^2+(ABS($B$71-$B$70)^2)))</f>
        <v>22.711754927932475</v>
      </c>
      <c r="AA70">
        <f>SQRT((ABS($C$71-$C$70)^2+(ABS($D$71-$D$70)^2)))</f>
        <v>21.414493824357226</v>
      </c>
      <c r="AB70">
        <f>SQRT((ABS($E$71-$E$70)^2+(ABS($F$71-$F$70)^2)))</f>
        <v>22.508558324780644</v>
      </c>
      <c r="AC70">
        <f>SQRT((ABS($G$71-$G$70)^2+(ABS($H$71-$H$70)^2)))</f>
        <v>20.192937848746851</v>
      </c>
      <c r="AJ70">
        <f>1/0.13</f>
        <v>7.6923076923076916</v>
      </c>
      <c r="AK70">
        <f>1/0.135</f>
        <v>7.4074074074074066</v>
      </c>
      <c r="AL70">
        <f>1/0.145</f>
        <v>6.8965517241379315</v>
      </c>
      <c r="AM70">
        <f>1/0.13</f>
        <v>7.6923076923076916</v>
      </c>
      <c r="AO70">
        <f>$Z70/$U70</f>
        <v>174.70580713794212</v>
      </c>
      <c r="AP70">
        <f>$AA70/$V70</f>
        <v>158.62588018042388</v>
      </c>
      <c r="AQ70">
        <f>$AB70/$W70</f>
        <v>155.23143672262512</v>
      </c>
      <c r="AR70">
        <f>$AC70/$X70</f>
        <v>155.33029114420654</v>
      </c>
      <c r="AV70">
        <f>((0.08/0.13)*100)</f>
        <v>61.53846153846154</v>
      </c>
      <c r="AW70">
        <f>((0.06/0.135)*100)</f>
        <v>44.444444444444443</v>
      </c>
      <c r="AX70">
        <f>((0.085/0.145)*100)</f>
        <v>58.62068965517242</v>
      </c>
      <c r="AY70">
        <f>((0.065/0.13)*100)</f>
        <v>50</v>
      </c>
      <c r="BA70">
        <f>((0.05/0.13)*100)</f>
        <v>38.461538461538467</v>
      </c>
      <c r="BB70">
        <f>((0.075/0.135)*100)</f>
        <v>55.55555555555555</v>
      </c>
      <c r="BC70">
        <f>((0.06/0.145)*100)</f>
        <v>41.379310344827587</v>
      </c>
      <c r="BD70">
        <f>((0.065/0.13)*100)</f>
        <v>50</v>
      </c>
      <c r="BF70">
        <f>ABS($B$70-$D$70)</f>
        <v>1.9169220000000005</v>
      </c>
      <c r="BG70">
        <f>ABS($F$70-$H$70)</f>
        <v>2.880408000000001</v>
      </c>
      <c r="BL70">
        <f>SQRT((ABS($A$70-$E$70)^2+(ABS($B$70-$F$70)^2)))</f>
        <v>0.75124959253233403</v>
      </c>
      <c r="BM70">
        <f>SQRT((ABS($C$70-$G$71)^2+(ABS($D$70-$H$71)^2)))</f>
        <v>2.1598301151250383</v>
      </c>
      <c r="BO70">
        <f>SQRT((ABS($A$70-$G$70)^2+(ABS($B$70-$H$70)^2)))</f>
        <v>5.0993114032697591</v>
      </c>
      <c r="BP70">
        <f>SQRT((ABS($C$70-$E$71)^2+(ABS($D$70-$F$71)^2)))</f>
        <v>7.9627089869032099</v>
      </c>
      <c r="BR70">
        <f>DEGREES(ACOS((4.84985419464885^2+32.9983967979406^2-30.1933878593282^2)/(2*4.84985419464885*32.9983967979406)))</f>
        <v>51.150713975766109</v>
      </c>
      <c r="BS70">
        <f>DEGREES(ACOS((30.1933878593282^2+31.0968693542628^2-3.62394146642699^2)/(2*30.1933878593282*31.0968693542628)))</f>
        <v>6.5658769906391754</v>
      </c>
      <c r="BU70">
        <v>16</v>
      </c>
      <c r="BV70">
        <v>4</v>
      </c>
      <c r="BW70">
        <v>4</v>
      </c>
      <c r="BX70">
        <v>9</v>
      </c>
      <c r="BY70">
        <v>12</v>
      </c>
      <c r="BZ70">
        <v>2</v>
      </c>
      <c r="CA70">
        <v>10</v>
      </c>
      <c r="CB70">
        <v>1</v>
      </c>
      <c r="CC70">
        <v>17</v>
      </c>
      <c r="CD70">
        <v>4</v>
      </c>
      <c r="CE70">
        <v>10</v>
      </c>
      <c r="CF70">
        <v>8</v>
      </c>
      <c r="CG70">
        <v>13</v>
      </c>
      <c r="CH70">
        <v>9</v>
      </c>
      <c r="CI70">
        <v>1</v>
      </c>
      <c r="CJ70">
        <v>8</v>
      </c>
      <c r="CL70">
        <v>10</v>
      </c>
      <c r="CM70">
        <v>2</v>
      </c>
      <c r="CN70">
        <v>0</v>
      </c>
      <c r="CO70">
        <v>6</v>
      </c>
      <c r="CP70">
        <v>15</v>
      </c>
      <c r="CQ70">
        <v>3</v>
      </c>
      <c r="CR70">
        <v>8</v>
      </c>
      <c r="CS70">
        <v>3</v>
      </c>
      <c r="CT70">
        <v>12</v>
      </c>
      <c r="CU70">
        <v>0</v>
      </c>
      <c r="CV70">
        <v>8</v>
      </c>
      <c r="CW70">
        <v>7</v>
      </c>
      <c r="CX70">
        <v>13</v>
      </c>
      <c r="CY70">
        <v>6</v>
      </c>
      <c r="CZ70">
        <v>3</v>
      </c>
      <c r="DA70">
        <v>7</v>
      </c>
      <c r="DC70">
        <f>((4/16)*100)</f>
        <v>25</v>
      </c>
      <c r="DD70">
        <f>((4/16)*100)</f>
        <v>25</v>
      </c>
      <c r="DE70">
        <f>((9/16)*100)</f>
        <v>56.25</v>
      </c>
      <c r="DF70">
        <f>((2/12)*100)</f>
        <v>16.666666666666664</v>
      </c>
      <c r="DG70">
        <f>((10/12)*100)</f>
        <v>83.333333333333343</v>
      </c>
      <c r="DH70">
        <f>((1/12)*100)</f>
        <v>8.3333333333333321</v>
      </c>
      <c r="DI70">
        <f>((4/17)*100)</f>
        <v>23.52941176470588</v>
      </c>
      <c r="DJ70">
        <f>((10/17)*100)</f>
        <v>58.82352941176471</v>
      </c>
      <c r="DK70">
        <f>((8/17)*100)</f>
        <v>47.058823529411761</v>
      </c>
      <c r="DL70">
        <f>((9/13)*100)</f>
        <v>69.230769230769226</v>
      </c>
      <c r="DM70">
        <f>((1/13)*100)</f>
        <v>7.6923076923076925</v>
      </c>
      <c r="DN70">
        <f>((8/13)*100)</f>
        <v>61.53846153846154</v>
      </c>
      <c r="DP70">
        <f>((2/10)*100)</f>
        <v>20</v>
      </c>
      <c r="DQ70">
        <f>((0/10)*100)</f>
        <v>0</v>
      </c>
      <c r="DR70">
        <f>((6/10)*100)</f>
        <v>60</v>
      </c>
      <c r="DS70">
        <f>((3/15)*100)</f>
        <v>20</v>
      </c>
      <c r="DT70">
        <f>((8/15)*100)</f>
        <v>53.333333333333336</v>
      </c>
      <c r="DU70">
        <f>((3/15)*100)</f>
        <v>20</v>
      </c>
      <c r="DV70">
        <f>((0/12)*100)</f>
        <v>0</v>
      </c>
      <c r="DW70">
        <f>((8/12)*100)</f>
        <v>66.666666666666657</v>
      </c>
      <c r="DX70">
        <f>((7/12)*100)</f>
        <v>58.333333333333336</v>
      </c>
      <c r="DY70">
        <f>((6/13)*100)</f>
        <v>46.153846153846153</v>
      </c>
      <c r="DZ70">
        <f>((3/13)*100)</f>
        <v>23.076923076923077</v>
      </c>
      <c r="EA70">
        <f>((7/13)*100)</f>
        <v>53.846153846153847</v>
      </c>
    </row>
    <row r="71" spans="1:131" x14ac:dyDescent="0.25">
      <c r="A71">
        <v>247.242166</v>
      </c>
      <c r="B71">
        <v>7.1083749999999997</v>
      </c>
      <c r="C71">
        <v>260.00191999999998</v>
      </c>
      <c r="D71">
        <v>5.4745189999999999</v>
      </c>
      <c r="E71">
        <v>246.41448</v>
      </c>
      <c r="F71">
        <v>7.1649880000000001</v>
      </c>
      <c r="G71">
        <v>240.235805</v>
      </c>
      <c r="H71">
        <v>4.2984169999999997</v>
      </c>
      <c r="K71">
        <f>(15/200)</f>
        <v>7.4999999999999997E-2</v>
      </c>
      <c r="L71">
        <f>(12/200)</f>
        <v>0.06</v>
      </c>
      <c r="M71">
        <f>(19/200)</f>
        <v>9.5000000000000001E-2</v>
      </c>
      <c r="N71">
        <f>(14/200)</f>
        <v>7.0000000000000007E-2</v>
      </c>
      <c r="P71">
        <f>(13/200)</f>
        <v>6.5000000000000002E-2</v>
      </c>
      <c r="Q71">
        <f>(18/200)</f>
        <v>0.09</v>
      </c>
      <c r="R71">
        <f>(14/200)</f>
        <v>7.0000000000000007E-2</v>
      </c>
      <c r="S71">
        <f>(14/200)</f>
        <v>7.0000000000000007E-2</v>
      </c>
      <c r="U71">
        <f>0.075+0.065</f>
        <v>0.14000000000000001</v>
      </c>
      <c r="V71">
        <f>0.06+0.09</f>
        <v>0.15</v>
      </c>
      <c r="W71">
        <f>0.095+0.07</f>
        <v>0.16500000000000001</v>
      </c>
      <c r="X71">
        <f>0.07+0.07</f>
        <v>0.14000000000000001</v>
      </c>
      <c r="Z71">
        <f>SQRT((ABS($A$72-$A$71)^2+(ABS($B$72-$B$71)^2)))</f>
        <v>20.032367965435995</v>
      </c>
      <c r="AA71">
        <f>SQRT((ABS($C$72-$C$71)^2+(ABS($D$72-$D$71)^2)))</f>
        <v>14.705692996866029</v>
      </c>
      <c r="AB71">
        <f>SQRT((ABS($E$72-$E$71)^2+(ABS($F$72-$F$71)^2)))</f>
        <v>19.975852738334911</v>
      </c>
      <c r="AC71">
        <f>SQRT((ABS($G$72-$G$71)^2+(ABS($H$72-$H$71)^2)))</f>
        <v>19.68330489943936</v>
      </c>
      <c r="AJ71">
        <f>1/0.14</f>
        <v>7.1428571428571423</v>
      </c>
      <c r="AK71">
        <f>1/0.15</f>
        <v>6.666666666666667</v>
      </c>
      <c r="AL71">
        <f>1/0.165</f>
        <v>6.0606060606060606</v>
      </c>
      <c r="AM71">
        <f>1/0.14</f>
        <v>7.1428571428571423</v>
      </c>
      <c r="AO71">
        <f>$Z71/$U71</f>
        <v>143.08834261025709</v>
      </c>
      <c r="AP71">
        <f>$AA71/$V71</f>
        <v>98.037953312440195</v>
      </c>
      <c r="AQ71">
        <f>$AB71/$W71</f>
        <v>121.06577417172673</v>
      </c>
      <c r="AR71">
        <f>$AC71/$X71</f>
        <v>140.59503499599541</v>
      </c>
      <c r="AV71">
        <f>((0.075/0.14)*100)</f>
        <v>53.571428571428569</v>
      </c>
      <c r="AW71">
        <f>((0.06/0.15)*100)</f>
        <v>40</v>
      </c>
      <c r="AX71">
        <f>((0.095/0.165)*100)</f>
        <v>57.575757575757571</v>
      </c>
      <c r="AY71">
        <f>((0.07/0.14)*100)</f>
        <v>50</v>
      </c>
      <c r="BA71">
        <f>((0.065/0.14)*100)</f>
        <v>46.428571428571423</v>
      </c>
      <c r="BB71">
        <f>((0.09/0.15)*100)</f>
        <v>60</v>
      </c>
      <c r="BC71">
        <f>((0.07/0.165)*100)</f>
        <v>42.424242424242422</v>
      </c>
      <c r="BD71">
        <f>((0.07/0.14)*100)</f>
        <v>50</v>
      </c>
      <c r="BF71">
        <f>ABS($B$71-$D$71)</f>
        <v>1.6338559999999998</v>
      </c>
      <c r="BG71">
        <f>ABS($F$71-$H$71)</f>
        <v>2.8665710000000004</v>
      </c>
      <c r="BL71">
        <f>SQRT((ABS($A$71-$E$71)^2+(ABS($B$71-$F$71)^2)))</f>
        <v>0.82961988064715508</v>
      </c>
      <c r="BM71">
        <f>SQRT((ABS($C$71-$G$72)^2+(ABS($D$71-$H$72)^2)))</f>
        <v>1.098184289886718</v>
      </c>
      <c r="BO71">
        <f>SQRT((ABS($A$71-$G$71)^2+(ABS($B$71-$H$71)^2)))</f>
        <v>7.5488382168440316</v>
      </c>
      <c r="BP71">
        <f>SQRT((ABS($C$71-$E$72)^2+(ABS($D$71-$F$72)^2)))</f>
        <v>6.6114236581375803</v>
      </c>
      <c r="BR71">
        <f>DEGREES(ACOS((3.62394146642699^2+19.8497480281737^2-18.9685662776406^2)/(2*3.62394146642699*19.8497480281737)))</f>
        <v>70.78931298388342</v>
      </c>
      <c r="BS71">
        <f>DEGREES(ACOS((18.9685662776406^2+20.4904737570115^2-4.06003552658841^2)/(2*18.9685662776406*20.4904737570115)))</f>
        <v>10.955713455945363</v>
      </c>
      <c r="BU71">
        <v>15</v>
      </c>
      <c r="BV71">
        <v>2</v>
      </c>
      <c r="BW71">
        <v>1</v>
      </c>
      <c r="BX71">
        <v>10</v>
      </c>
      <c r="BY71">
        <v>12</v>
      </c>
      <c r="BZ71">
        <v>0</v>
      </c>
      <c r="CA71">
        <v>12</v>
      </c>
      <c r="CB71">
        <v>0</v>
      </c>
      <c r="CC71">
        <v>19</v>
      </c>
      <c r="CD71">
        <v>1</v>
      </c>
      <c r="CE71">
        <v>12</v>
      </c>
      <c r="CF71">
        <v>5</v>
      </c>
      <c r="CG71">
        <v>14</v>
      </c>
      <c r="CH71">
        <v>10</v>
      </c>
      <c r="CI71">
        <v>0</v>
      </c>
      <c r="CJ71">
        <v>5</v>
      </c>
      <c r="CL71">
        <v>13</v>
      </c>
      <c r="CM71">
        <v>3</v>
      </c>
      <c r="CN71">
        <v>0</v>
      </c>
      <c r="CO71">
        <v>9</v>
      </c>
      <c r="CP71">
        <v>18</v>
      </c>
      <c r="CQ71">
        <v>5</v>
      </c>
      <c r="CR71">
        <v>12</v>
      </c>
      <c r="CS71">
        <v>4</v>
      </c>
      <c r="CT71">
        <v>14</v>
      </c>
      <c r="CU71">
        <v>0</v>
      </c>
      <c r="CV71">
        <v>12</v>
      </c>
      <c r="CW71">
        <v>5</v>
      </c>
      <c r="CX71">
        <v>14</v>
      </c>
      <c r="CY71">
        <v>9</v>
      </c>
      <c r="CZ71">
        <v>3</v>
      </c>
      <c r="DA71">
        <v>5</v>
      </c>
      <c r="DC71">
        <f>((2/15)*100)</f>
        <v>13.333333333333334</v>
      </c>
      <c r="DD71">
        <f>((1/15)*100)</f>
        <v>6.666666666666667</v>
      </c>
      <c r="DE71">
        <f>((10/15)*100)</f>
        <v>66.666666666666657</v>
      </c>
      <c r="DF71">
        <f>((0/12)*100)</f>
        <v>0</v>
      </c>
      <c r="DG71">
        <f>((12/12)*100)</f>
        <v>100</v>
      </c>
      <c r="DH71">
        <f>((0/12)*100)</f>
        <v>0</v>
      </c>
      <c r="DI71">
        <f>((1/19)*100)</f>
        <v>5.2631578947368416</v>
      </c>
      <c r="DJ71">
        <f>((12/19)*100)</f>
        <v>63.157894736842103</v>
      </c>
      <c r="DK71">
        <f>((5/19)*100)</f>
        <v>26.315789473684209</v>
      </c>
      <c r="DL71">
        <f>((10/14)*100)</f>
        <v>71.428571428571431</v>
      </c>
      <c r="DM71">
        <f>((0/14)*100)</f>
        <v>0</v>
      </c>
      <c r="DN71">
        <f>((5/14)*100)</f>
        <v>35.714285714285715</v>
      </c>
      <c r="DP71">
        <f>((3/13)*100)</f>
        <v>23.076923076923077</v>
      </c>
      <c r="DQ71">
        <f>((0/13)*100)</f>
        <v>0</v>
      </c>
      <c r="DR71">
        <f>((9/13)*100)</f>
        <v>69.230769230769226</v>
      </c>
      <c r="DS71">
        <f>((5/18)*100)</f>
        <v>27.777777777777779</v>
      </c>
      <c r="DT71">
        <f>((12/18)*100)</f>
        <v>66.666666666666657</v>
      </c>
      <c r="DU71">
        <f>((4/18)*100)</f>
        <v>22.222222222222221</v>
      </c>
      <c r="DV71">
        <f>((0/14)*100)</f>
        <v>0</v>
      </c>
      <c r="DW71">
        <f>((12/14)*100)</f>
        <v>85.714285714285708</v>
      </c>
      <c r="DX71">
        <f>((5/14)*100)</f>
        <v>35.714285714285715</v>
      </c>
      <c r="DY71">
        <f>((9/14)*100)</f>
        <v>64.285714285714292</v>
      </c>
      <c r="DZ71">
        <f>((3/14)*100)</f>
        <v>21.428571428571427</v>
      </c>
      <c r="EA71">
        <f>((5/14)*100)</f>
        <v>35.714285714285715</v>
      </c>
    </row>
    <row r="72" spans="1:131" x14ac:dyDescent="0.25">
      <c r="A72">
        <v>267.26816700000001</v>
      </c>
      <c r="B72">
        <v>6.6033499999999998</v>
      </c>
      <c r="C72">
        <v>274.706163</v>
      </c>
      <c r="D72">
        <v>5.268014</v>
      </c>
      <c r="E72">
        <v>266.39032900000001</v>
      </c>
      <c r="F72">
        <v>7.1772090000000004</v>
      </c>
      <c r="G72">
        <v>259.91894300000001</v>
      </c>
      <c r="H72">
        <v>4.3794740000000001</v>
      </c>
      <c r="P72">
        <f>(18/200)</f>
        <v>0.09</v>
      </c>
      <c r="S72">
        <f>(19/200)</f>
        <v>9.5000000000000001E-2</v>
      </c>
      <c r="BF72">
        <f>ABS($B$72-$D$72)</f>
        <v>1.3353359999999999</v>
      </c>
      <c r="BG72">
        <f>ABS($F$72-$H$72)</f>
        <v>2.7977350000000003</v>
      </c>
      <c r="BI72">
        <v>2.4042729999999999</v>
      </c>
      <c r="BJ72">
        <v>2.4692190000000003</v>
      </c>
      <c r="BO72">
        <f>SQRT((ABS($A$72-$G$72)^2+(ABS($B$72-$H$72)^2)))</f>
        <v>7.6783278039916922</v>
      </c>
      <c r="BP72">
        <f>SQRT((ABS($C$72-$E$72)^2+(ABS($D$72-$F$72)^2)))</f>
        <v>8.5321814715570206</v>
      </c>
      <c r="BR72">
        <f>DEGREES(ACOS((4.06003552658841^2+25.8171837140822^2-23.8737254893326^2)/(2*4.06003552658841*25.8171837140822)))</f>
        <v>57.364434373315106</v>
      </c>
      <c r="BS72">
        <f>DEGREES(ACOS((23.8737254893326^2+24.2396715589145^2-3.51391796123031^2)/(2*23.8737254893326*24.2396715589145)))</f>
        <v>8.3311606104381202</v>
      </c>
      <c r="CL72">
        <v>18</v>
      </c>
      <c r="CM72">
        <v>6</v>
      </c>
      <c r="CN72">
        <v>0</v>
      </c>
      <c r="CO72">
        <v>14</v>
      </c>
      <c r="CX72">
        <v>19</v>
      </c>
      <c r="CY72">
        <v>14</v>
      </c>
      <c r="CZ72">
        <v>7</v>
      </c>
      <c r="DA72">
        <v>5</v>
      </c>
      <c r="DP72">
        <f>((6/18)*100)</f>
        <v>33.333333333333329</v>
      </c>
      <c r="DQ72">
        <f>((0/18)*100)</f>
        <v>0</v>
      </c>
      <c r="DR72">
        <f>((14/18)*100)</f>
        <v>77.777777777777786</v>
      </c>
      <c r="DY72">
        <f>((14/19)*100)</f>
        <v>73.68421052631578</v>
      </c>
      <c r="DZ72">
        <f>((7/19)*100)</f>
        <v>36.84210526315789</v>
      </c>
      <c r="EA72">
        <f>((5/19)*100)</f>
        <v>26.315789473684209</v>
      </c>
    </row>
    <row r="73" spans="1:131" x14ac:dyDescent="0.25">
      <c r="A73" t="s">
        <v>22</v>
      </c>
      <c r="B73" t="s">
        <v>22</v>
      </c>
      <c r="C73" t="s">
        <v>22</v>
      </c>
      <c r="D73" t="s">
        <v>22</v>
      </c>
      <c r="E73" t="s">
        <v>22</v>
      </c>
      <c r="F73" t="s">
        <v>22</v>
      </c>
      <c r="G73" t="s">
        <v>22</v>
      </c>
      <c r="H73" t="s">
        <v>22</v>
      </c>
      <c r="BR73">
        <f>DEGREES(ACOS((22.5991356152235^2+20.8567389911449^2-3.71151216868812^2)/(2*22.5991356152235*20.8567389911449)))</f>
        <v>8.6567767022332394</v>
      </c>
      <c r="BS73">
        <f>DEGREES(ACOS((17.5936775576149^2+22.4907917589691^2-6.26225327537212^2)/(2*17.5936775576149*22.4907917589691)))</f>
        <v>11.260283575592014</v>
      </c>
    </row>
    <row r="74" spans="1:131" x14ac:dyDescent="0.25">
      <c r="A74">
        <v>52.288074000000002</v>
      </c>
      <c r="B74">
        <v>7.6159369999999997</v>
      </c>
      <c r="C74">
        <v>61.668911000000001</v>
      </c>
      <c r="D74">
        <v>5.9136980000000001</v>
      </c>
      <c r="E74">
        <v>52.593857000000007</v>
      </c>
      <c r="F74">
        <v>7.4086980000000002</v>
      </c>
      <c r="G74">
        <v>43.662033000000001</v>
      </c>
      <c r="H74">
        <v>4.9853120000000004</v>
      </c>
      <c r="K74">
        <f>(15/200)</f>
        <v>7.4999999999999997E-2</v>
      </c>
      <c r="L74">
        <f>(16/200)</f>
        <v>0.08</v>
      </c>
      <c r="M74">
        <f>(15/200)</f>
        <v>7.4999999999999997E-2</v>
      </c>
      <c r="N74">
        <f>(11/200)</f>
        <v>5.5E-2</v>
      </c>
      <c r="P74">
        <f>(19/200)</f>
        <v>9.5000000000000001E-2</v>
      </c>
      <c r="Q74">
        <f>(14/200)</f>
        <v>7.0000000000000007E-2</v>
      </c>
      <c r="R74">
        <f>(15/200)</f>
        <v>7.4999999999999997E-2</v>
      </c>
      <c r="S74">
        <f>(20/200)</f>
        <v>0.1</v>
      </c>
      <c r="U74">
        <f>0.075+0.095</f>
        <v>0.16999999999999998</v>
      </c>
      <c r="V74">
        <f>0.08+0.07</f>
        <v>0.15000000000000002</v>
      </c>
      <c r="W74">
        <f>0.075+0.075</f>
        <v>0.15</v>
      </c>
      <c r="X74">
        <f>0.055+0.1</f>
        <v>0.155</v>
      </c>
      <c r="Z74">
        <f>SQRT((ABS($A$75-$A$74)^2+(ABS($B$75-$B$74)^2)))</f>
        <v>19.989676722805751</v>
      </c>
      <c r="AA74">
        <f>SQRT((ABS($C$75-$C$74)^2+(ABS($D$75-$D$74)^2)))</f>
        <v>18.7100175391157</v>
      </c>
      <c r="AB74">
        <f>SQRT((ABS($E$75-$E$74)^2+(ABS($F$75-$F$74)^2)))</f>
        <v>20.651792850003755</v>
      </c>
      <c r="AC74">
        <f>SQRT((ABS($G$75-$G$74)^2+(ABS($H$75-$H$74)^2)))</f>
        <v>18.661138531299585</v>
      </c>
      <c r="AJ74">
        <f>1/0.17</f>
        <v>5.8823529411764701</v>
      </c>
      <c r="AK74">
        <f>1/0.15</f>
        <v>6.666666666666667</v>
      </c>
      <c r="AL74">
        <f>1/0.15</f>
        <v>6.666666666666667</v>
      </c>
      <c r="AM74">
        <f>1/0.155</f>
        <v>6.4516129032258069</v>
      </c>
      <c r="AO74">
        <f>$Z74/$U74</f>
        <v>117.58633366356325</v>
      </c>
      <c r="AP74">
        <f>$AA74/$V74</f>
        <v>124.73345026077132</v>
      </c>
      <c r="AQ74">
        <f>$AB74/$W74</f>
        <v>137.67861900002504</v>
      </c>
      <c r="AR74">
        <f>$AC74/$X74</f>
        <v>120.39444213741668</v>
      </c>
      <c r="AV74">
        <f>((0.075/0.17)*100)</f>
        <v>44.117647058823522</v>
      </c>
      <c r="AW74">
        <f>((0.08/0.15)*100)</f>
        <v>53.333333333333336</v>
      </c>
      <c r="AX74">
        <f>((0.075/0.15)*100)</f>
        <v>50</v>
      </c>
      <c r="AY74">
        <f>((0.055/0.155)*100)</f>
        <v>35.483870967741936</v>
      </c>
      <c r="BA74">
        <f>((0.095/0.17)*100)</f>
        <v>55.882352941176471</v>
      </c>
      <c r="BB74">
        <f>((0.07/0.15)*100)</f>
        <v>46.666666666666671</v>
      </c>
      <c r="BC74">
        <f>((0.075/0.15)*100)</f>
        <v>50</v>
      </c>
      <c r="BD74">
        <f>((0.1/0.155)*100)</f>
        <v>64.516129032258078</v>
      </c>
      <c r="BF74">
        <f>ABS($B$74-$D$74)</f>
        <v>1.7022389999999996</v>
      </c>
      <c r="BG74">
        <f>ABS($F$74-$H$74)</f>
        <v>2.4233859999999998</v>
      </c>
      <c r="BL74">
        <f>SQRT((ABS($A$74-$E$74)^2+(ABS($B$74-$F$74)^2)))</f>
        <v>0.36939307818366468</v>
      </c>
      <c r="BM74">
        <f>SQRT((ABS($C$74-$G$75)^2+(ABS($D$74-$H$75)^2)))</f>
        <v>0.91112790935740928</v>
      </c>
      <c r="BO74">
        <f>SQRT((ABS($A$74-$G$74)^2+(ABS($B$74-$H$74)^2)))</f>
        <v>9.018246571496368</v>
      </c>
      <c r="BP74">
        <f>SQRT((ABS($C$74-$E$74)^2+(ABS($D$74-$F$74)^2)))</f>
        <v>9.197370825562917</v>
      </c>
      <c r="BU74">
        <v>15</v>
      </c>
      <c r="BV74">
        <v>2</v>
      </c>
      <c r="BW74">
        <v>1</v>
      </c>
      <c r="BX74">
        <v>11</v>
      </c>
      <c r="BY74">
        <v>16</v>
      </c>
      <c r="BZ74">
        <v>3</v>
      </c>
      <c r="CA74">
        <v>13</v>
      </c>
      <c r="CB74">
        <v>1</v>
      </c>
      <c r="CC74">
        <v>15</v>
      </c>
      <c r="CD74">
        <v>3</v>
      </c>
      <c r="CE74">
        <v>13</v>
      </c>
      <c r="CF74">
        <v>2</v>
      </c>
      <c r="CG74">
        <v>11</v>
      </c>
      <c r="CH74">
        <v>11</v>
      </c>
      <c r="CI74">
        <v>1</v>
      </c>
      <c r="CJ74">
        <v>0</v>
      </c>
      <c r="CL74">
        <v>19</v>
      </c>
      <c r="CM74">
        <v>1</v>
      </c>
      <c r="CN74">
        <v>0</v>
      </c>
      <c r="CO74">
        <v>17</v>
      </c>
      <c r="CP74">
        <v>14</v>
      </c>
      <c r="CQ74">
        <v>1</v>
      </c>
      <c r="CR74">
        <v>12</v>
      </c>
      <c r="CS74">
        <v>4</v>
      </c>
      <c r="CT74">
        <v>15</v>
      </c>
      <c r="CU74">
        <v>1</v>
      </c>
      <c r="CV74">
        <v>12</v>
      </c>
      <c r="CW74">
        <v>4</v>
      </c>
      <c r="CX74">
        <v>20</v>
      </c>
      <c r="CY74">
        <v>17</v>
      </c>
      <c r="CZ74">
        <v>4</v>
      </c>
      <c r="DA74">
        <v>2</v>
      </c>
      <c r="DC74">
        <f>((2/15)*100)</f>
        <v>13.333333333333334</v>
      </c>
      <c r="DD74">
        <f>((1/15)*100)</f>
        <v>6.666666666666667</v>
      </c>
      <c r="DE74">
        <f>((11/15)*100)</f>
        <v>73.333333333333329</v>
      </c>
      <c r="DF74">
        <f>((3/16)*100)</f>
        <v>18.75</v>
      </c>
      <c r="DG74">
        <f>((13/16)*100)</f>
        <v>81.25</v>
      </c>
      <c r="DH74">
        <f>((1/16)*100)</f>
        <v>6.25</v>
      </c>
      <c r="DI74">
        <f>((3/15)*100)</f>
        <v>20</v>
      </c>
      <c r="DJ74">
        <f>((13/15)*100)</f>
        <v>86.666666666666671</v>
      </c>
      <c r="DK74">
        <f>((2/15)*100)</f>
        <v>13.333333333333334</v>
      </c>
      <c r="DL74">
        <f>((11/11)*100)</f>
        <v>100</v>
      </c>
      <c r="DM74">
        <f>((1/11)*100)</f>
        <v>9.0909090909090917</v>
      </c>
      <c r="DN74">
        <f>((0/11)*100)</f>
        <v>0</v>
      </c>
      <c r="DP74">
        <f>((1/19)*100)</f>
        <v>5.2631578947368416</v>
      </c>
      <c r="DQ74">
        <f>((0/19)*100)</f>
        <v>0</v>
      </c>
      <c r="DR74">
        <f>((17/19)*100)</f>
        <v>89.473684210526315</v>
      </c>
      <c r="DS74">
        <f>((1/14)*100)</f>
        <v>7.1428571428571423</v>
      </c>
      <c r="DT74">
        <f>((12/14)*100)</f>
        <v>85.714285714285708</v>
      </c>
      <c r="DU74">
        <f>((4/14)*100)</f>
        <v>28.571428571428569</v>
      </c>
      <c r="DV74">
        <f>((1/15)*100)</f>
        <v>6.666666666666667</v>
      </c>
      <c r="DW74">
        <f>((12/15)*100)</f>
        <v>80</v>
      </c>
      <c r="DX74">
        <f>((4/15)*100)</f>
        <v>26.666666666666668</v>
      </c>
      <c r="DY74">
        <f>((17/20)*100)</f>
        <v>85</v>
      </c>
      <c r="DZ74">
        <f>((4/20)*100)</f>
        <v>20</v>
      </c>
      <c r="EA74">
        <f>((2/20)*100)</f>
        <v>10</v>
      </c>
    </row>
    <row r="75" spans="1:131" x14ac:dyDescent="0.25">
      <c r="A75">
        <v>72.275615000000002</v>
      </c>
      <c r="B75">
        <v>7.9081359999999998</v>
      </c>
      <c r="C75">
        <v>80.377350000000007</v>
      </c>
      <c r="D75">
        <v>6.1567340000000002</v>
      </c>
      <c r="E75">
        <v>73.244378000000012</v>
      </c>
      <c r="F75">
        <v>7.637893</v>
      </c>
      <c r="G75">
        <v>62.320888000000004</v>
      </c>
      <c r="H75">
        <v>5.2772389999999998</v>
      </c>
      <c r="K75">
        <f>(16/200)</f>
        <v>0.08</v>
      </c>
      <c r="L75">
        <f>(16/200)</f>
        <v>0.08</v>
      </c>
      <c r="M75">
        <f>(17/200)</f>
        <v>8.5000000000000006E-2</v>
      </c>
      <c r="N75">
        <f>(13/200)</f>
        <v>6.5000000000000002E-2</v>
      </c>
      <c r="P75">
        <f>(13/200)</f>
        <v>6.5000000000000002E-2</v>
      </c>
      <c r="Q75">
        <f>(11/200)</f>
        <v>5.5E-2</v>
      </c>
      <c r="R75">
        <f>(12/200)</f>
        <v>0.06</v>
      </c>
      <c r="S75">
        <f>(15/200)</f>
        <v>7.4999999999999997E-2</v>
      </c>
      <c r="U75">
        <f>0.08+0.065</f>
        <v>0.14500000000000002</v>
      </c>
      <c r="V75">
        <f>0.08+0.055</f>
        <v>0.13500000000000001</v>
      </c>
      <c r="W75">
        <f>0.085+0.06</f>
        <v>0.14500000000000002</v>
      </c>
      <c r="X75">
        <f>0.065+0.075</f>
        <v>0.14000000000000001</v>
      </c>
      <c r="Z75">
        <f>SQRT((ABS($A$76-$A$75)^2+(ABS($B$76-$B$75)^2)))</f>
        <v>19.9844163019674</v>
      </c>
      <c r="AA75">
        <f>SQRT((ABS($C$76-$C$75)^2+(ABS($D$76-$D$75)^2)))</f>
        <v>21.377249911929013</v>
      </c>
      <c r="AB75">
        <f>SQRT((ABS($E$76-$E$75)^2+(ABS($F$76-$F$75)^2)))</f>
        <v>21.581363307870998</v>
      </c>
      <c r="AC75">
        <f>SQRT((ABS($G$76-$G$75)^2+(ABS($H$76-$H$75)^2)))</f>
        <v>18.655033358723589</v>
      </c>
      <c r="AJ75">
        <f>1/0.145</f>
        <v>6.8965517241379315</v>
      </c>
      <c r="AK75">
        <f>1/0.135</f>
        <v>7.4074074074074066</v>
      </c>
      <c r="AL75">
        <f>1/0.145</f>
        <v>6.8965517241379315</v>
      </c>
      <c r="AM75">
        <f>1/0.14</f>
        <v>7.1428571428571423</v>
      </c>
      <c r="AO75">
        <f>$Z75/$U75</f>
        <v>137.82356070322342</v>
      </c>
      <c r="AP75">
        <f>$AA75/$V75</f>
        <v>158.34999934762232</v>
      </c>
      <c r="AQ75">
        <f>$AB75/$W75</f>
        <v>148.83698833014481</v>
      </c>
      <c r="AR75">
        <f>$AC75/$X75</f>
        <v>133.25023827659706</v>
      </c>
      <c r="AV75">
        <f>((0.08/0.145)*100)</f>
        <v>55.172413793103459</v>
      </c>
      <c r="AW75">
        <f>((0.08/0.135)*100)</f>
        <v>59.259259259259252</v>
      </c>
      <c r="AX75">
        <f>((0.085/0.145)*100)</f>
        <v>58.62068965517242</v>
      </c>
      <c r="AY75">
        <f>((0.065/0.14)*100)</f>
        <v>46.428571428571423</v>
      </c>
      <c r="BA75">
        <f>((0.065/0.145)*100)</f>
        <v>44.827586206896555</v>
      </c>
      <c r="BB75">
        <f>((0.055/0.135)*100)</f>
        <v>40.74074074074074</v>
      </c>
      <c r="BC75">
        <f>((0.06/0.145)*100)</f>
        <v>41.379310344827587</v>
      </c>
      <c r="BD75">
        <f>((0.075/0.14)*100)</f>
        <v>53.571428571428569</v>
      </c>
      <c r="BF75">
        <f>ABS($B$75-$D$75)</f>
        <v>1.7514019999999997</v>
      </c>
      <c r="BG75">
        <f>ABS($F$75-$H$75)</f>
        <v>2.3606540000000003</v>
      </c>
      <c r="BL75">
        <f>SQRT((ABS($A$75-$E$75)^2+(ABS($B$75-$F$75)^2)))</f>
        <v>1.0057499834541479</v>
      </c>
      <c r="BM75">
        <f>SQRT((ABS($C$75-$G$76)^2+(ABS($D$75-$H$76)^2)))</f>
        <v>1.0984661627382952</v>
      </c>
      <c r="BO75">
        <f>SQRT((ABS($A$75-$G$76)^2+(ABS($B$75-$H$76)^2)))</f>
        <v>9.1014672162127788</v>
      </c>
      <c r="BP75">
        <f>SQRT((ABS($C$75-$E$75)^2+(ABS($D$75-$F$75)^2)))</f>
        <v>7.2851301660344365</v>
      </c>
      <c r="BU75">
        <v>16</v>
      </c>
      <c r="BV75">
        <v>5</v>
      </c>
      <c r="BW75">
        <v>4</v>
      </c>
      <c r="BX75">
        <v>13</v>
      </c>
      <c r="BY75">
        <v>16</v>
      </c>
      <c r="BZ75">
        <v>4</v>
      </c>
      <c r="CA75">
        <v>13</v>
      </c>
      <c r="CB75">
        <v>5</v>
      </c>
      <c r="CC75">
        <v>17</v>
      </c>
      <c r="CD75">
        <v>5</v>
      </c>
      <c r="CE75">
        <v>13</v>
      </c>
      <c r="CF75">
        <v>7</v>
      </c>
      <c r="CG75">
        <v>13</v>
      </c>
      <c r="CH75">
        <v>13</v>
      </c>
      <c r="CI75">
        <v>2</v>
      </c>
      <c r="CJ75">
        <v>2</v>
      </c>
      <c r="CL75">
        <v>13</v>
      </c>
      <c r="CM75">
        <v>0</v>
      </c>
      <c r="CN75">
        <v>1</v>
      </c>
      <c r="CO75">
        <v>13</v>
      </c>
      <c r="CP75">
        <v>11</v>
      </c>
      <c r="CQ75">
        <v>0</v>
      </c>
      <c r="CR75">
        <v>9</v>
      </c>
      <c r="CS75">
        <v>0</v>
      </c>
      <c r="CT75">
        <v>12</v>
      </c>
      <c r="CU75">
        <v>0</v>
      </c>
      <c r="CV75">
        <v>9</v>
      </c>
      <c r="CW75">
        <v>1</v>
      </c>
      <c r="CX75">
        <v>15</v>
      </c>
      <c r="CY75">
        <v>13</v>
      </c>
      <c r="CZ75">
        <v>0</v>
      </c>
      <c r="DA75">
        <v>2</v>
      </c>
      <c r="DC75">
        <f>((5/16)*100)</f>
        <v>31.25</v>
      </c>
      <c r="DD75">
        <f>((4/16)*100)</f>
        <v>25</v>
      </c>
      <c r="DE75">
        <f>((13/16)*100)</f>
        <v>81.25</v>
      </c>
      <c r="DF75">
        <f>((4/16)*100)</f>
        <v>25</v>
      </c>
      <c r="DG75">
        <f>((13/16)*100)</f>
        <v>81.25</v>
      </c>
      <c r="DH75">
        <f>((5/16)*100)</f>
        <v>31.25</v>
      </c>
      <c r="DI75">
        <f>((5/17)*100)</f>
        <v>29.411764705882355</v>
      </c>
      <c r="DJ75">
        <f>((13/17)*100)</f>
        <v>76.470588235294116</v>
      </c>
      <c r="DK75">
        <f>((7/17)*100)</f>
        <v>41.17647058823529</v>
      </c>
      <c r="DL75">
        <f>((13/13)*100)</f>
        <v>100</v>
      </c>
      <c r="DM75">
        <f>((2/13)*100)</f>
        <v>15.384615384615385</v>
      </c>
      <c r="DN75">
        <f>((2/13)*100)</f>
        <v>15.384615384615385</v>
      </c>
      <c r="DP75">
        <f>((0/13)*100)</f>
        <v>0</v>
      </c>
      <c r="DQ75">
        <f>((1/13)*100)</f>
        <v>7.6923076923076925</v>
      </c>
      <c r="DR75">
        <f>((13/13)*100)</f>
        <v>100</v>
      </c>
      <c r="DS75">
        <f>((0/11)*100)</f>
        <v>0</v>
      </c>
      <c r="DT75">
        <f>((9/11)*100)</f>
        <v>81.818181818181827</v>
      </c>
      <c r="DU75">
        <f>((0/11)*100)</f>
        <v>0</v>
      </c>
      <c r="DV75">
        <f>((0/12)*100)</f>
        <v>0</v>
      </c>
      <c r="DW75">
        <f>((9/12)*100)</f>
        <v>75</v>
      </c>
      <c r="DX75">
        <f>((1/12)*100)</f>
        <v>8.3333333333333321</v>
      </c>
      <c r="DY75">
        <f>((13/15)*100)</f>
        <v>86.666666666666671</v>
      </c>
      <c r="DZ75">
        <f>((0/15)*100)</f>
        <v>0</v>
      </c>
      <c r="EA75">
        <f>((2/15)*100)</f>
        <v>13.333333333333334</v>
      </c>
    </row>
    <row r="76" spans="1:131" x14ac:dyDescent="0.25">
      <c r="A76">
        <v>92.230741000000009</v>
      </c>
      <c r="B76">
        <v>6.8265440000000002</v>
      </c>
      <c r="C76">
        <v>101.74451500000001</v>
      </c>
      <c r="D76">
        <v>5.5001720000000001</v>
      </c>
      <c r="E76">
        <v>94.825603000000001</v>
      </c>
      <c r="F76">
        <v>7.7151569999999996</v>
      </c>
      <c r="G76">
        <v>80.975875000000002</v>
      </c>
      <c r="H76">
        <v>5.2356499999999997</v>
      </c>
      <c r="K76">
        <f>(16/200)</f>
        <v>0.08</v>
      </c>
      <c r="L76">
        <f>(15/200)</f>
        <v>7.4999999999999997E-2</v>
      </c>
      <c r="M76">
        <f>(16/200)</f>
        <v>0.08</v>
      </c>
      <c r="N76">
        <f>(12/200)</f>
        <v>0.06</v>
      </c>
      <c r="P76">
        <f>(12/200)</f>
        <v>0.06</v>
      </c>
      <c r="Q76">
        <f>(10/200)</f>
        <v>0.05</v>
      </c>
      <c r="R76">
        <f>(12/200)</f>
        <v>0.06</v>
      </c>
      <c r="S76">
        <f>(11/200)</f>
        <v>5.5E-2</v>
      </c>
      <c r="U76">
        <f>0.08+0.06</f>
        <v>0.14000000000000001</v>
      </c>
      <c r="V76">
        <f>0.075+0.05</f>
        <v>0.125</v>
      </c>
      <c r="W76">
        <f>0.08+0.06</f>
        <v>0.14000000000000001</v>
      </c>
      <c r="X76">
        <f>0.06+0.055</f>
        <v>0.11499999999999999</v>
      </c>
      <c r="Z76">
        <f>SQRT((ABS($A$77-$A$76)^2+(ABS($B$77-$B$76)^2)))</f>
        <v>24.486989514629048</v>
      </c>
      <c r="AA76">
        <f>SQRT((ABS($C$77-$C$76)^2+(ABS($D$77-$D$76)^2)))</f>
        <v>23.083450414897076</v>
      </c>
      <c r="AB76">
        <f>SQRT((ABS($E$77-$E$76)^2+(ABS($F$77-$F$76)^2)))</f>
        <v>26.88496977830367</v>
      </c>
      <c r="AC76">
        <f>SQRT((ABS($G$77-$G$76)^2+(ABS($H$77-$H$76)^2)))</f>
        <v>20.203149859529162</v>
      </c>
      <c r="AJ76">
        <f>1/0.14</f>
        <v>7.1428571428571423</v>
      </c>
      <c r="AK76">
        <f>1/0.125</f>
        <v>8</v>
      </c>
      <c r="AL76">
        <f>1/0.14</f>
        <v>7.1428571428571423</v>
      </c>
      <c r="AM76">
        <f>1/0.115</f>
        <v>8.695652173913043</v>
      </c>
      <c r="AO76">
        <f>$Z76/$U76</f>
        <v>174.90706796163605</v>
      </c>
      <c r="AP76">
        <f>$AA76/$V76</f>
        <v>184.66760331917661</v>
      </c>
      <c r="AQ76">
        <f>$AB76/$W76</f>
        <v>192.03549841645477</v>
      </c>
      <c r="AR76">
        <f>$AC76/$X76</f>
        <v>175.67956399590577</v>
      </c>
      <c r="AV76">
        <f>((0.08/0.14)*100)</f>
        <v>57.142857142857139</v>
      </c>
      <c r="AW76">
        <f>((0.075/0.125)*100)</f>
        <v>60</v>
      </c>
      <c r="AX76">
        <f>((0.08/0.14)*100)</f>
        <v>57.142857142857139</v>
      </c>
      <c r="AY76">
        <f>((0.06/0.115)*100)</f>
        <v>52.173913043478258</v>
      </c>
      <c r="BA76">
        <f>((0.06/0.14)*100)</f>
        <v>42.857142857142847</v>
      </c>
      <c r="BB76">
        <f>((0.05/0.125)*100)</f>
        <v>40</v>
      </c>
      <c r="BC76">
        <f>((0.06/0.14)*100)</f>
        <v>42.857142857142847</v>
      </c>
      <c r="BD76">
        <f>((0.055/0.115)*100)</f>
        <v>47.826086956521735</v>
      </c>
      <c r="BF76">
        <f>ABS($B$76-$D$76)</f>
        <v>1.3263720000000001</v>
      </c>
      <c r="BG76">
        <f>ABS($F$76-$H$76)</f>
        <v>2.4795069999999999</v>
      </c>
      <c r="BL76">
        <f>SQRT((ABS($A$76-$E$76)^2+(ABS($B$76-$F$76)^2)))</f>
        <v>2.7427981812034505</v>
      </c>
      <c r="BM76">
        <f>SQRT((ABS($C$76-$G$77)^2+(ABS($D$76-$H$77)^2)))</f>
        <v>1.3636510891826399</v>
      </c>
      <c r="BO76">
        <f>SQRT((ABS($A$76-$G$77)^2+(ABS($B$76-$H$77)^2)))</f>
        <v>9.2841068200582946</v>
      </c>
      <c r="BP76">
        <f>SQRT((ABS($C$76-$E$76)^2+(ABS($D$76-$F$76)^2)))</f>
        <v>7.2648125794110534</v>
      </c>
      <c r="BR76">
        <f>DEGREES(ACOS((12.6811238461335^2+17.3066341617054^2-5.32279264330784^2)/(2*12.6811238461335*17.3066341617054)))</f>
        <v>10.19975879421585</v>
      </c>
      <c r="BS76">
        <f>DEGREES(ACOS((5.32279264330784^2+15.4124263489208^2-10.7171866005825^2)/(2*5.32279264330784*15.4124263489208)))</f>
        <v>23.012749994119996</v>
      </c>
      <c r="BU76">
        <v>16</v>
      </c>
      <c r="BV76">
        <v>6</v>
      </c>
      <c r="BW76">
        <v>4</v>
      </c>
      <c r="BX76">
        <v>9</v>
      </c>
      <c r="BY76">
        <v>15</v>
      </c>
      <c r="BZ76">
        <v>6</v>
      </c>
      <c r="CA76">
        <v>9</v>
      </c>
      <c r="CB76">
        <v>3</v>
      </c>
      <c r="CC76">
        <v>16</v>
      </c>
      <c r="CD76">
        <v>5</v>
      </c>
      <c r="CE76">
        <v>9</v>
      </c>
      <c r="CF76">
        <v>10</v>
      </c>
      <c r="CG76">
        <v>12</v>
      </c>
      <c r="CH76">
        <v>9</v>
      </c>
      <c r="CI76">
        <v>3</v>
      </c>
      <c r="CJ76">
        <v>7</v>
      </c>
      <c r="CL76">
        <v>12</v>
      </c>
      <c r="CM76">
        <v>0</v>
      </c>
      <c r="CN76">
        <v>0</v>
      </c>
      <c r="CO76">
        <v>9</v>
      </c>
      <c r="CP76">
        <v>10</v>
      </c>
      <c r="CQ76">
        <v>0</v>
      </c>
      <c r="CR76">
        <v>6</v>
      </c>
      <c r="CS76">
        <v>1</v>
      </c>
      <c r="CT76">
        <v>12</v>
      </c>
      <c r="CU76">
        <v>0</v>
      </c>
      <c r="CV76">
        <v>6</v>
      </c>
      <c r="CW76">
        <v>7</v>
      </c>
      <c r="CX76">
        <v>11</v>
      </c>
      <c r="CY76">
        <v>9</v>
      </c>
      <c r="CZ76">
        <v>0</v>
      </c>
      <c r="DA76">
        <v>1</v>
      </c>
      <c r="DC76">
        <f>((6/16)*100)</f>
        <v>37.5</v>
      </c>
      <c r="DD76">
        <f>((4/16)*100)</f>
        <v>25</v>
      </c>
      <c r="DE76">
        <f>((9/16)*100)</f>
        <v>56.25</v>
      </c>
      <c r="DF76">
        <f>((6/15)*100)</f>
        <v>40</v>
      </c>
      <c r="DG76">
        <f>((9/15)*100)</f>
        <v>60</v>
      </c>
      <c r="DH76">
        <f>((3/15)*100)</f>
        <v>20</v>
      </c>
      <c r="DI76">
        <f>((5/16)*100)</f>
        <v>31.25</v>
      </c>
      <c r="DJ76">
        <f>((9/16)*100)</f>
        <v>56.25</v>
      </c>
      <c r="DK76">
        <f>((10/16)*100)</f>
        <v>62.5</v>
      </c>
      <c r="DL76">
        <f>((9/12)*100)</f>
        <v>75</v>
      </c>
      <c r="DM76">
        <f>((3/12)*100)</f>
        <v>25</v>
      </c>
      <c r="DN76">
        <f>((7/12)*100)</f>
        <v>58.333333333333336</v>
      </c>
      <c r="DP76">
        <f>((0/12)*100)</f>
        <v>0</v>
      </c>
      <c r="DQ76">
        <f>((0/12)*100)</f>
        <v>0</v>
      </c>
      <c r="DR76">
        <f>((9/12)*100)</f>
        <v>75</v>
      </c>
      <c r="DS76">
        <f>((0/10)*100)</f>
        <v>0</v>
      </c>
      <c r="DT76">
        <f>((6/10)*100)</f>
        <v>60</v>
      </c>
      <c r="DU76">
        <f>((1/10)*100)</f>
        <v>10</v>
      </c>
      <c r="DV76">
        <f>((0/12)*100)</f>
        <v>0</v>
      </c>
      <c r="DW76">
        <f>((6/12)*100)</f>
        <v>50</v>
      </c>
      <c r="DX76">
        <f>((7/12)*100)</f>
        <v>58.333333333333336</v>
      </c>
      <c r="DY76">
        <f>((9/11)*100)</f>
        <v>81.818181818181827</v>
      </c>
      <c r="DZ76">
        <f>((0/11)*100)</f>
        <v>0</v>
      </c>
      <c r="EA76">
        <f>((1/11)*100)</f>
        <v>9.0909090909090917</v>
      </c>
    </row>
    <row r="77" spans="1:131" x14ac:dyDescent="0.25">
      <c r="A77">
        <v>116.71217300000001</v>
      </c>
      <c r="B77">
        <v>6.3048710000000003</v>
      </c>
      <c r="C77">
        <v>124.82659100000001</v>
      </c>
      <c r="D77">
        <v>5.248278</v>
      </c>
      <c r="E77">
        <v>121.70927700000001</v>
      </c>
      <c r="F77">
        <v>7.9791119999999998</v>
      </c>
      <c r="G77">
        <v>101.15593800000001</v>
      </c>
      <c r="H77">
        <v>4.2700820000000004</v>
      </c>
      <c r="K77">
        <f>(15/200)</f>
        <v>7.4999999999999997E-2</v>
      </c>
      <c r="L77">
        <f>(15/200)</f>
        <v>7.4999999999999997E-2</v>
      </c>
      <c r="M77">
        <f>(15/200)</f>
        <v>7.4999999999999997E-2</v>
      </c>
      <c r="N77">
        <f>(13/200)</f>
        <v>6.5000000000000002E-2</v>
      </c>
      <c r="P77">
        <f>(11/200)</f>
        <v>5.5E-2</v>
      </c>
      <c r="Q77">
        <f>(10/200)</f>
        <v>0.05</v>
      </c>
      <c r="R77">
        <f>(10/200)</f>
        <v>0.05</v>
      </c>
      <c r="S77">
        <f>(13/200)</f>
        <v>6.5000000000000002E-2</v>
      </c>
      <c r="U77">
        <f>0.075+0.055</f>
        <v>0.13</v>
      </c>
      <c r="V77">
        <f>0.075+0.05</f>
        <v>0.125</v>
      </c>
      <c r="W77">
        <f>0.075+0.05</f>
        <v>0.125</v>
      </c>
      <c r="X77">
        <f>0.065+0.065</f>
        <v>0.13</v>
      </c>
      <c r="Z77">
        <f>SQRT((ABS($A$78-$A$77)^2+(ABS($B$78-$B$77)^2)))</f>
        <v>33.988187316472711</v>
      </c>
      <c r="AA77">
        <f>SQRT((ABS($C$78-$C$77)^2+(ABS($D$78-$D$77)^2)))</f>
        <v>30.741364098431966</v>
      </c>
      <c r="AB77">
        <f>SQRT((ABS($E$78-$E$77)^2+(ABS($F$78-$F$77)^2)))</f>
        <v>32.998396797940572</v>
      </c>
      <c r="AC77">
        <f>SQRT((ABS($G$78-$G$77)^2+(ABS($H$78-$H$77)^2)))</f>
        <v>23.781791308888572</v>
      </c>
      <c r="AJ77">
        <f>1/0.13</f>
        <v>7.6923076923076916</v>
      </c>
      <c r="AK77">
        <f>1/0.125</f>
        <v>8</v>
      </c>
      <c r="AL77">
        <f>1/0.125</f>
        <v>8</v>
      </c>
      <c r="AM77">
        <f>1/0.13</f>
        <v>7.6923076923076916</v>
      </c>
      <c r="AO77">
        <f>$Z77/$U77</f>
        <v>261.44759474209775</v>
      </c>
      <c r="AP77">
        <f>$AA77/$V77</f>
        <v>245.93091278745572</v>
      </c>
      <c r="AQ77">
        <f>$AB77/$W77</f>
        <v>263.98717438352458</v>
      </c>
      <c r="AR77">
        <f>$AC77/$X77</f>
        <v>182.93685622221977</v>
      </c>
      <c r="AV77">
        <f>((0.075/0.13)*100)</f>
        <v>57.692307692307686</v>
      </c>
      <c r="AW77">
        <f>((0.075/0.125)*100)</f>
        <v>60</v>
      </c>
      <c r="AX77">
        <f>((0.075/0.125)*100)</f>
        <v>60</v>
      </c>
      <c r="AY77">
        <f>((0.065/0.13)*100)</f>
        <v>50</v>
      </c>
      <c r="BA77">
        <f>((0.055/0.13)*100)</f>
        <v>42.307692307692307</v>
      </c>
      <c r="BB77">
        <f>((0.05/0.125)*100)</f>
        <v>40</v>
      </c>
      <c r="BC77">
        <f>((0.05/0.125)*100)</f>
        <v>40</v>
      </c>
      <c r="BD77">
        <f>((0.065/0.13)*100)</f>
        <v>50</v>
      </c>
      <c r="BF77">
        <f>ABS($B$77-$D$77)</f>
        <v>1.0565930000000003</v>
      </c>
      <c r="BG77">
        <f>ABS($F$77-$H$77)</f>
        <v>3.7090299999999994</v>
      </c>
      <c r="BL77">
        <f>SQRT((ABS($A$77-$E$77)^2+(ABS($B$77-$F$77)^2)))</f>
        <v>5.270116821560701</v>
      </c>
      <c r="BM77">
        <f>SQRT((ABS($C$77-$G$78)^2+(ABS($D$77-$H$78)^2)))</f>
        <v>0.89536123253410926</v>
      </c>
      <c r="BO77">
        <f>SQRT((ABS($A$77-$G$78)^2+(ABS($B$77-$H$78)^2)))</f>
        <v>8.4522313439925423</v>
      </c>
      <c r="BP77">
        <f>SQRT((ABS($C$77-$E$77)^2+(ABS($D$77-$F$77)^2)))</f>
        <v>4.1442853316527275</v>
      </c>
      <c r="BR77">
        <f>DEGREES(ACOS((10.7171866005825^2+16.2072499607672^2-6.41277818301569^2)/(2*10.7171866005825*16.2072499607672)))</f>
        <v>14.445664823848555</v>
      </c>
      <c r="BS77">
        <f>DEGREES(ACOS((6.41277818301569^2+16.0676777241847^2-10.6359072657139^2)/(2*6.41277818301569*16.0676777241847)))</f>
        <v>25.390323680100671</v>
      </c>
      <c r="BU77">
        <v>15</v>
      </c>
      <c r="BV77">
        <v>7</v>
      </c>
      <c r="BW77">
        <v>5</v>
      </c>
      <c r="BX77">
        <v>8</v>
      </c>
      <c r="BY77">
        <v>15</v>
      </c>
      <c r="BZ77">
        <v>7</v>
      </c>
      <c r="CA77">
        <v>8</v>
      </c>
      <c r="CB77">
        <v>3</v>
      </c>
      <c r="CC77">
        <v>15</v>
      </c>
      <c r="CD77">
        <v>4</v>
      </c>
      <c r="CE77">
        <v>8</v>
      </c>
      <c r="CF77">
        <v>10</v>
      </c>
      <c r="CG77">
        <v>13</v>
      </c>
      <c r="CH77">
        <v>8</v>
      </c>
      <c r="CI77">
        <v>3</v>
      </c>
      <c r="CJ77">
        <v>10</v>
      </c>
      <c r="CL77">
        <v>11</v>
      </c>
      <c r="CM77">
        <v>2</v>
      </c>
      <c r="CN77">
        <v>0</v>
      </c>
      <c r="CO77">
        <v>6</v>
      </c>
      <c r="CP77">
        <v>10</v>
      </c>
      <c r="CQ77">
        <v>2</v>
      </c>
      <c r="CR77">
        <v>3</v>
      </c>
      <c r="CS77">
        <v>0</v>
      </c>
      <c r="CT77">
        <v>10</v>
      </c>
      <c r="CU77">
        <v>0</v>
      </c>
      <c r="CV77">
        <v>3</v>
      </c>
      <c r="CW77">
        <v>7</v>
      </c>
      <c r="CX77">
        <v>13</v>
      </c>
      <c r="CY77">
        <v>6</v>
      </c>
      <c r="CZ77">
        <v>1</v>
      </c>
      <c r="DA77">
        <v>7</v>
      </c>
      <c r="DC77">
        <f>((7/15)*100)</f>
        <v>46.666666666666664</v>
      </c>
      <c r="DD77">
        <f>((5/15)*100)</f>
        <v>33.333333333333329</v>
      </c>
      <c r="DE77">
        <f>((8/15)*100)</f>
        <v>53.333333333333336</v>
      </c>
      <c r="DF77">
        <f>((7/15)*100)</f>
        <v>46.666666666666664</v>
      </c>
      <c r="DG77">
        <f>((8/15)*100)</f>
        <v>53.333333333333336</v>
      </c>
      <c r="DH77">
        <f>((3/15)*100)</f>
        <v>20</v>
      </c>
      <c r="DI77">
        <f>((4/15)*100)</f>
        <v>26.666666666666668</v>
      </c>
      <c r="DJ77">
        <f>((8/15)*100)</f>
        <v>53.333333333333336</v>
      </c>
      <c r="DK77">
        <f>((10/15)*100)</f>
        <v>66.666666666666657</v>
      </c>
      <c r="DL77">
        <f>((8/13)*100)</f>
        <v>61.53846153846154</v>
      </c>
      <c r="DM77">
        <f>((3/13)*100)</f>
        <v>23.076923076923077</v>
      </c>
      <c r="DN77">
        <f>((10/13)*100)</f>
        <v>76.923076923076934</v>
      </c>
      <c r="DP77">
        <f>((2/11)*100)</f>
        <v>18.181818181818183</v>
      </c>
      <c r="DQ77">
        <f>((0/11)*100)</f>
        <v>0</v>
      </c>
      <c r="DR77">
        <f>((6/11)*100)</f>
        <v>54.54545454545454</v>
      </c>
      <c r="DS77">
        <f>((2/10)*100)</f>
        <v>20</v>
      </c>
      <c r="DT77">
        <f>((3/10)*100)</f>
        <v>30</v>
      </c>
      <c r="DU77">
        <f>((0/10)*100)</f>
        <v>0</v>
      </c>
      <c r="DV77">
        <f>((0/10)*100)</f>
        <v>0</v>
      </c>
      <c r="DW77">
        <f>((3/10)*100)</f>
        <v>30</v>
      </c>
      <c r="DX77">
        <f>((7/10)*100)</f>
        <v>70</v>
      </c>
      <c r="DY77">
        <f>((6/13)*100)</f>
        <v>46.153846153846153</v>
      </c>
      <c r="DZ77">
        <f>((1/13)*100)</f>
        <v>7.6923076923076925</v>
      </c>
      <c r="EA77">
        <f>((7/13)*100)</f>
        <v>53.846153846153847</v>
      </c>
    </row>
    <row r="78" spans="1:131" x14ac:dyDescent="0.25">
      <c r="A78">
        <v>150.657094</v>
      </c>
      <c r="B78">
        <v>8.019285</v>
      </c>
      <c r="C78">
        <v>155.50893100000002</v>
      </c>
      <c r="D78">
        <v>7.1523469999999998</v>
      </c>
      <c r="E78">
        <v>154.665921</v>
      </c>
      <c r="F78">
        <v>9.6385719999999999</v>
      </c>
      <c r="G78">
        <v>124.93756</v>
      </c>
      <c r="H78">
        <v>4.35982</v>
      </c>
      <c r="K78">
        <f>(14/200)</f>
        <v>7.0000000000000007E-2</v>
      </c>
      <c r="L78">
        <f>(17/200)</f>
        <v>8.5000000000000006E-2</v>
      </c>
      <c r="M78">
        <f>(14/200)</f>
        <v>7.0000000000000007E-2</v>
      </c>
      <c r="N78">
        <f>(12/200)</f>
        <v>0.06</v>
      </c>
      <c r="P78">
        <f>(11/200)</f>
        <v>5.5E-2</v>
      </c>
      <c r="Q78">
        <f>(10/200)</f>
        <v>0.05</v>
      </c>
      <c r="R78">
        <f>(12/200)</f>
        <v>0.06</v>
      </c>
      <c r="S78">
        <f>(12/200)</f>
        <v>0.06</v>
      </c>
      <c r="U78">
        <f>0.07+0.055</f>
        <v>0.125</v>
      </c>
      <c r="V78">
        <f>0.085+0.05</f>
        <v>0.13500000000000001</v>
      </c>
      <c r="W78">
        <f>0.07+0.06</f>
        <v>0.13</v>
      </c>
      <c r="X78">
        <f>0.06+0.06</f>
        <v>0.12</v>
      </c>
      <c r="Z78">
        <f>SQRT((ABS($A$79-$A$78)^2+(ABS($B$79-$B$78)^2)))</f>
        <v>18.887903037779637</v>
      </c>
      <c r="AA78">
        <f>SQRT((ABS($C$79-$C$78)^2+(ABS($D$79-$D$78)^2)))</f>
        <v>21.304006895556448</v>
      </c>
      <c r="AB78">
        <f>SQRT((ABS($E$79-$E$78)^2+(ABS($F$79-$F$78)^2)))</f>
        <v>19.84974802817371</v>
      </c>
      <c r="AC78">
        <f>SQRT((ABS($G$79-$G$78)^2+(ABS($H$79-$H$78)^2)))</f>
        <v>31.096869354262832</v>
      </c>
      <c r="AJ78">
        <f>1/0.125</f>
        <v>8</v>
      </c>
      <c r="AK78">
        <f>1/0.135</f>
        <v>7.4074074074074066</v>
      </c>
      <c r="AL78">
        <f>1/0.13</f>
        <v>7.6923076923076916</v>
      </c>
      <c r="AM78">
        <f>1/0.12</f>
        <v>8.3333333333333339</v>
      </c>
      <c r="AO78">
        <f>$Z78/$U78</f>
        <v>151.10322430223709</v>
      </c>
      <c r="AP78">
        <f>$AA78/$V78</f>
        <v>157.80745848560332</v>
      </c>
      <c r="AQ78">
        <f>$AB78/$W78</f>
        <v>152.69036944749007</v>
      </c>
      <c r="AR78">
        <f>$AC78/$X78</f>
        <v>259.14057795219026</v>
      </c>
      <c r="AV78">
        <f>((0.07/0.125)*100)</f>
        <v>56.000000000000007</v>
      </c>
      <c r="AW78">
        <f>((0.085/0.135)*100)</f>
        <v>62.962962962962962</v>
      </c>
      <c r="AX78">
        <f>((0.07/0.13)*100)</f>
        <v>53.846153846153854</v>
      </c>
      <c r="AY78">
        <f>((0.06/0.12)*100)</f>
        <v>50</v>
      </c>
      <c r="BA78">
        <f>((0.055/0.125)*100)</f>
        <v>44</v>
      </c>
      <c r="BB78">
        <f>((0.05/0.135)*100)</f>
        <v>37.037037037037038</v>
      </c>
      <c r="BC78">
        <f>((0.06/0.13)*100)</f>
        <v>46.153846153846153</v>
      </c>
      <c r="BD78">
        <f>((0.06/0.12)*100)</f>
        <v>50</v>
      </c>
      <c r="BF78">
        <f>ABS($B$78-$D$78)</f>
        <v>0.86693800000000021</v>
      </c>
      <c r="BG78">
        <f>ABS($F$78-$H$78)</f>
        <v>5.2787519999999999</v>
      </c>
      <c r="BL78">
        <f>SQRT((ABS($A$78-$E$78)^2+(ABS($B$78-$F$78)^2)))</f>
        <v>4.323515271662397</v>
      </c>
      <c r="BM78">
        <f>SQRT((ABS($C$78-$G$79)^2+(ABS($D$78-$H$79)^2)))</f>
        <v>1.0074805905842568</v>
      </c>
      <c r="BO78">
        <f>SQRT((ABS($A$78-$G$79)^2+(ABS($B$78-$H$79)^2)))</f>
        <v>5.6026674951374025</v>
      </c>
      <c r="BP78">
        <f>SQRT((ABS($C$78-$E$78)^2+(ABS($D$78-$F$78)^2)))</f>
        <v>2.6252581988682628</v>
      </c>
      <c r="BR78">
        <f>DEGREES(ACOS((10.6359072657139^2+22.1601939865513^2-11.9024255678117^2)/(2*10.6359072657139*22.1601939865513)))</f>
        <v>11.125316652670504</v>
      </c>
      <c r="BS78">
        <f>DEGREES(ACOS((11.9024255678117^2+22.4042737688291^2-10.8709389803193^2)/(2*11.9024255678117*22.4042737688291)))</f>
        <v>9.8667335567710381</v>
      </c>
      <c r="BU78">
        <v>14</v>
      </c>
      <c r="BV78">
        <v>7</v>
      </c>
      <c r="BW78">
        <v>4</v>
      </c>
      <c r="BX78">
        <v>6</v>
      </c>
      <c r="BY78">
        <v>17</v>
      </c>
      <c r="BZ78">
        <v>7</v>
      </c>
      <c r="CA78">
        <v>8</v>
      </c>
      <c r="CB78">
        <v>6</v>
      </c>
      <c r="CC78">
        <v>14</v>
      </c>
      <c r="CD78">
        <v>4</v>
      </c>
      <c r="CE78">
        <v>8</v>
      </c>
      <c r="CF78">
        <v>12</v>
      </c>
      <c r="CG78">
        <v>12</v>
      </c>
      <c r="CH78">
        <v>6</v>
      </c>
      <c r="CI78">
        <v>3</v>
      </c>
      <c r="CJ78">
        <v>10</v>
      </c>
      <c r="CL78">
        <v>11</v>
      </c>
      <c r="CM78">
        <v>3</v>
      </c>
      <c r="CN78">
        <v>0</v>
      </c>
      <c r="CO78">
        <v>5</v>
      </c>
      <c r="CP78">
        <v>10</v>
      </c>
      <c r="CQ78">
        <v>3</v>
      </c>
      <c r="CR78">
        <v>3</v>
      </c>
      <c r="CS78">
        <v>1</v>
      </c>
      <c r="CT78">
        <v>12</v>
      </c>
      <c r="CU78">
        <v>2</v>
      </c>
      <c r="CV78">
        <v>3</v>
      </c>
      <c r="CW78">
        <v>10</v>
      </c>
      <c r="CX78">
        <v>12</v>
      </c>
      <c r="CY78">
        <v>5</v>
      </c>
      <c r="CZ78">
        <v>0</v>
      </c>
      <c r="DA78">
        <v>7</v>
      </c>
      <c r="DC78">
        <f>((7/14)*100)</f>
        <v>50</v>
      </c>
      <c r="DD78">
        <f>((4/14)*100)</f>
        <v>28.571428571428569</v>
      </c>
      <c r="DE78">
        <f>((6/14)*100)</f>
        <v>42.857142857142854</v>
      </c>
      <c r="DF78">
        <f>((7/17)*100)</f>
        <v>41.17647058823529</v>
      </c>
      <c r="DG78">
        <f>((8/17)*100)</f>
        <v>47.058823529411761</v>
      </c>
      <c r="DH78">
        <f>((6/17)*100)</f>
        <v>35.294117647058826</v>
      </c>
      <c r="DI78">
        <f>((4/14)*100)</f>
        <v>28.571428571428569</v>
      </c>
      <c r="DJ78">
        <f>((8/14)*100)</f>
        <v>57.142857142857139</v>
      </c>
      <c r="DK78">
        <f>((12/14)*100)</f>
        <v>85.714285714285708</v>
      </c>
      <c r="DL78">
        <f>((6/12)*100)</f>
        <v>50</v>
      </c>
      <c r="DM78">
        <f>((3/12)*100)</f>
        <v>25</v>
      </c>
      <c r="DN78">
        <f>((10/12)*100)</f>
        <v>83.333333333333343</v>
      </c>
      <c r="DP78">
        <f>((3/11)*100)</f>
        <v>27.27272727272727</v>
      </c>
      <c r="DQ78">
        <f>((0/11)*100)</f>
        <v>0</v>
      </c>
      <c r="DR78">
        <f>((5/11)*100)</f>
        <v>45.454545454545453</v>
      </c>
      <c r="DS78">
        <f>((3/10)*100)</f>
        <v>30</v>
      </c>
      <c r="DT78">
        <f>((3/10)*100)</f>
        <v>30</v>
      </c>
      <c r="DU78">
        <f>((1/10)*100)</f>
        <v>10</v>
      </c>
      <c r="DV78">
        <f>((2/12)*100)</f>
        <v>16.666666666666664</v>
      </c>
      <c r="DW78">
        <f>((3/12)*100)</f>
        <v>25</v>
      </c>
      <c r="DX78">
        <f>((10/12)*100)</f>
        <v>83.333333333333343</v>
      </c>
      <c r="DY78">
        <f>((5/12)*100)</f>
        <v>41.666666666666671</v>
      </c>
      <c r="DZ78">
        <f>((0/12)*100)</f>
        <v>0</v>
      </c>
      <c r="EA78">
        <f>((7/12)*100)</f>
        <v>58.333333333333336</v>
      </c>
    </row>
    <row r="79" spans="1:131" x14ac:dyDescent="0.25">
      <c r="A79">
        <v>169.53571600000001</v>
      </c>
      <c r="B79">
        <v>8.611326</v>
      </c>
      <c r="C79">
        <v>176.81092000000001</v>
      </c>
      <c r="D79">
        <v>7.4455609999999997</v>
      </c>
      <c r="E79">
        <v>174.503726</v>
      </c>
      <c r="F79">
        <v>10.327040999999999</v>
      </c>
      <c r="G79">
        <v>155.97632900000002</v>
      </c>
      <c r="H79">
        <v>6.2598469999999997</v>
      </c>
      <c r="K79">
        <f>(14/200)</f>
        <v>7.0000000000000007E-2</v>
      </c>
      <c r="L79">
        <f>(16/200)</f>
        <v>0.08</v>
      </c>
      <c r="M79">
        <f>(15/200)</f>
        <v>7.4999999999999997E-2</v>
      </c>
      <c r="N79">
        <f>(14/200)</f>
        <v>7.0000000000000007E-2</v>
      </c>
      <c r="P79">
        <f>(12/200)</f>
        <v>0.06</v>
      </c>
      <c r="Q79">
        <f>(9/200)</f>
        <v>4.4999999999999998E-2</v>
      </c>
      <c r="R79">
        <f>(12/200)</f>
        <v>0.06</v>
      </c>
      <c r="S79">
        <f>(12/200)</f>
        <v>0.06</v>
      </c>
      <c r="U79">
        <f>0.07+0.06</f>
        <v>0.13</v>
      </c>
      <c r="V79">
        <f>0.08+0.045</f>
        <v>0.125</v>
      </c>
      <c r="W79">
        <f>0.075+0.06</f>
        <v>0.13500000000000001</v>
      </c>
      <c r="X79">
        <f>0.07+0.06</f>
        <v>0.13</v>
      </c>
      <c r="Z79">
        <f>SQRT((ABS($A$80-$A$79)^2+(ABS($B$80-$B$79)^2)))</f>
        <v>24.575684280278331</v>
      </c>
      <c r="AA79">
        <f>SQRT((ABS($C$80-$C$79)^2+(ABS($D$80-$D$79)^2)))</f>
        <v>24.190853915782494</v>
      </c>
      <c r="AB79">
        <f>SQRT((ABS($E$80-$E$79)^2+(ABS($F$80-$F$79)^2)))</f>
        <v>25.817183714082269</v>
      </c>
      <c r="AC79">
        <f>SQRT((ABS($G$80-$G$79)^2+(ABS($H$80-$H$79)^2)))</f>
        <v>20.490473757011493</v>
      </c>
      <c r="AJ79">
        <f>1/0.13</f>
        <v>7.6923076923076916</v>
      </c>
      <c r="AK79">
        <f>1/0.125</f>
        <v>8</v>
      </c>
      <c r="AL79">
        <f>1/0.135</f>
        <v>7.4074074074074066</v>
      </c>
      <c r="AM79">
        <f>1/0.13</f>
        <v>7.6923076923076916</v>
      </c>
      <c r="AO79">
        <f>$Z79/$U79</f>
        <v>189.04372523291022</v>
      </c>
      <c r="AP79">
        <f>$AA79/$V79</f>
        <v>193.52683132625995</v>
      </c>
      <c r="AQ79">
        <f>$AB79/$W79</f>
        <v>191.23839788209088</v>
      </c>
      <c r="AR79">
        <f>$AC79/$X79</f>
        <v>157.61902890008841</v>
      </c>
      <c r="AV79">
        <f>((0.07/0.13)*100)</f>
        <v>53.846153846153854</v>
      </c>
      <c r="AW79">
        <f>((0.08/0.125)*100)</f>
        <v>64</v>
      </c>
      <c r="AX79">
        <f>((0.075/0.135)*100)</f>
        <v>55.55555555555555</v>
      </c>
      <c r="AY79">
        <f>((0.07/0.13)*100)</f>
        <v>53.846153846153854</v>
      </c>
      <c r="BA79">
        <f>((0.06/0.13)*100)</f>
        <v>46.153846153846153</v>
      </c>
      <c r="BB79">
        <f>((0.045/0.125)*100)</f>
        <v>36</v>
      </c>
      <c r="BC79">
        <f>((0.06/0.135)*100)</f>
        <v>44.444444444444443</v>
      </c>
      <c r="BD79">
        <f>((0.06/0.13)*100)</f>
        <v>46.153846153846153</v>
      </c>
      <c r="BF79">
        <f>ABS($B$79-$D$79)</f>
        <v>1.1657650000000004</v>
      </c>
      <c r="BG79">
        <f>ABS($F$79-$H$79)</f>
        <v>4.0671939999999998</v>
      </c>
      <c r="BL79">
        <f>SQRT((ABS($A$79-$E$79)^2+(ABS($B$79-$F$79)^2)))</f>
        <v>5.2559301100114455</v>
      </c>
      <c r="BM79">
        <f>SQRT((ABS($C$79-$G$80)^2+(ABS($D$79-$H$80)^2)))</f>
        <v>0.76137202097529033</v>
      </c>
      <c r="BO79">
        <f>SQRT((ABS($A$79-$G$80)^2+(ABS($B$79-$H$80)^2)))</f>
        <v>7.1654640978812427</v>
      </c>
      <c r="BP79">
        <f>SQRT((ABS($C$79-$E$79)^2+(ABS($D$79-$F$79)^2)))</f>
        <v>3.6913508562633335</v>
      </c>
      <c r="BR79">
        <f>DEGREES(ACOS((10.8709389803193^2+19.1133489692767^2-8.61945530451722^2)/(2*10.8709389803193*19.1133489692767)))</f>
        <v>10.035188694254661</v>
      </c>
      <c r="BS79">
        <f>DEGREES(ACOS((8.61945530451722^2+28.8454612595502^2-20.371513844384^2)/(2*8.61945530451722*28.8454612595502)))</f>
        <v>8.8403176949654512</v>
      </c>
      <c r="BU79">
        <v>14</v>
      </c>
      <c r="BV79">
        <v>7</v>
      </c>
      <c r="BW79">
        <v>4</v>
      </c>
      <c r="BX79">
        <v>6</v>
      </c>
      <c r="BY79">
        <v>16</v>
      </c>
      <c r="BZ79">
        <v>7</v>
      </c>
      <c r="CA79">
        <v>7</v>
      </c>
      <c r="CB79">
        <v>5</v>
      </c>
      <c r="CC79">
        <v>15</v>
      </c>
      <c r="CD79">
        <v>5</v>
      </c>
      <c r="CE79">
        <v>7</v>
      </c>
      <c r="CF79">
        <v>13</v>
      </c>
      <c r="CG79">
        <v>14</v>
      </c>
      <c r="CH79">
        <v>6</v>
      </c>
      <c r="CI79">
        <v>6</v>
      </c>
      <c r="CJ79">
        <v>12</v>
      </c>
      <c r="CL79">
        <v>12</v>
      </c>
      <c r="CM79">
        <v>2</v>
      </c>
      <c r="CN79">
        <v>2</v>
      </c>
      <c r="CO79">
        <v>4</v>
      </c>
      <c r="CP79">
        <v>9</v>
      </c>
      <c r="CQ79">
        <v>2</v>
      </c>
      <c r="CR79">
        <v>3</v>
      </c>
      <c r="CS79">
        <v>1</v>
      </c>
      <c r="CT79">
        <v>12</v>
      </c>
      <c r="CU79">
        <v>2</v>
      </c>
      <c r="CV79">
        <v>3</v>
      </c>
      <c r="CW79">
        <v>10</v>
      </c>
      <c r="CX79">
        <v>12</v>
      </c>
      <c r="CY79">
        <v>4</v>
      </c>
      <c r="CZ79">
        <v>1</v>
      </c>
      <c r="DA79">
        <v>10</v>
      </c>
      <c r="DC79">
        <f>((7/14)*100)</f>
        <v>50</v>
      </c>
      <c r="DD79">
        <f>((4/14)*100)</f>
        <v>28.571428571428569</v>
      </c>
      <c r="DE79">
        <f>((6/14)*100)</f>
        <v>42.857142857142854</v>
      </c>
      <c r="DF79">
        <f>((7/16)*100)</f>
        <v>43.75</v>
      </c>
      <c r="DG79">
        <f>((7/16)*100)</f>
        <v>43.75</v>
      </c>
      <c r="DH79">
        <f>((5/16)*100)</f>
        <v>31.25</v>
      </c>
      <c r="DI79">
        <f>((5/15)*100)</f>
        <v>33.333333333333329</v>
      </c>
      <c r="DJ79">
        <f>((7/15)*100)</f>
        <v>46.666666666666664</v>
      </c>
      <c r="DK79">
        <f>((13/15)*100)</f>
        <v>86.666666666666671</v>
      </c>
      <c r="DL79">
        <f>((6/14)*100)</f>
        <v>42.857142857142854</v>
      </c>
      <c r="DM79">
        <f>((6/14)*100)</f>
        <v>42.857142857142854</v>
      </c>
      <c r="DN79">
        <f>((12/14)*100)</f>
        <v>85.714285714285708</v>
      </c>
      <c r="DP79">
        <f>((2/12)*100)</f>
        <v>16.666666666666664</v>
      </c>
      <c r="DQ79">
        <f>((2/12)*100)</f>
        <v>16.666666666666664</v>
      </c>
      <c r="DR79">
        <f>((4/12)*100)</f>
        <v>33.333333333333329</v>
      </c>
      <c r="DS79">
        <f>((2/9)*100)</f>
        <v>22.222222222222221</v>
      </c>
      <c r="DT79">
        <f>((3/9)*100)</f>
        <v>33.333333333333329</v>
      </c>
      <c r="DU79">
        <f>((1/9)*100)</f>
        <v>11.111111111111111</v>
      </c>
      <c r="DV79">
        <f>((2/12)*100)</f>
        <v>16.666666666666664</v>
      </c>
      <c r="DW79">
        <f>((3/12)*100)</f>
        <v>25</v>
      </c>
      <c r="DX79">
        <f>((10/12)*100)</f>
        <v>83.333333333333343</v>
      </c>
      <c r="DY79">
        <f>((4/12)*100)</f>
        <v>33.333333333333329</v>
      </c>
      <c r="DZ79">
        <f>((1/12)*100)</f>
        <v>8.3333333333333321</v>
      </c>
      <c r="EA79">
        <f>((10/12)*100)</f>
        <v>83.333333333333343</v>
      </c>
    </row>
    <row r="80" spans="1:131" x14ac:dyDescent="0.25">
      <c r="A80">
        <v>194.10332</v>
      </c>
      <c r="B80">
        <v>7.9811740000000002</v>
      </c>
      <c r="C80">
        <v>200.95495099999999</v>
      </c>
      <c r="D80">
        <v>5.9411740000000002</v>
      </c>
      <c r="E80">
        <v>200.26346900000001</v>
      </c>
      <c r="F80">
        <v>8.6058160000000008</v>
      </c>
      <c r="G80">
        <v>176.46046000000001</v>
      </c>
      <c r="H80">
        <v>6.7696430000000003</v>
      </c>
      <c r="K80">
        <f>(13/200)</f>
        <v>6.5000000000000002E-2</v>
      </c>
      <c r="L80">
        <f>(14/200)</f>
        <v>7.0000000000000007E-2</v>
      </c>
      <c r="M80">
        <f>(14/200)</f>
        <v>7.0000000000000007E-2</v>
      </c>
      <c r="N80">
        <f>(13/200)</f>
        <v>6.5000000000000002E-2</v>
      </c>
      <c r="P80">
        <f>(12/200)</f>
        <v>0.06</v>
      </c>
      <c r="Q80">
        <f>(9/200)</f>
        <v>4.4999999999999998E-2</v>
      </c>
      <c r="R80">
        <f>(10/200)</f>
        <v>0.05</v>
      </c>
      <c r="S80">
        <f>(12/200)</f>
        <v>0.06</v>
      </c>
      <c r="U80">
        <f>0.065+0.06</f>
        <v>0.125</v>
      </c>
      <c r="V80">
        <f>0.07+0.045</f>
        <v>0.115</v>
      </c>
      <c r="W80">
        <f>0.07+0.05</f>
        <v>0.12000000000000001</v>
      </c>
      <c r="X80">
        <f>0.065+0.06</f>
        <v>0.125</v>
      </c>
      <c r="Z80">
        <f>SQRT((ABS($A$81-$A$80)^2+(ABS($B$81-$B$80)^2)))</f>
        <v>22.249257482955823</v>
      </c>
      <c r="AA80">
        <f>SQRT((ABS($C$81-$C$80)^2+(ABS($D$81-$D$80)^2)))</f>
        <v>21.117749210606828</v>
      </c>
      <c r="AB80">
        <f>SQRT((ABS($E$81-$E$80)^2+(ABS($F$81-$F$80)^2)))</f>
        <v>20.856738991144908</v>
      </c>
      <c r="AC80">
        <f>SQRT((ABS($G$81-$G$80)^2+(ABS($H$81-$H$80)^2)))</f>
        <v>24.239671558914491</v>
      </c>
      <c r="AJ80">
        <f>1/0.125</f>
        <v>8</v>
      </c>
      <c r="AK80">
        <f>1/0.115</f>
        <v>8.695652173913043</v>
      </c>
      <c r="AL80">
        <f>1/0.12</f>
        <v>8.3333333333333339</v>
      </c>
      <c r="AM80">
        <f>1/0.125</f>
        <v>8</v>
      </c>
      <c r="AO80">
        <f>$Z80/$U80</f>
        <v>177.99405986364658</v>
      </c>
      <c r="AP80">
        <f>$AA80/$V80</f>
        <v>183.6326018313637</v>
      </c>
      <c r="AQ80">
        <f>$AB80/$W80</f>
        <v>173.80615825954089</v>
      </c>
      <c r="AR80">
        <f>$AC80/$X80</f>
        <v>193.91737247131593</v>
      </c>
      <c r="AV80">
        <f>((0.065/0.125)*100)</f>
        <v>52</v>
      </c>
      <c r="AW80">
        <f>((0.07/0.115)*100)</f>
        <v>60.869565217391312</v>
      </c>
      <c r="AX80">
        <f>((0.07/0.12)*100)</f>
        <v>58.333333333333336</v>
      </c>
      <c r="AY80">
        <f>((0.065/0.125)*100)</f>
        <v>52</v>
      </c>
      <c r="BA80">
        <f>((0.06/0.125)*100)</f>
        <v>48</v>
      </c>
      <c r="BB80">
        <f>((0.045/0.115)*100)</f>
        <v>39.130434782608688</v>
      </c>
      <c r="BC80">
        <f>((0.05/0.12)*100)</f>
        <v>41.666666666666671</v>
      </c>
      <c r="BD80">
        <f>((0.06/0.125)*100)</f>
        <v>48</v>
      </c>
      <c r="BF80">
        <f>ABS($B$80-$D$80)</f>
        <v>2.04</v>
      </c>
      <c r="BG80">
        <f>ABS($F$80-$H$80)</f>
        <v>1.8361730000000005</v>
      </c>
      <c r="BL80">
        <f>SQRT((ABS($A$80-$E$80)^2+(ABS($B$80-$F$80)^2)))</f>
        <v>6.1917375049629833</v>
      </c>
      <c r="BM80">
        <f>SQRT((ABS($C$80-$G$81)^2+(ABS($D$80-$H$81)^2)))</f>
        <v>0.8852977816740546</v>
      </c>
      <c r="BO80">
        <f>SQRT((ABS($A$80-$G$81)^2+(ABS($B$80-$H$81)^2)))</f>
        <v>7.1415823546519395</v>
      </c>
      <c r="BP80">
        <f>SQRT((ABS($C$80-$E$80)^2+(ABS($D$80-$F$80)^2)))</f>
        <v>2.7529010778609488</v>
      </c>
      <c r="BR80">
        <f>DEGREES(ACOS((20.371513844384^2+28.739599956271^2-8.59112964724178^2)/(2*20.371513844384*28.739599956271)))</f>
        <v>4.6066509536573159</v>
      </c>
      <c r="BS80">
        <f>DEGREES(ACOS((8.59112964724178^2+19.7591015934196^2-11.5427366879707^2)/(2*8.59112964724178*19.7591015934196)))</f>
        <v>12.856421160260895</v>
      </c>
      <c r="BU80">
        <v>13</v>
      </c>
      <c r="BV80">
        <v>7</v>
      </c>
      <c r="BW80">
        <v>5</v>
      </c>
      <c r="BX80">
        <v>5</v>
      </c>
      <c r="BY80">
        <v>14</v>
      </c>
      <c r="BZ80">
        <v>7</v>
      </c>
      <c r="CA80">
        <v>5</v>
      </c>
      <c r="CB80">
        <v>3</v>
      </c>
      <c r="CC80">
        <v>14</v>
      </c>
      <c r="CD80">
        <v>5</v>
      </c>
      <c r="CE80">
        <v>5</v>
      </c>
      <c r="CF80">
        <v>12</v>
      </c>
      <c r="CG80">
        <v>13</v>
      </c>
      <c r="CH80">
        <v>5</v>
      </c>
      <c r="CI80">
        <v>5</v>
      </c>
      <c r="CJ80">
        <v>13</v>
      </c>
      <c r="CL80">
        <v>12</v>
      </c>
      <c r="CM80">
        <v>3</v>
      </c>
      <c r="CN80">
        <v>2</v>
      </c>
      <c r="CO80">
        <v>4</v>
      </c>
      <c r="CP80">
        <v>9</v>
      </c>
      <c r="CQ80">
        <v>3</v>
      </c>
      <c r="CR80">
        <v>1</v>
      </c>
      <c r="CS80">
        <v>1</v>
      </c>
      <c r="CT80">
        <v>10</v>
      </c>
      <c r="CU80">
        <v>2</v>
      </c>
      <c r="CV80">
        <v>1</v>
      </c>
      <c r="CW80">
        <v>10</v>
      </c>
      <c r="CX80">
        <v>12</v>
      </c>
      <c r="CY80">
        <v>4</v>
      </c>
      <c r="CZ80">
        <v>1</v>
      </c>
      <c r="DA80">
        <v>10</v>
      </c>
      <c r="DC80">
        <f>((7/13)*100)</f>
        <v>53.846153846153847</v>
      </c>
      <c r="DD80">
        <f>((5/13)*100)</f>
        <v>38.461538461538467</v>
      </c>
      <c r="DE80">
        <f>((5/13)*100)</f>
        <v>38.461538461538467</v>
      </c>
      <c r="DF80">
        <f>((7/14)*100)</f>
        <v>50</v>
      </c>
      <c r="DG80">
        <f>((5/14)*100)</f>
        <v>35.714285714285715</v>
      </c>
      <c r="DH80">
        <f>((3/14)*100)</f>
        <v>21.428571428571427</v>
      </c>
      <c r="DI80">
        <f>((5/14)*100)</f>
        <v>35.714285714285715</v>
      </c>
      <c r="DJ80">
        <f>((5/14)*100)</f>
        <v>35.714285714285715</v>
      </c>
      <c r="DK80">
        <f>((12/14)*100)</f>
        <v>85.714285714285708</v>
      </c>
      <c r="DL80">
        <f>((5/13)*100)</f>
        <v>38.461538461538467</v>
      </c>
      <c r="DM80">
        <f>((5/13)*100)</f>
        <v>38.461538461538467</v>
      </c>
      <c r="DN80">
        <f>((13/13)*100)</f>
        <v>100</v>
      </c>
      <c r="DP80">
        <f>((3/12)*100)</f>
        <v>25</v>
      </c>
      <c r="DQ80">
        <f>((2/12)*100)</f>
        <v>16.666666666666664</v>
      </c>
      <c r="DR80">
        <f>((4/12)*100)</f>
        <v>33.333333333333329</v>
      </c>
      <c r="DS80">
        <f>((3/9)*100)</f>
        <v>33.333333333333329</v>
      </c>
      <c r="DT80">
        <f>((1/9)*100)</f>
        <v>11.111111111111111</v>
      </c>
      <c r="DU80">
        <f>((1/9)*100)</f>
        <v>11.111111111111111</v>
      </c>
      <c r="DV80">
        <f>((2/10)*100)</f>
        <v>20</v>
      </c>
      <c r="DW80">
        <f>((1/10)*100)</f>
        <v>10</v>
      </c>
      <c r="DX80">
        <f>((10/10)*100)</f>
        <v>100</v>
      </c>
      <c r="DY80">
        <f>((4/12)*100)</f>
        <v>33.333333333333329</v>
      </c>
      <c r="DZ80">
        <f>((1/12)*100)</f>
        <v>8.3333333333333321</v>
      </c>
      <c r="EA80">
        <f>((10/12)*100)</f>
        <v>83.333333333333343</v>
      </c>
    </row>
    <row r="81" spans="1:131" x14ac:dyDescent="0.25">
      <c r="A81">
        <v>216.28319099999999</v>
      </c>
      <c r="B81">
        <v>6.2253889999999998</v>
      </c>
      <c r="C81">
        <v>222.052694</v>
      </c>
      <c r="D81">
        <v>5.0221679999999997</v>
      </c>
      <c r="E81">
        <v>221.098298</v>
      </c>
      <c r="F81">
        <v>7.6500640000000004</v>
      </c>
      <c r="G81">
        <v>200.64341999999999</v>
      </c>
      <c r="H81">
        <v>5.1124999999999998</v>
      </c>
      <c r="K81">
        <f>(13/200)</f>
        <v>6.5000000000000002E-2</v>
      </c>
      <c r="L81">
        <f>(16/200)</f>
        <v>0.08</v>
      </c>
      <c r="M81">
        <f>(12/200)</f>
        <v>0.06</v>
      </c>
      <c r="N81">
        <f>(13/200)</f>
        <v>6.5000000000000002E-2</v>
      </c>
      <c r="P81">
        <f>(11/200)</f>
        <v>5.5E-2</v>
      </c>
      <c r="Q81">
        <f>(11/200)</f>
        <v>5.5E-2</v>
      </c>
      <c r="R81">
        <f>(11/200)</f>
        <v>5.5E-2</v>
      </c>
      <c r="S81">
        <f>(12/200)</f>
        <v>0.06</v>
      </c>
      <c r="U81">
        <f>0.065+0.055</f>
        <v>0.12</v>
      </c>
      <c r="V81">
        <f>0.08+0.055</f>
        <v>0.13500000000000001</v>
      </c>
      <c r="W81">
        <f>0.06+0.055</f>
        <v>0.11499999999999999</v>
      </c>
      <c r="X81">
        <f>0.065+0.06</f>
        <v>0.125</v>
      </c>
      <c r="Z81">
        <f>SQRT((ABS($A$82-$A$81)^2+(ABS($B$82-$B$81)^2)))</f>
        <v>20.839762399706807</v>
      </c>
      <c r="AA81">
        <f>SQRT((ABS($C$82-$C$81)^2+(ABS($D$82-$D$81)^2)))</f>
        <v>23.695589811965267</v>
      </c>
      <c r="AB81">
        <f>SQRT((ABS($E$82-$E$81)^2+(ABS($F$82-$F$81)^2)))</f>
        <v>18.561225354016496</v>
      </c>
      <c r="AC81">
        <f>SQRT((ABS($G$82-$G$81)^2+(ABS($H$82-$H$81)^2)))</f>
        <v>21.80216281815628</v>
      </c>
      <c r="AJ81">
        <f>1/0.12</f>
        <v>8.3333333333333339</v>
      </c>
      <c r="AK81">
        <f>1/0.135</f>
        <v>7.4074074074074066</v>
      </c>
      <c r="AL81">
        <f>1/0.115</f>
        <v>8.695652173913043</v>
      </c>
      <c r="AM81">
        <f>1/0.125</f>
        <v>8</v>
      </c>
      <c r="AO81">
        <f>$Z81/$U81</f>
        <v>173.66468666422338</v>
      </c>
      <c r="AP81">
        <f>$AA81/$V81</f>
        <v>175.522887496039</v>
      </c>
      <c r="AQ81">
        <f>$AB81/$W81</f>
        <v>161.40195960014347</v>
      </c>
      <c r="AR81">
        <f>$AC81/$X81</f>
        <v>174.41730254525024</v>
      </c>
      <c r="AV81">
        <f>((0.065/0.12)*100)</f>
        <v>54.166666666666671</v>
      </c>
      <c r="AW81">
        <f>((0.08/0.135)*100)</f>
        <v>59.259259259259252</v>
      </c>
      <c r="AX81">
        <f>((0.06/0.115)*100)</f>
        <v>52.173913043478258</v>
      </c>
      <c r="AY81">
        <f>((0.065/0.125)*100)</f>
        <v>52</v>
      </c>
      <c r="BA81">
        <f>((0.055/0.12)*100)</f>
        <v>45.833333333333336</v>
      </c>
      <c r="BB81">
        <f>((0.055/0.135)*100)</f>
        <v>40.74074074074074</v>
      </c>
      <c r="BC81">
        <f>((0.055/0.115)*100)</f>
        <v>47.826086956521735</v>
      </c>
      <c r="BD81">
        <f>((0.06/0.125)*100)</f>
        <v>48</v>
      </c>
      <c r="BF81">
        <f>ABS($B$81-$D$81)</f>
        <v>1.2032210000000001</v>
      </c>
      <c r="BG81">
        <f>ABS($F$81-$H$81)</f>
        <v>2.5375640000000006</v>
      </c>
      <c r="BL81">
        <f>SQRT((ABS($A$81-$E$81)^2+(ABS($B$81-$F$81)^2)))</f>
        <v>5.0214494199458102</v>
      </c>
      <c r="BM81">
        <f>SQRT((ABS($C$81-$G$82)^2+(ABS($D$81-$H$82)^2)))</f>
        <v>0.91738980825382721</v>
      </c>
      <c r="BO81">
        <f>SQRT((ABS($A$81-$G$82)^2+(ABS($B$81-$H$82)^2)))</f>
        <v>6.4729175393871721</v>
      </c>
      <c r="BP81">
        <f>SQRT((ABS($C$81-$E$81)^2+(ABS($D$81-$F$81)^2)))</f>
        <v>2.7958378192649174</v>
      </c>
      <c r="BR81">
        <f>DEGREES(ACOS((11.5427366879707^2+21.4891932060074^2-10.2321911726708^2)/(2*11.5427366879707*21.4891932060074)))</f>
        <v>8.74394058141519</v>
      </c>
      <c r="BS81">
        <f>DEGREES(ACOS((10.2321911726708^2+22.474722647735^2-12.6163931784425^2)/(2*10.2321911726708*22.474722647735)))</f>
        <v>11.53776890075723</v>
      </c>
      <c r="BU81">
        <v>13</v>
      </c>
      <c r="BV81">
        <v>6</v>
      </c>
      <c r="BW81">
        <v>5</v>
      </c>
      <c r="BX81">
        <v>6</v>
      </c>
      <c r="BY81">
        <v>16</v>
      </c>
      <c r="BZ81">
        <v>6</v>
      </c>
      <c r="CA81">
        <v>7</v>
      </c>
      <c r="CB81">
        <v>4</v>
      </c>
      <c r="CC81">
        <v>12</v>
      </c>
      <c r="CD81">
        <v>2</v>
      </c>
      <c r="CE81">
        <v>7</v>
      </c>
      <c r="CF81">
        <v>9</v>
      </c>
      <c r="CG81">
        <v>13</v>
      </c>
      <c r="CH81">
        <v>6</v>
      </c>
      <c r="CI81">
        <v>3</v>
      </c>
      <c r="CJ81">
        <v>12</v>
      </c>
      <c r="CL81">
        <v>11</v>
      </c>
      <c r="CM81">
        <v>4</v>
      </c>
      <c r="CN81">
        <v>2</v>
      </c>
      <c r="CO81">
        <v>4</v>
      </c>
      <c r="CP81">
        <v>11</v>
      </c>
      <c r="CQ81">
        <v>4</v>
      </c>
      <c r="CR81">
        <v>2</v>
      </c>
      <c r="CS81">
        <v>1</v>
      </c>
      <c r="CT81">
        <v>11</v>
      </c>
      <c r="CU81">
        <v>3</v>
      </c>
      <c r="CV81">
        <v>2</v>
      </c>
      <c r="CW81">
        <v>10</v>
      </c>
      <c r="CX81">
        <v>12</v>
      </c>
      <c r="CY81">
        <v>4</v>
      </c>
      <c r="CZ81">
        <v>1</v>
      </c>
      <c r="DA81">
        <v>10</v>
      </c>
      <c r="DC81">
        <f>((6/13)*100)</f>
        <v>46.153846153846153</v>
      </c>
      <c r="DD81">
        <f>((5/13)*100)</f>
        <v>38.461538461538467</v>
      </c>
      <c r="DE81">
        <f>((6/13)*100)</f>
        <v>46.153846153846153</v>
      </c>
      <c r="DF81">
        <f>((6/16)*100)</f>
        <v>37.5</v>
      </c>
      <c r="DG81">
        <f>((7/16)*100)</f>
        <v>43.75</v>
      </c>
      <c r="DH81">
        <f>((4/16)*100)</f>
        <v>25</v>
      </c>
      <c r="DI81">
        <f>((2/12)*100)</f>
        <v>16.666666666666664</v>
      </c>
      <c r="DJ81">
        <f>((7/12)*100)</f>
        <v>58.333333333333336</v>
      </c>
      <c r="DK81">
        <f>((9/12)*100)</f>
        <v>75</v>
      </c>
      <c r="DL81">
        <f>((6/13)*100)</f>
        <v>46.153846153846153</v>
      </c>
      <c r="DM81">
        <f>((3/13)*100)</f>
        <v>23.076923076923077</v>
      </c>
      <c r="DN81">
        <f>((12/13)*100)</f>
        <v>92.307692307692307</v>
      </c>
      <c r="DP81">
        <f>((4/11)*100)</f>
        <v>36.363636363636367</v>
      </c>
      <c r="DQ81">
        <f>((2/11)*100)</f>
        <v>18.181818181818183</v>
      </c>
      <c r="DR81">
        <f>((4/11)*100)</f>
        <v>36.363636363636367</v>
      </c>
      <c r="DS81">
        <f>((4/11)*100)</f>
        <v>36.363636363636367</v>
      </c>
      <c r="DT81">
        <f>((2/11)*100)</f>
        <v>18.181818181818183</v>
      </c>
      <c r="DU81">
        <f>((1/11)*100)</f>
        <v>9.0909090909090917</v>
      </c>
      <c r="DV81">
        <f>((3/11)*100)</f>
        <v>27.27272727272727</v>
      </c>
      <c r="DW81">
        <f>((2/11)*100)</f>
        <v>18.181818181818183</v>
      </c>
      <c r="DX81">
        <f>((10/11)*100)</f>
        <v>90.909090909090907</v>
      </c>
      <c r="DY81">
        <f>((4/12)*100)</f>
        <v>33.333333333333329</v>
      </c>
      <c r="DZ81">
        <f>((1/12)*100)</f>
        <v>8.3333333333333321</v>
      </c>
      <c r="EA81">
        <f>((10/12)*100)</f>
        <v>83.333333333333343</v>
      </c>
    </row>
    <row r="82" spans="1:131" x14ac:dyDescent="0.25">
      <c r="A82">
        <v>237.121723</v>
      </c>
      <c r="B82">
        <v>6.4518420000000001</v>
      </c>
      <c r="C82">
        <v>245.74638099999999</v>
      </c>
      <c r="D82">
        <v>5.3224559999999999</v>
      </c>
      <c r="E82">
        <v>239.65937</v>
      </c>
      <c r="F82">
        <v>7.7255149999999997</v>
      </c>
      <c r="G82">
        <v>222.42580599999999</v>
      </c>
      <c r="H82">
        <v>4.1840799999999998</v>
      </c>
      <c r="K82">
        <f>(13/200)</f>
        <v>6.5000000000000002E-2</v>
      </c>
      <c r="L82">
        <f>(15/200)</f>
        <v>7.4999999999999997E-2</v>
      </c>
      <c r="M82">
        <f>(15/200)</f>
        <v>7.4999999999999997E-2</v>
      </c>
      <c r="N82">
        <f>(14/200)</f>
        <v>7.0000000000000007E-2</v>
      </c>
      <c r="P82">
        <f>(13/200)</f>
        <v>6.5000000000000002E-2</v>
      </c>
      <c r="Q82">
        <f>(11/200)</f>
        <v>5.5E-2</v>
      </c>
      <c r="R82">
        <f>(13/200)</f>
        <v>6.5000000000000002E-2</v>
      </c>
      <c r="S82">
        <f>(13/200)</f>
        <v>6.5000000000000002E-2</v>
      </c>
      <c r="U82">
        <f>0.065+0.065</f>
        <v>0.13</v>
      </c>
      <c r="V82">
        <f>0.075+0.055</f>
        <v>0.13</v>
      </c>
      <c r="W82">
        <f>0.075+0.065</f>
        <v>0.14000000000000001</v>
      </c>
      <c r="X82">
        <f>0.07+0.065</f>
        <v>0.13500000000000001</v>
      </c>
      <c r="Z82">
        <f>SQRT((ABS($A$83-$A$82)^2+(ABS($B$83-$B$82)^2)))</f>
        <v>22.044904693375148</v>
      </c>
      <c r="AA82">
        <f>SQRT((ABS($C$83-$C$82)^2+(ABS($D$83-$D$82)^2)))</f>
        <v>20.570139428147659</v>
      </c>
      <c r="AB82">
        <f>SQRT((ABS($E$83-$E$82)^2+(ABS($F$83-$F$82)^2)))</f>
        <v>21.370318300624479</v>
      </c>
      <c r="AC82">
        <f>SQRT((ABS($G$83-$G$82)^2+(ABS($H$83-$H$82)^2)))</f>
        <v>22.490791758969156</v>
      </c>
      <c r="AJ82">
        <f>1/0.13</f>
        <v>7.6923076923076916</v>
      </c>
      <c r="AK82">
        <f>1/0.13</f>
        <v>7.6923076923076916</v>
      </c>
      <c r="AL82">
        <f>1/0.14</f>
        <v>7.1428571428571423</v>
      </c>
      <c r="AM82">
        <f>1/0.135</f>
        <v>7.4074074074074066</v>
      </c>
      <c r="AO82">
        <f>$Z82/$U82</f>
        <v>169.57618994903959</v>
      </c>
      <c r="AP82">
        <f>$AA82/$V82</f>
        <v>158.23184175498199</v>
      </c>
      <c r="AQ82">
        <f>$AB82/$W82</f>
        <v>152.64513071874626</v>
      </c>
      <c r="AR82">
        <f>$AC82/$X82</f>
        <v>166.5984574738456</v>
      </c>
      <c r="AV82">
        <f>((0.065/0.13)*100)</f>
        <v>50</v>
      </c>
      <c r="AW82">
        <f>((0.075/0.13)*100)</f>
        <v>57.692307692307686</v>
      </c>
      <c r="AX82">
        <f>((0.075/0.14)*100)</f>
        <v>53.571428571428569</v>
      </c>
      <c r="AY82">
        <f>((0.07/0.135)*100)</f>
        <v>51.851851851851848</v>
      </c>
      <c r="BA82">
        <f>((0.065/0.13)*100)</f>
        <v>50</v>
      </c>
      <c r="BB82">
        <f>((0.055/0.13)*100)</f>
        <v>42.307692307692307</v>
      </c>
      <c r="BC82">
        <f>((0.065/0.14)*100)</f>
        <v>46.428571428571423</v>
      </c>
      <c r="BD82">
        <f>((0.065/0.135)*100)</f>
        <v>48.148148148148145</v>
      </c>
      <c r="BF82">
        <f>ABS($B$82-$D$82)</f>
        <v>1.1293860000000002</v>
      </c>
      <c r="BG82">
        <f>ABS($F$82-$H$82)</f>
        <v>3.5414349999999999</v>
      </c>
      <c r="BL82">
        <f>SQRT((ABS($A$82-$E$82)^2+(ABS($B$82-$F$82)^2)))</f>
        <v>2.8393476728886093</v>
      </c>
      <c r="BM82">
        <f>SQRT((ABS($C$82-$G$83)^2+(ABS($D$82-$H$83)^2)))</f>
        <v>1.2998258906734204</v>
      </c>
      <c r="BO82">
        <f>SQRT((ABS($A$82-$G$83)^2+(ABS($B$82-$H$83)^2)))</f>
        <v>8.0801224394726336</v>
      </c>
      <c r="BP82">
        <f>SQRT((ABS($C$82-$E$82)^2+(ABS($D$82-$F$82)^2)))</f>
        <v>6.5441879153644322</v>
      </c>
      <c r="BR82">
        <f>DEGREES(ACOS((12.6163931784425^2+22.1905717428263^2-9.92915470351589^2)/(2*12.6163931784425*22.1905717428263)))</f>
        <v>9.019309338761861</v>
      </c>
      <c r="BS82">
        <f>DEGREES(ACOS((9.92915470351589^2+20.5221133650095^2-10.9103988459021^2)/(2*9.92915470351589*20.5221133650095)))</f>
        <v>10.501409623003026</v>
      </c>
      <c r="BU82">
        <v>13</v>
      </c>
      <c r="BV82">
        <v>5</v>
      </c>
      <c r="BW82">
        <v>2</v>
      </c>
      <c r="BX82">
        <v>7</v>
      </c>
      <c r="BY82">
        <v>15</v>
      </c>
      <c r="BZ82">
        <v>5</v>
      </c>
      <c r="CA82">
        <v>8</v>
      </c>
      <c r="CB82">
        <v>1</v>
      </c>
      <c r="CC82">
        <v>15</v>
      </c>
      <c r="CD82">
        <v>2</v>
      </c>
      <c r="CE82">
        <v>8</v>
      </c>
      <c r="CF82">
        <v>8</v>
      </c>
      <c r="CG82">
        <v>14</v>
      </c>
      <c r="CH82">
        <v>7</v>
      </c>
      <c r="CI82">
        <v>4</v>
      </c>
      <c r="CJ82">
        <v>9</v>
      </c>
      <c r="CL82">
        <v>13</v>
      </c>
      <c r="CM82">
        <v>3</v>
      </c>
      <c r="CN82">
        <v>3</v>
      </c>
      <c r="CO82">
        <v>6</v>
      </c>
      <c r="CP82">
        <v>11</v>
      </c>
      <c r="CQ82">
        <v>3</v>
      </c>
      <c r="CR82">
        <v>6</v>
      </c>
      <c r="CS82">
        <v>1</v>
      </c>
      <c r="CT82">
        <v>13</v>
      </c>
      <c r="CU82">
        <v>2</v>
      </c>
      <c r="CV82">
        <v>6</v>
      </c>
      <c r="CW82">
        <v>8</v>
      </c>
      <c r="CX82">
        <v>13</v>
      </c>
      <c r="CY82">
        <v>6</v>
      </c>
      <c r="CZ82">
        <v>1</v>
      </c>
      <c r="DA82">
        <v>10</v>
      </c>
      <c r="DC82">
        <f>((5/13)*100)</f>
        <v>38.461538461538467</v>
      </c>
      <c r="DD82">
        <f>((2/13)*100)</f>
        <v>15.384615384615385</v>
      </c>
      <c r="DE82">
        <f>((7/13)*100)</f>
        <v>53.846153846153847</v>
      </c>
      <c r="DF82">
        <f>((5/15)*100)</f>
        <v>33.333333333333329</v>
      </c>
      <c r="DG82">
        <f>((8/15)*100)</f>
        <v>53.333333333333336</v>
      </c>
      <c r="DH82">
        <f>((1/15)*100)</f>
        <v>6.666666666666667</v>
      </c>
      <c r="DI82">
        <f>((2/15)*100)</f>
        <v>13.333333333333334</v>
      </c>
      <c r="DJ82">
        <f>((8/15)*100)</f>
        <v>53.333333333333336</v>
      </c>
      <c r="DK82">
        <f>((8/15)*100)</f>
        <v>53.333333333333336</v>
      </c>
      <c r="DL82">
        <f>((7/14)*100)</f>
        <v>50</v>
      </c>
      <c r="DM82">
        <f>((4/14)*100)</f>
        <v>28.571428571428569</v>
      </c>
      <c r="DN82">
        <f>((9/14)*100)</f>
        <v>64.285714285714292</v>
      </c>
      <c r="DP82">
        <f>((3/13)*100)</f>
        <v>23.076923076923077</v>
      </c>
      <c r="DQ82">
        <f>((3/13)*100)</f>
        <v>23.076923076923077</v>
      </c>
      <c r="DR82">
        <f>((6/13)*100)</f>
        <v>46.153846153846153</v>
      </c>
      <c r="DS82">
        <f>((3/11)*100)</f>
        <v>27.27272727272727</v>
      </c>
      <c r="DT82">
        <f>((6/11)*100)</f>
        <v>54.54545454545454</v>
      </c>
      <c r="DU82">
        <f>((1/11)*100)</f>
        <v>9.0909090909090917</v>
      </c>
      <c r="DV82">
        <f>((2/13)*100)</f>
        <v>15.384615384615385</v>
      </c>
      <c r="DW82">
        <f>((6/13)*100)</f>
        <v>46.153846153846153</v>
      </c>
      <c r="DX82">
        <f>((8/13)*100)</f>
        <v>61.53846153846154</v>
      </c>
      <c r="DY82">
        <f>((6/13)*100)</f>
        <v>46.153846153846153</v>
      </c>
      <c r="DZ82">
        <f>((1/13)*100)</f>
        <v>7.6923076923076925</v>
      </c>
      <c r="EA82">
        <f>((10/13)*100)</f>
        <v>76.923076923076934</v>
      </c>
    </row>
    <row r="83" spans="1:131" x14ac:dyDescent="0.25">
      <c r="A83">
        <v>259.16655500000002</v>
      </c>
      <c r="B83">
        <v>6.5084549999999997</v>
      </c>
      <c r="C83">
        <v>266.31442400000003</v>
      </c>
      <c r="D83">
        <v>5.0287839999999999</v>
      </c>
      <c r="E83">
        <v>261.02449200000001</v>
      </c>
      <c r="F83">
        <v>7.2542759999999999</v>
      </c>
      <c r="G83">
        <v>244.91617300000001</v>
      </c>
      <c r="H83">
        <v>4.3223050000000001</v>
      </c>
      <c r="K83">
        <f>(11/200)</f>
        <v>5.5E-2</v>
      </c>
      <c r="N83">
        <f>(13/200)</f>
        <v>6.5000000000000002E-2</v>
      </c>
      <c r="P83">
        <f>(15/200)</f>
        <v>7.4999999999999997E-2</v>
      </c>
      <c r="Q83">
        <f>(15/200)</f>
        <v>7.4999999999999997E-2</v>
      </c>
      <c r="S83">
        <f>(15/200)</f>
        <v>7.4999999999999997E-2</v>
      </c>
      <c r="U83">
        <f>0.055+0.075</f>
        <v>0.13</v>
      </c>
      <c r="X83">
        <f>0.065+0.075</f>
        <v>0.14000000000000001</v>
      </c>
      <c r="Z83">
        <f>SQRT((ABS($A$84-$A$83)^2+(ABS($B$84-$B$83)^2)))</f>
        <v>16.051719806122836</v>
      </c>
      <c r="AC83">
        <f>SQRT((ABS($G$84-$G$83)^2+(ABS($H$84-$H$83)^2)))</f>
        <v>20.619194317543482</v>
      </c>
      <c r="AJ83">
        <f>1/0.13</f>
        <v>7.6923076923076916</v>
      </c>
      <c r="AM83">
        <f>1/0.14</f>
        <v>7.1428571428571423</v>
      </c>
      <c r="AO83">
        <f>$Z83/$U83</f>
        <v>123.47476773940643</v>
      </c>
      <c r="AR83">
        <f>$AC83/$X83</f>
        <v>147.27995941102486</v>
      </c>
      <c r="AV83">
        <f>((0.055/0.13)*100)</f>
        <v>42.307692307692307</v>
      </c>
      <c r="AY83">
        <f>((0.065/0.14)*100)</f>
        <v>46.428571428571423</v>
      </c>
      <c r="BA83">
        <f>((0.075/0.13)*100)</f>
        <v>57.692307692307686</v>
      </c>
      <c r="BD83">
        <f>((0.075/0.14)*100)</f>
        <v>53.571428571428569</v>
      </c>
      <c r="BF83">
        <f>ABS($B$83-$D$83)</f>
        <v>1.4796709999999997</v>
      </c>
      <c r="BG83">
        <f>ABS($F$83-$H$83)</f>
        <v>2.9319709999999999</v>
      </c>
      <c r="BL83">
        <f>SQRT((ABS($A$83-$E$83)^2+(ABS($B$83-$F$83)^2)))</f>
        <v>2.0020436708548526</v>
      </c>
      <c r="BO83">
        <f>SQRT((ABS($A$83-$G$84)^2+(ABS($B$83-$H$84)^2)))</f>
        <v>6.9032895129126519</v>
      </c>
      <c r="BP83">
        <f>SQRT((ABS($C$83-$E$83)^2+(ABS($D$83-$F$83)^2)))</f>
        <v>5.7390064651199193</v>
      </c>
      <c r="BR83">
        <f>DEGREES(ACOS((10.9103988459021^2+20.4349471894623^2-9.83282859627791^2)/(2*10.9103988459021*20.4349471894623)))</f>
        <v>9.3841987946793335</v>
      </c>
      <c r="BS83">
        <f>DEGREES(ACOS((9.83282859627791^2+20.6919255655971^2-11.3037243690887^2)/(2*9.83282859627791*20.6919255655971)))</f>
        <v>12.634961438926585</v>
      </c>
      <c r="BU83">
        <v>11</v>
      </c>
      <c r="BV83">
        <v>1</v>
      </c>
      <c r="BW83">
        <v>2</v>
      </c>
      <c r="BX83">
        <v>7</v>
      </c>
      <c r="CG83">
        <v>13</v>
      </c>
      <c r="CH83">
        <v>7</v>
      </c>
      <c r="CI83">
        <v>1</v>
      </c>
      <c r="CJ83">
        <v>8</v>
      </c>
      <c r="CL83">
        <v>15</v>
      </c>
      <c r="CM83">
        <v>5</v>
      </c>
      <c r="CN83">
        <v>2</v>
      </c>
      <c r="CO83">
        <v>9</v>
      </c>
      <c r="CP83">
        <v>15</v>
      </c>
      <c r="CQ83">
        <v>5</v>
      </c>
      <c r="CR83">
        <v>8</v>
      </c>
      <c r="CS83">
        <v>3</v>
      </c>
      <c r="CX83">
        <v>15</v>
      </c>
      <c r="CY83">
        <v>9</v>
      </c>
      <c r="CZ83">
        <v>1</v>
      </c>
      <c r="DA83">
        <v>8</v>
      </c>
      <c r="DC83">
        <f>((1/11)*100)</f>
        <v>9.0909090909090917</v>
      </c>
      <c r="DD83">
        <f>((2/11)*100)</f>
        <v>18.181818181818183</v>
      </c>
      <c r="DE83">
        <f>((7/11)*100)</f>
        <v>63.636363636363633</v>
      </c>
      <c r="DL83">
        <f>((7/13)*100)</f>
        <v>53.846153846153847</v>
      </c>
      <c r="DM83">
        <f>((1/13)*100)</f>
        <v>7.6923076923076925</v>
      </c>
      <c r="DN83">
        <f>((8/13)*100)</f>
        <v>61.53846153846154</v>
      </c>
      <c r="DP83">
        <f>((5/15)*100)</f>
        <v>33.333333333333329</v>
      </c>
      <c r="DQ83">
        <f>((2/15)*100)</f>
        <v>13.333333333333334</v>
      </c>
      <c r="DR83">
        <f>((9/15)*100)</f>
        <v>60</v>
      </c>
      <c r="DS83">
        <f>((5/15)*100)</f>
        <v>33.333333333333329</v>
      </c>
      <c r="DT83">
        <f>((8/15)*100)</f>
        <v>53.333333333333336</v>
      </c>
      <c r="DU83">
        <f>((3/15)*100)</f>
        <v>20</v>
      </c>
      <c r="DY83">
        <f>((9/15)*100)</f>
        <v>60</v>
      </c>
      <c r="DZ83">
        <f>((1/15)*100)</f>
        <v>6.666666666666667</v>
      </c>
      <c r="EA83">
        <f>((8/15)*100)</f>
        <v>53.333333333333336</v>
      </c>
    </row>
    <row r="84" spans="1:131" x14ac:dyDescent="0.25">
      <c r="A84">
        <v>275.20538099999999</v>
      </c>
      <c r="B84">
        <v>5.8652059999999997</v>
      </c>
      <c r="G84">
        <v>265.529516</v>
      </c>
      <c r="H84">
        <v>3.831118</v>
      </c>
      <c r="BI84">
        <v>2.7203695000000003</v>
      </c>
      <c r="BJ84">
        <v>3.1247270000000005</v>
      </c>
      <c r="BR84">
        <f>DEGREES(ACOS((11.3037243690887^2+21.1848833319829^2-10.5076556307249^2)/(2*11.3037243690887*21.1848833319829)))</f>
        <v>13.262462903870313</v>
      </c>
      <c r="BS84">
        <f>DEGREES(ACOS((10.5076556307249^2+20.2976182972749^2-10.4599801540799^2)/(2*10.5076556307249*20.2976182972749)))</f>
        <v>14.489722513770936</v>
      </c>
    </row>
    <row r="85" spans="1:131" x14ac:dyDescent="0.25">
      <c r="A85" t="s">
        <v>22</v>
      </c>
      <c r="B85" t="s">
        <v>22</v>
      </c>
      <c r="C85" t="s">
        <v>22</v>
      </c>
      <c r="D85" t="s">
        <v>22</v>
      </c>
      <c r="E85" t="s">
        <v>22</v>
      </c>
      <c r="F85" t="s">
        <v>22</v>
      </c>
      <c r="G85" t="s">
        <v>22</v>
      </c>
      <c r="H85" t="s">
        <v>22</v>
      </c>
    </row>
    <row r="86" spans="1:131" x14ac:dyDescent="0.25">
      <c r="A86">
        <v>59.574013000000008</v>
      </c>
      <c r="B86">
        <v>7.5907289999999996</v>
      </c>
      <c r="C86">
        <v>71.447721000000001</v>
      </c>
      <c r="D86">
        <v>6.8844789999999998</v>
      </c>
      <c r="E86">
        <v>59.612659000000008</v>
      </c>
      <c r="F86">
        <v>8.0068230000000007</v>
      </c>
      <c r="G86">
        <v>51.264221000000006</v>
      </c>
      <c r="H86">
        <v>5.7837500000000004</v>
      </c>
      <c r="K86">
        <f>(16/200)</f>
        <v>0.08</v>
      </c>
      <c r="L86">
        <f>(13/200)</f>
        <v>6.5000000000000002E-2</v>
      </c>
      <c r="M86">
        <f>(15/200)</f>
        <v>7.4999999999999997E-2</v>
      </c>
      <c r="N86">
        <f>(14/200)</f>
        <v>7.0000000000000007E-2</v>
      </c>
      <c r="P86">
        <f>(16/200)</f>
        <v>0.08</v>
      </c>
      <c r="Q86">
        <f>(14/200)</f>
        <v>7.0000000000000007E-2</v>
      </c>
      <c r="R86">
        <f>(13/200)</f>
        <v>6.5000000000000002E-2</v>
      </c>
      <c r="S86">
        <f>(15/200)</f>
        <v>7.4999999999999997E-2</v>
      </c>
      <c r="U86">
        <f>0.08+0.08</f>
        <v>0.16</v>
      </c>
      <c r="V86">
        <f>0.065+0.07</f>
        <v>0.13500000000000001</v>
      </c>
      <c r="W86">
        <f>0.075+0.065</f>
        <v>0.14000000000000001</v>
      </c>
      <c r="X86">
        <f>0.07+0.075</f>
        <v>0.14500000000000002</v>
      </c>
      <c r="Z86">
        <f>SQRT((ABS($A$87-$A$86)^2+(ABS($B$87-$B$86)^2)))</f>
        <v>17.83959879660129</v>
      </c>
      <c r="AA86">
        <f>SQRT((ABS($C$87-$C$86)^2+(ABS($D$87-$D$86)^2)))</f>
        <v>14.933129063022294</v>
      </c>
      <c r="AB86">
        <f>SQRT((ABS($E$87-$E$86)^2+(ABS($F$87-$F$86)^2)))</f>
        <v>17.306634161705425</v>
      </c>
      <c r="AC86">
        <f>SQRT((ABS($G$87-$G$86)^2+(ABS($H$87-$H$86)^2)))</f>
        <v>20.75669915756453</v>
      </c>
      <c r="AJ86">
        <f>1/0.16</f>
        <v>6.25</v>
      </c>
      <c r="AK86">
        <f>1/0.135</f>
        <v>7.4074074074074066</v>
      </c>
      <c r="AL86">
        <f>1/0.14</f>
        <v>7.1428571428571423</v>
      </c>
      <c r="AM86">
        <f>1/0.145</f>
        <v>6.8965517241379315</v>
      </c>
      <c r="AO86">
        <f>$Z86/$U86</f>
        <v>111.49749247875806</v>
      </c>
      <c r="AP86">
        <f>$AA86/$V86</f>
        <v>110.61577083720218</v>
      </c>
      <c r="AQ86">
        <f>$AB86/$W86</f>
        <v>123.61881544075302</v>
      </c>
      <c r="AR86">
        <f>$AC86/$X86</f>
        <v>143.14964936251397</v>
      </c>
      <c r="AV86">
        <f>((0.08/0.16)*100)</f>
        <v>50</v>
      </c>
      <c r="AW86">
        <f>((0.065/0.135)*100)</f>
        <v>48.148148148148145</v>
      </c>
      <c r="AX86">
        <f>((0.075/0.14)*100)</f>
        <v>53.571428571428569</v>
      </c>
      <c r="AY86">
        <f>((0.07/0.145)*100)</f>
        <v>48.275862068965523</v>
      </c>
      <c r="BA86">
        <f>((0.08/0.16)*100)</f>
        <v>50</v>
      </c>
      <c r="BB86">
        <f>((0.07/0.135)*100)</f>
        <v>51.851851851851848</v>
      </c>
      <c r="BC86">
        <f>((0.065/0.14)*100)</f>
        <v>46.428571428571423</v>
      </c>
      <c r="BD86">
        <f>((0.075/0.145)*100)</f>
        <v>51.724137931034484</v>
      </c>
      <c r="BF86">
        <f>ABS($B$86-$D$86)</f>
        <v>0.70624999999999982</v>
      </c>
      <c r="BG86">
        <f>ABS($F$86-$H$86)</f>
        <v>2.2230730000000003</v>
      </c>
      <c r="BL86">
        <f>SQRT((ABS($A$86-$E$86)^2+(ABS($B$86-$F$86)^2)))</f>
        <v>0.41788482881291694</v>
      </c>
      <c r="BM86">
        <f>SQRT((ABS($C$86-$G$87)^2+(ABS($D$86-$H$87)^2)))</f>
        <v>1.6169823624780226</v>
      </c>
      <c r="BO86">
        <f>SQRT((ABS($A$86-$G$86)^2+(ABS($B$86-$H$86)^2)))</f>
        <v>8.5039882519736008</v>
      </c>
      <c r="BP86">
        <f>SQRT((ABS($C$86-$E$87)^2+(ABS($D$86-$F$87)^2)))</f>
        <v>5.4937210664977467</v>
      </c>
      <c r="BU86">
        <v>16</v>
      </c>
      <c r="BV86">
        <v>4</v>
      </c>
      <c r="BW86">
        <v>3</v>
      </c>
      <c r="BX86">
        <v>12</v>
      </c>
      <c r="BY86">
        <v>13</v>
      </c>
      <c r="BZ86">
        <v>2</v>
      </c>
      <c r="CA86">
        <v>11</v>
      </c>
      <c r="CB86">
        <v>0</v>
      </c>
      <c r="CC86">
        <v>15</v>
      </c>
      <c r="CD86">
        <v>2</v>
      </c>
      <c r="CE86">
        <v>11</v>
      </c>
      <c r="CF86">
        <v>4</v>
      </c>
      <c r="CG86">
        <v>14</v>
      </c>
      <c r="CH86">
        <v>12</v>
      </c>
      <c r="CI86">
        <v>0</v>
      </c>
      <c r="CJ86">
        <v>4</v>
      </c>
      <c r="CL86">
        <v>16</v>
      </c>
      <c r="CM86">
        <v>0</v>
      </c>
      <c r="CN86">
        <v>0</v>
      </c>
      <c r="CO86">
        <v>11</v>
      </c>
      <c r="CP86">
        <v>14</v>
      </c>
      <c r="CQ86">
        <v>2</v>
      </c>
      <c r="CR86">
        <v>10</v>
      </c>
      <c r="CS86">
        <v>0</v>
      </c>
      <c r="CT86">
        <v>13</v>
      </c>
      <c r="CU86">
        <v>0</v>
      </c>
      <c r="CV86">
        <v>10</v>
      </c>
      <c r="CW86">
        <v>3</v>
      </c>
      <c r="CX86">
        <v>15</v>
      </c>
      <c r="CY86">
        <v>11</v>
      </c>
      <c r="CZ86">
        <v>0</v>
      </c>
      <c r="DA86">
        <v>3</v>
      </c>
      <c r="DC86">
        <f>((4/16)*100)</f>
        <v>25</v>
      </c>
      <c r="DD86">
        <f>((3/16)*100)</f>
        <v>18.75</v>
      </c>
      <c r="DE86">
        <f>((12/16)*100)</f>
        <v>75</v>
      </c>
      <c r="DF86">
        <f>((2/13)*100)</f>
        <v>15.384615384615385</v>
      </c>
      <c r="DG86">
        <f>((11/13)*100)</f>
        <v>84.615384615384613</v>
      </c>
      <c r="DH86">
        <f>((0/13)*100)</f>
        <v>0</v>
      </c>
      <c r="DI86">
        <f>((2/15)*100)</f>
        <v>13.333333333333334</v>
      </c>
      <c r="DJ86">
        <f>((11/15)*100)</f>
        <v>73.333333333333329</v>
      </c>
      <c r="DK86">
        <f>((4/15)*100)</f>
        <v>26.666666666666668</v>
      </c>
      <c r="DL86">
        <f>((12/14)*100)</f>
        <v>85.714285714285708</v>
      </c>
      <c r="DM86">
        <f>((0/14)*100)</f>
        <v>0</v>
      </c>
      <c r="DN86">
        <f>((4/14)*100)</f>
        <v>28.571428571428569</v>
      </c>
      <c r="DP86">
        <f>((0/16)*100)</f>
        <v>0</v>
      </c>
      <c r="DQ86">
        <f>((0/16)*100)</f>
        <v>0</v>
      </c>
      <c r="DR86">
        <f>((11/16)*100)</f>
        <v>68.75</v>
      </c>
      <c r="DS86">
        <f>((2/14)*100)</f>
        <v>14.285714285714285</v>
      </c>
      <c r="DT86">
        <f>((10/14)*100)</f>
        <v>71.428571428571431</v>
      </c>
      <c r="DU86">
        <f>((0/14)*100)</f>
        <v>0</v>
      </c>
      <c r="DV86">
        <f>((0/13)*100)</f>
        <v>0</v>
      </c>
      <c r="DW86">
        <f>((10/13)*100)</f>
        <v>76.923076923076934</v>
      </c>
      <c r="DX86">
        <f>((3/13)*100)</f>
        <v>23.076923076923077</v>
      </c>
      <c r="DY86">
        <f>((11/15)*100)</f>
        <v>73.333333333333329</v>
      </c>
      <c r="DZ86">
        <f>((0/15)*100)</f>
        <v>0</v>
      </c>
      <c r="EA86">
        <f>((3/15)*100)</f>
        <v>20</v>
      </c>
    </row>
    <row r="87" spans="1:131" x14ac:dyDescent="0.25">
      <c r="A87">
        <v>77.413590000000013</v>
      </c>
      <c r="B87">
        <v>7.6186160000000003</v>
      </c>
      <c r="C87">
        <v>86.380537000000004</v>
      </c>
      <c r="D87">
        <v>6.7877840000000003</v>
      </c>
      <c r="E87">
        <v>76.910781000000014</v>
      </c>
      <c r="F87">
        <v>7.4640880000000003</v>
      </c>
      <c r="G87">
        <v>72.016815000000008</v>
      </c>
      <c r="H87">
        <v>5.3709519999999999</v>
      </c>
      <c r="K87">
        <f>(14/200)</f>
        <v>7.0000000000000007E-2</v>
      </c>
      <c r="L87">
        <f>(15/200)</f>
        <v>7.4999999999999997E-2</v>
      </c>
      <c r="M87">
        <f>(15/200)</f>
        <v>7.4999999999999997E-2</v>
      </c>
      <c r="N87">
        <f>(14/200)</f>
        <v>7.0000000000000007E-2</v>
      </c>
      <c r="P87">
        <f>(13/200)</f>
        <v>6.5000000000000002E-2</v>
      </c>
      <c r="Q87">
        <f>(15/200)</f>
        <v>7.4999999999999997E-2</v>
      </c>
      <c r="R87">
        <f>(15/200)</f>
        <v>7.4999999999999997E-2</v>
      </c>
      <c r="S87">
        <f>(17/200)</f>
        <v>8.5000000000000006E-2</v>
      </c>
      <c r="U87">
        <f>0.07+0.065</f>
        <v>0.13500000000000001</v>
      </c>
      <c r="V87">
        <f>0.075+0.075</f>
        <v>0.15</v>
      </c>
      <c r="W87">
        <f>0.075+0.075</f>
        <v>0.15</v>
      </c>
      <c r="X87">
        <f>0.07+0.085</f>
        <v>0.15500000000000003</v>
      </c>
      <c r="Z87">
        <f>SQRT((ABS($A$88-$A$87)^2+(ABS($B$88-$B$87)^2)))</f>
        <v>16.160690220344204</v>
      </c>
      <c r="AA87">
        <f>SQRT((ABS($C$88-$C$87)^2+(ABS($D$88-$D$87)^2)))</f>
        <v>17.300178096031413</v>
      </c>
      <c r="AB87">
        <f>SQRT((ABS($E$88-$E$87)^2+(ABS($F$88-$F$87)^2)))</f>
        <v>16.207249960767218</v>
      </c>
      <c r="AC87">
        <f>SQRT((ABS($G$88-$G$87)^2+(ABS($H$88-$H$87)^2)))</f>
        <v>15.412426348920832</v>
      </c>
      <c r="AJ87">
        <f>1/0.135</f>
        <v>7.4074074074074066</v>
      </c>
      <c r="AK87">
        <f>1/0.15</f>
        <v>6.666666666666667</v>
      </c>
      <c r="AL87">
        <f>1/0.15</f>
        <v>6.666666666666667</v>
      </c>
      <c r="AM87">
        <f>1/0.155</f>
        <v>6.4516129032258069</v>
      </c>
      <c r="AO87">
        <f>$Z87/$U87</f>
        <v>119.70881644699409</v>
      </c>
      <c r="AP87">
        <f>$AA87/$V87</f>
        <v>115.33452064020942</v>
      </c>
      <c r="AQ87">
        <f>$AB87/$W87</f>
        <v>108.04833307178146</v>
      </c>
      <c r="AR87">
        <f>$AC87/$X87</f>
        <v>99.435008702715024</v>
      </c>
      <c r="AV87">
        <f>((0.07/0.135)*100)</f>
        <v>51.851851851851848</v>
      </c>
      <c r="AW87">
        <f>((0.075/0.15)*100)</f>
        <v>50</v>
      </c>
      <c r="AX87">
        <f>((0.075/0.15)*100)</f>
        <v>50</v>
      </c>
      <c r="AY87">
        <f>((0.07/0.155)*100)</f>
        <v>45.161290322580648</v>
      </c>
      <c r="BA87">
        <f>((0.065/0.135)*100)</f>
        <v>48.148148148148145</v>
      </c>
      <c r="BB87">
        <f>((0.075/0.15)*100)</f>
        <v>50</v>
      </c>
      <c r="BC87">
        <f>((0.075/0.15)*100)</f>
        <v>50</v>
      </c>
      <c r="BD87">
        <f>((0.085/0.155)*100)</f>
        <v>54.838709677419359</v>
      </c>
      <c r="BF87">
        <f>ABS($B$87-$D$87)</f>
        <v>0.83083200000000001</v>
      </c>
      <c r="BG87">
        <f>ABS($F$87-$H$87)</f>
        <v>2.0931360000000003</v>
      </c>
      <c r="BL87">
        <f>SQRT((ABS($A$87-$E$87)^2+(ABS($B$87-$F$87)^2)))</f>
        <v>0.52601881455419364</v>
      </c>
      <c r="BM87">
        <f>SQRT((ABS($C$87-$G$88)^2+(ABS($D$87-$H$88)^2)))</f>
        <v>1.7318166963812935</v>
      </c>
      <c r="BO87">
        <f>SQRT((ABS($A$87-$G$87)^2+(ABS($B$87-$H$87)^2)))</f>
        <v>5.8461246871342949</v>
      </c>
      <c r="BP87">
        <f>SQRT((ABS($C$87-$E$88)^2+(ABS($D$87-$F$88)^2)))</f>
        <v>6.9055783808371256</v>
      </c>
      <c r="BU87">
        <v>14</v>
      </c>
      <c r="BV87">
        <v>2</v>
      </c>
      <c r="BW87">
        <v>0</v>
      </c>
      <c r="BX87">
        <v>8</v>
      </c>
      <c r="BY87">
        <v>15</v>
      </c>
      <c r="BZ87">
        <v>1</v>
      </c>
      <c r="CA87">
        <v>13</v>
      </c>
      <c r="CB87">
        <v>3</v>
      </c>
      <c r="CC87">
        <v>15</v>
      </c>
      <c r="CD87">
        <v>0</v>
      </c>
      <c r="CE87">
        <v>13</v>
      </c>
      <c r="CF87">
        <v>5</v>
      </c>
      <c r="CG87">
        <v>14</v>
      </c>
      <c r="CH87">
        <v>8</v>
      </c>
      <c r="CI87">
        <v>3</v>
      </c>
      <c r="CJ87">
        <v>5</v>
      </c>
      <c r="CL87">
        <v>13</v>
      </c>
      <c r="CM87">
        <v>2</v>
      </c>
      <c r="CN87">
        <v>0</v>
      </c>
      <c r="CO87">
        <v>11</v>
      </c>
      <c r="CP87">
        <v>15</v>
      </c>
      <c r="CQ87">
        <v>3</v>
      </c>
      <c r="CR87">
        <v>13</v>
      </c>
      <c r="CS87">
        <v>4</v>
      </c>
      <c r="CT87">
        <v>15</v>
      </c>
      <c r="CU87">
        <v>1</v>
      </c>
      <c r="CV87">
        <v>13</v>
      </c>
      <c r="CW87">
        <v>6</v>
      </c>
      <c r="CX87">
        <v>17</v>
      </c>
      <c r="CY87">
        <v>11</v>
      </c>
      <c r="CZ87">
        <v>4</v>
      </c>
      <c r="DA87">
        <v>6</v>
      </c>
      <c r="DC87">
        <f>((2/14)*100)</f>
        <v>14.285714285714285</v>
      </c>
      <c r="DD87">
        <f>((0/14)*100)</f>
        <v>0</v>
      </c>
      <c r="DE87">
        <f>((8/14)*100)</f>
        <v>57.142857142857139</v>
      </c>
      <c r="DF87">
        <f>((1/15)*100)</f>
        <v>6.666666666666667</v>
      </c>
      <c r="DG87">
        <f>((13/15)*100)</f>
        <v>86.666666666666671</v>
      </c>
      <c r="DH87">
        <f>((3/15)*100)</f>
        <v>20</v>
      </c>
      <c r="DI87">
        <f>((0/15)*100)</f>
        <v>0</v>
      </c>
      <c r="DJ87">
        <f>((13/15)*100)</f>
        <v>86.666666666666671</v>
      </c>
      <c r="DK87">
        <f>((5/15)*100)</f>
        <v>33.333333333333329</v>
      </c>
      <c r="DL87">
        <f>((8/14)*100)</f>
        <v>57.142857142857139</v>
      </c>
      <c r="DM87">
        <f>((3/14)*100)</f>
        <v>21.428571428571427</v>
      </c>
      <c r="DN87">
        <f>((5/14)*100)</f>
        <v>35.714285714285715</v>
      </c>
      <c r="DP87">
        <f>((2/13)*100)</f>
        <v>15.384615384615385</v>
      </c>
      <c r="DQ87">
        <f>((0/13)*100)</f>
        <v>0</v>
      </c>
      <c r="DR87">
        <f>((11/13)*100)</f>
        <v>84.615384615384613</v>
      </c>
      <c r="DS87">
        <f>((3/15)*100)</f>
        <v>20</v>
      </c>
      <c r="DT87">
        <f>((13/15)*100)</f>
        <v>86.666666666666671</v>
      </c>
      <c r="DU87">
        <f>((4/15)*100)</f>
        <v>26.666666666666668</v>
      </c>
      <c r="DV87">
        <f>((1/15)*100)</f>
        <v>6.666666666666667</v>
      </c>
      <c r="DW87">
        <f>((13/15)*100)</f>
        <v>86.666666666666671</v>
      </c>
      <c r="DX87">
        <f>((6/15)*100)</f>
        <v>40</v>
      </c>
      <c r="DY87">
        <f>((11/17)*100)</f>
        <v>64.705882352941174</v>
      </c>
      <c r="DZ87">
        <f>((4/17)*100)</f>
        <v>23.52941176470588</v>
      </c>
      <c r="EA87">
        <f>((6/17)*100)</f>
        <v>35.294117647058826</v>
      </c>
    </row>
    <row r="88" spans="1:131" x14ac:dyDescent="0.25">
      <c r="A88">
        <v>93.554538000000008</v>
      </c>
      <c r="B88">
        <v>8.4171809999999994</v>
      </c>
      <c r="C88">
        <v>103.68018600000001</v>
      </c>
      <c r="D88">
        <v>6.652482</v>
      </c>
      <c r="E88">
        <v>93.089614000000012</v>
      </c>
      <c r="F88">
        <v>8.4234179999999999</v>
      </c>
      <c r="G88">
        <v>87.429193000000012</v>
      </c>
      <c r="H88">
        <v>5.4095570000000004</v>
      </c>
      <c r="K88">
        <f>(17/200)</f>
        <v>8.5000000000000006E-2</v>
      </c>
      <c r="L88">
        <f>(16/200)</f>
        <v>0.08</v>
      </c>
      <c r="M88">
        <f>(17/200)</f>
        <v>8.5000000000000006E-2</v>
      </c>
      <c r="N88">
        <f>(12/200)</f>
        <v>0.06</v>
      </c>
      <c r="P88">
        <f>(17/200)</f>
        <v>8.5000000000000006E-2</v>
      </c>
      <c r="Q88">
        <f>(16/200)</f>
        <v>0.08</v>
      </c>
      <c r="R88">
        <f>(18/200)</f>
        <v>0.09</v>
      </c>
      <c r="S88">
        <f>(16/200)</f>
        <v>0.08</v>
      </c>
      <c r="U88">
        <f>0.085+0.085</f>
        <v>0.17</v>
      </c>
      <c r="V88">
        <f>0.08+0.08</f>
        <v>0.16</v>
      </c>
      <c r="W88">
        <f>0.085+0.09</f>
        <v>0.17499999999999999</v>
      </c>
      <c r="X88">
        <f>0.06+0.08</f>
        <v>0.14000000000000001</v>
      </c>
      <c r="Z88">
        <f>SQRT((ABS($A$89-$A$88)^2+(ABS($B$89-$B$88)^2)))</f>
        <v>21.091818617320275</v>
      </c>
      <c r="AA88">
        <f>SQRT((ABS($C$89-$C$88)^2+(ABS($D$89-$D$88)^2)))</f>
        <v>22.127514857934791</v>
      </c>
      <c r="AB88">
        <f>SQRT((ABS($E$89-$E$88)^2+(ABS($F$89-$F$88)^2)))</f>
        <v>22.160193986551306</v>
      </c>
      <c r="AC88">
        <f>SQRT((ABS($G$89-$G$88)^2+(ABS($H$89-$H$88)^2)))</f>
        <v>16.067677724184659</v>
      </c>
      <c r="AJ88">
        <f>1/0.17</f>
        <v>5.8823529411764701</v>
      </c>
      <c r="AK88">
        <f>1/0.16</f>
        <v>6.25</v>
      </c>
      <c r="AL88">
        <f>1/0.175</f>
        <v>5.7142857142857144</v>
      </c>
      <c r="AM88">
        <f>1/0.14</f>
        <v>7.1428571428571423</v>
      </c>
      <c r="AO88">
        <f>$Z88/$U88</f>
        <v>124.06952127835454</v>
      </c>
      <c r="AP88">
        <f>$AA88/$V88</f>
        <v>138.29696786209243</v>
      </c>
      <c r="AQ88">
        <f>$AB88/$W88</f>
        <v>126.62967992315033</v>
      </c>
      <c r="AR88">
        <f>$AC88/$X88</f>
        <v>114.76912660131897</v>
      </c>
      <c r="AV88">
        <f>((0.085/0.17)*100)</f>
        <v>50</v>
      </c>
      <c r="AW88">
        <f>((0.08/0.16)*100)</f>
        <v>50</v>
      </c>
      <c r="AX88">
        <f>((0.085/0.175)*100)</f>
        <v>48.571428571428577</v>
      </c>
      <c r="AY88">
        <f>((0.06/0.14)*100)</f>
        <v>42.857142857142847</v>
      </c>
      <c r="BA88">
        <f>((0.085/0.17)*100)</f>
        <v>50</v>
      </c>
      <c r="BB88">
        <f>((0.08/0.16)*100)</f>
        <v>50</v>
      </c>
      <c r="BC88">
        <f>((0.09/0.175)*100)</f>
        <v>51.428571428571438</v>
      </c>
      <c r="BD88">
        <f>((0.08/0.14)*100)</f>
        <v>57.142857142857139</v>
      </c>
      <c r="BF88">
        <f>ABS($B$88-$D$88)</f>
        <v>1.7646989999999994</v>
      </c>
      <c r="BG88">
        <f>ABS($F$88-$H$88)</f>
        <v>3.0138609999999995</v>
      </c>
      <c r="BL88">
        <f>SQRT((ABS($A$88-$E$88)^2+(ABS($B$88-$F$88)^2)))</f>
        <v>0.46496583309421419</v>
      </c>
      <c r="BM88">
        <f>SQRT((ABS($C$88-$G$89)^2+(ABS($D$88-$H$89)^2)))</f>
        <v>0.54065158477710895</v>
      </c>
      <c r="BO88">
        <f>SQRT((ABS($A$88-$G$88)^2+(ABS($B$88-$H$88)^2)))</f>
        <v>6.8239030982569604</v>
      </c>
      <c r="BP88">
        <f>SQRT((ABS($C$88-$E$89)^2+(ABS($D$88-$F$89)^2)))</f>
        <v>11.637597194602714</v>
      </c>
      <c r="BU88">
        <v>17</v>
      </c>
      <c r="BV88">
        <v>1</v>
      </c>
      <c r="BW88">
        <v>0</v>
      </c>
      <c r="BX88">
        <v>12</v>
      </c>
      <c r="BY88">
        <v>16</v>
      </c>
      <c r="BZ88">
        <v>1</v>
      </c>
      <c r="CA88">
        <v>16</v>
      </c>
      <c r="CB88">
        <v>1</v>
      </c>
      <c r="CC88">
        <v>17</v>
      </c>
      <c r="CD88">
        <v>2</v>
      </c>
      <c r="CE88">
        <v>16</v>
      </c>
      <c r="CF88">
        <v>2</v>
      </c>
      <c r="CG88">
        <v>12</v>
      </c>
      <c r="CH88">
        <v>12</v>
      </c>
      <c r="CI88">
        <v>0</v>
      </c>
      <c r="CJ88">
        <v>0</v>
      </c>
      <c r="CL88">
        <v>17</v>
      </c>
      <c r="CM88">
        <v>3</v>
      </c>
      <c r="CN88">
        <v>2</v>
      </c>
      <c r="CO88">
        <v>11</v>
      </c>
      <c r="CP88">
        <v>16</v>
      </c>
      <c r="CQ88">
        <v>0</v>
      </c>
      <c r="CR88">
        <v>16</v>
      </c>
      <c r="CS88">
        <v>4</v>
      </c>
      <c r="CT88">
        <v>18</v>
      </c>
      <c r="CU88">
        <v>1</v>
      </c>
      <c r="CV88">
        <v>16</v>
      </c>
      <c r="CW88">
        <v>6</v>
      </c>
      <c r="CX88">
        <v>16</v>
      </c>
      <c r="CY88">
        <v>11</v>
      </c>
      <c r="CZ88">
        <v>4</v>
      </c>
      <c r="DA88">
        <v>6</v>
      </c>
      <c r="DC88">
        <f>((1/17)*100)</f>
        <v>5.8823529411764701</v>
      </c>
      <c r="DD88">
        <f>((0/17)*100)</f>
        <v>0</v>
      </c>
      <c r="DE88">
        <f>((12/17)*100)</f>
        <v>70.588235294117652</v>
      </c>
      <c r="DF88">
        <f>((1/16)*100)</f>
        <v>6.25</v>
      </c>
      <c r="DG88">
        <f>((16/16)*100)</f>
        <v>100</v>
      </c>
      <c r="DH88">
        <f>((1/16)*100)</f>
        <v>6.25</v>
      </c>
      <c r="DI88">
        <f>((2/17)*100)</f>
        <v>11.76470588235294</v>
      </c>
      <c r="DJ88">
        <f>((16/17)*100)</f>
        <v>94.117647058823522</v>
      </c>
      <c r="DK88">
        <f>((2/17)*100)</f>
        <v>11.76470588235294</v>
      </c>
      <c r="DL88">
        <f>((12/12)*100)</f>
        <v>100</v>
      </c>
      <c r="DM88">
        <f>((0/12)*100)</f>
        <v>0</v>
      </c>
      <c r="DN88">
        <f>((0/12)*100)</f>
        <v>0</v>
      </c>
      <c r="DP88">
        <f>((3/17)*100)</f>
        <v>17.647058823529413</v>
      </c>
      <c r="DQ88">
        <f>((2/17)*100)</f>
        <v>11.76470588235294</v>
      </c>
      <c r="DR88">
        <f>((11/17)*100)</f>
        <v>64.705882352941174</v>
      </c>
      <c r="DS88">
        <f>((0/16)*100)</f>
        <v>0</v>
      </c>
      <c r="DT88">
        <f>((16/16)*100)</f>
        <v>100</v>
      </c>
      <c r="DU88">
        <f>((4/16)*100)</f>
        <v>25</v>
      </c>
      <c r="DV88">
        <f>((1/18)*100)</f>
        <v>5.5555555555555554</v>
      </c>
      <c r="DW88">
        <f>((16/18)*100)</f>
        <v>88.888888888888886</v>
      </c>
      <c r="DX88">
        <f>((6/18)*100)</f>
        <v>33.333333333333329</v>
      </c>
      <c r="DY88">
        <f>((11/16)*100)</f>
        <v>68.75</v>
      </c>
      <c r="DZ88">
        <f>((4/16)*100)</f>
        <v>25</v>
      </c>
      <c r="EA88">
        <f>((6/16)*100)</f>
        <v>37.5</v>
      </c>
    </row>
    <row r="89" spans="1:131" x14ac:dyDescent="0.25">
      <c r="A89">
        <v>114.63785100000001</v>
      </c>
      <c r="B89">
        <v>7.818244</v>
      </c>
      <c r="C89">
        <v>125.80746000000001</v>
      </c>
      <c r="D89">
        <v>6.549239</v>
      </c>
      <c r="E89">
        <v>115.244826</v>
      </c>
      <c r="F89">
        <v>7.9535470000000004</v>
      </c>
      <c r="G89">
        <v>103.47978500000001</v>
      </c>
      <c r="H89">
        <v>6.1503430000000003</v>
      </c>
      <c r="K89">
        <f>(15/200)</f>
        <v>7.4999999999999997E-2</v>
      </c>
      <c r="L89">
        <f>(15/200)</f>
        <v>7.4999999999999997E-2</v>
      </c>
      <c r="M89">
        <f>(15/200)</f>
        <v>7.4999999999999997E-2</v>
      </c>
      <c r="N89">
        <f>(16/200)</f>
        <v>0.08</v>
      </c>
      <c r="P89">
        <f>(15/200)</f>
        <v>7.4999999999999997E-2</v>
      </c>
      <c r="Q89">
        <f>(14/200)</f>
        <v>7.0000000000000007E-2</v>
      </c>
      <c r="R89">
        <f>(13/200)</f>
        <v>6.5000000000000002E-2</v>
      </c>
      <c r="S89">
        <f>(15/200)</f>
        <v>7.4999999999999997E-2</v>
      </c>
      <c r="U89">
        <f>0.075+0.075</f>
        <v>0.15</v>
      </c>
      <c r="V89">
        <f>0.075+0.07</f>
        <v>0.14500000000000002</v>
      </c>
      <c r="W89">
        <f>0.075+0.065</f>
        <v>0.14000000000000001</v>
      </c>
      <c r="X89">
        <f>0.08+0.075</f>
        <v>0.155</v>
      </c>
      <c r="Z89">
        <f>SQRT((ABS($A$90-$A$89)^2+(ABS($B$90-$B$89)^2)))</f>
        <v>19.545925559070891</v>
      </c>
      <c r="AA89">
        <f>SQRT((ABS($C$90-$C$89)^2+(ABS($D$90-$D$89)^2)))</f>
        <v>28.443014884796309</v>
      </c>
      <c r="AB89">
        <f>SQRT((ABS($E$90-$E$89)^2+(ABS($F$90-$F$89)^2)))</f>
        <v>19.113348969276657</v>
      </c>
      <c r="AC89">
        <f>SQRT((ABS($G$90-$G$89)^2+(ABS($H$90-$H$89)^2)))</f>
        <v>22.404273768829107</v>
      </c>
      <c r="AJ89">
        <f>1/0.15</f>
        <v>6.666666666666667</v>
      </c>
      <c r="AK89">
        <f>1/0.145</f>
        <v>6.8965517241379315</v>
      </c>
      <c r="AL89">
        <f>1/0.14</f>
        <v>7.1428571428571423</v>
      </c>
      <c r="AM89">
        <f>1/0.155</f>
        <v>6.4516129032258069</v>
      </c>
      <c r="AO89">
        <f>$Z89/$U89</f>
        <v>130.30617039380596</v>
      </c>
      <c r="AP89">
        <f>$AA89/$V89</f>
        <v>196.15872334342279</v>
      </c>
      <c r="AQ89">
        <f>$AB89/$W89</f>
        <v>136.52392120911898</v>
      </c>
      <c r="AR89">
        <f>$AC89/$X89</f>
        <v>144.54370173438133</v>
      </c>
      <c r="AV89">
        <f>((0.075/0.15)*100)</f>
        <v>50</v>
      </c>
      <c r="AW89">
        <f>((0.075/0.145)*100)</f>
        <v>51.724137931034484</v>
      </c>
      <c r="AX89">
        <f>((0.075/0.14)*100)</f>
        <v>53.571428571428569</v>
      </c>
      <c r="AY89">
        <f>((0.08/0.155)*100)</f>
        <v>51.612903225806448</v>
      </c>
      <c r="BA89">
        <f>((0.075/0.15)*100)</f>
        <v>50</v>
      </c>
      <c r="BB89">
        <f>((0.07/0.145)*100)</f>
        <v>48.275862068965523</v>
      </c>
      <c r="BC89">
        <f>((0.065/0.14)*100)</f>
        <v>46.428571428571423</v>
      </c>
      <c r="BD89">
        <f>((0.075/0.155)*100)</f>
        <v>48.387096774193544</v>
      </c>
      <c r="BF89">
        <f>ABS($B$89-$D$89)</f>
        <v>1.2690049999999999</v>
      </c>
      <c r="BG89">
        <f>ABS($F$89-$H$89)</f>
        <v>1.803204</v>
      </c>
      <c r="BL89">
        <f>SQRT((ABS($A$89-$E$89)^2+(ABS($B$89-$F$89)^2)))</f>
        <v>0.62187261753030232</v>
      </c>
      <c r="BM89">
        <f>SQRT((ABS($C$89-$G$90)^2+(ABS($D$89-$H$90)^2)))</f>
        <v>0.85274636814530014</v>
      </c>
      <c r="BO89">
        <f>SQRT((ABS($A$89-$G$89)^2+(ABS($B$89-$H$89)^2)))</f>
        <v>11.282035747424182</v>
      </c>
      <c r="BP89">
        <f>SQRT((ABS($C$89-$E$89)^2+(ABS($D$89-$F$89)^2)))</f>
        <v>10.655576848618757</v>
      </c>
      <c r="BU89">
        <v>15</v>
      </c>
      <c r="BV89">
        <v>1</v>
      </c>
      <c r="BW89">
        <v>2</v>
      </c>
      <c r="BX89">
        <v>15</v>
      </c>
      <c r="BY89">
        <v>15</v>
      </c>
      <c r="BZ89">
        <v>2</v>
      </c>
      <c r="CA89">
        <v>15</v>
      </c>
      <c r="CB89">
        <v>1</v>
      </c>
      <c r="CC89">
        <v>15</v>
      </c>
      <c r="CD89">
        <v>2</v>
      </c>
      <c r="CE89">
        <v>15</v>
      </c>
      <c r="CF89">
        <v>1</v>
      </c>
      <c r="CG89">
        <v>16</v>
      </c>
      <c r="CH89">
        <v>15</v>
      </c>
      <c r="CI89">
        <v>2</v>
      </c>
      <c r="CJ89">
        <v>3</v>
      </c>
      <c r="CL89">
        <v>15</v>
      </c>
      <c r="CM89">
        <v>0</v>
      </c>
      <c r="CN89">
        <v>0</v>
      </c>
      <c r="CO89">
        <v>15</v>
      </c>
      <c r="CP89">
        <v>14</v>
      </c>
      <c r="CQ89">
        <v>0</v>
      </c>
      <c r="CR89">
        <v>13</v>
      </c>
      <c r="CS89">
        <v>0</v>
      </c>
      <c r="CT89">
        <v>13</v>
      </c>
      <c r="CU89">
        <v>0</v>
      </c>
      <c r="CV89">
        <v>13</v>
      </c>
      <c r="CW89">
        <v>0</v>
      </c>
      <c r="CX89">
        <v>15</v>
      </c>
      <c r="CY89">
        <v>15</v>
      </c>
      <c r="CZ89">
        <v>0</v>
      </c>
      <c r="DA89">
        <v>0</v>
      </c>
      <c r="DC89">
        <f>((1/15)*100)</f>
        <v>6.666666666666667</v>
      </c>
      <c r="DD89">
        <f>((2/15)*100)</f>
        <v>13.333333333333334</v>
      </c>
      <c r="DE89">
        <f>((15/15)*100)</f>
        <v>100</v>
      </c>
      <c r="DF89">
        <f>((2/15)*100)</f>
        <v>13.333333333333334</v>
      </c>
      <c r="DG89">
        <f>((15/15)*100)</f>
        <v>100</v>
      </c>
      <c r="DH89">
        <f>((1/15)*100)</f>
        <v>6.666666666666667</v>
      </c>
      <c r="DI89">
        <f>((2/15)*100)</f>
        <v>13.333333333333334</v>
      </c>
      <c r="DJ89">
        <f>((15/15)*100)</f>
        <v>100</v>
      </c>
      <c r="DK89">
        <f>((1/15)*100)</f>
        <v>6.666666666666667</v>
      </c>
      <c r="DL89">
        <f>((15/16)*100)</f>
        <v>93.75</v>
      </c>
      <c r="DM89">
        <f>((2/16)*100)</f>
        <v>12.5</v>
      </c>
      <c r="DN89">
        <f>((3/16)*100)</f>
        <v>18.75</v>
      </c>
      <c r="DP89">
        <f>((0/15)*100)</f>
        <v>0</v>
      </c>
      <c r="DQ89">
        <f>((0/15)*100)</f>
        <v>0</v>
      </c>
      <c r="DR89">
        <f>((15/15)*100)</f>
        <v>100</v>
      </c>
      <c r="DS89">
        <f>((0/14)*100)</f>
        <v>0</v>
      </c>
      <c r="DT89">
        <f>((13/14)*100)</f>
        <v>92.857142857142861</v>
      </c>
      <c r="DU89">
        <f>((0/14)*100)</f>
        <v>0</v>
      </c>
      <c r="DV89">
        <f>((0/13)*100)</f>
        <v>0</v>
      </c>
      <c r="DW89">
        <f>((13/13)*100)</f>
        <v>100</v>
      </c>
      <c r="DX89">
        <f>((0/13)*100)</f>
        <v>0</v>
      </c>
      <c r="DY89">
        <f>((15/15)*100)</f>
        <v>100</v>
      </c>
      <c r="DZ89">
        <f>((0/15)*100)</f>
        <v>0</v>
      </c>
      <c r="EA89">
        <f>((0/15)*100)</f>
        <v>0</v>
      </c>
    </row>
    <row r="90" spans="1:131" x14ac:dyDescent="0.25">
      <c r="A90">
        <v>134.183772</v>
      </c>
      <c r="B90">
        <v>7.804894</v>
      </c>
      <c r="C90">
        <v>154.220564</v>
      </c>
      <c r="D90">
        <v>7.8533160000000004</v>
      </c>
      <c r="E90">
        <v>134.34731600000001</v>
      </c>
      <c r="F90">
        <v>7.3093539999999999</v>
      </c>
      <c r="G90">
        <v>125.87952300000001</v>
      </c>
      <c r="H90">
        <v>5.6995430000000002</v>
      </c>
      <c r="K90">
        <f>(19/200)</f>
        <v>9.5000000000000001E-2</v>
      </c>
      <c r="L90">
        <f>(18/200)</f>
        <v>0.09</v>
      </c>
      <c r="M90">
        <f>(17/200)</f>
        <v>8.5000000000000006E-2</v>
      </c>
      <c r="N90">
        <f>(14/200)</f>
        <v>7.0000000000000007E-2</v>
      </c>
      <c r="P90">
        <f>(13/200)</f>
        <v>6.5000000000000002E-2</v>
      </c>
      <c r="Q90">
        <f>(15/200)</f>
        <v>7.4999999999999997E-2</v>
      </c>
      <c r="R90">
        <f>(15/200)</f>
        <v>7.4999999999999997E-2</v>
      </c>
      <c r="S90">
        <f>(15/200)</f>
        <v>7.4999999999999997E-2</v>
      </c>
      <c r="U90">
        <f>0.095+0.065</f>
        <v>0.16</v>
      </c>
      <c r="V90">
        <f>0.09+0.075</f>
        <v>0.16499999999999998</v>
      </c>
      <c r="W90">
        <f>0.085+0.075</f>
        <v>0.16</v>
      </c>
      <c r="X90">
        <f>0.07+0.075</f>
        <v>0.14500000000000002</v>
      </c>
      <c r="Z90">
        <f>SQRT((ABS($A$91-$A$90)^2+(ABS($B$91-$B$90)^2)))</f>
        <v>28.036059329518991</v>
      </c>
      <c r="AA90">
        <f>SQRT((ABS($C$91-$C$90)^2+(ABS($D$91-$D$90)^2)))</f>
        <v>18.972711480172364</v>
      </c>
      <c r="AB90">
        <f>SQRT((ABS($E$91-$E$90)^2+(ABS($F$91-$F$90)^2)))</f>
        <v>28.739599956271</v>
      </c>
      <c r="AC90">
        <f>SQRT((ABS($G$91-$G$90)^2+(ABS($H$91-$H$90)^2)))</f>
        <v>28.845461259550216</v>
      </c>
      <c r="AJ90">
        <f>1/0.16</f>
        <v>6.25</v>
      </c>
      <c r="AK90">
        <f>1/0.165</f>
        <v>6.0606060606060606</v>
      </c>
      <c r="AL90">
        <f>1/0.16</f>
        <v>6.25</v>
      </c>
      <c r="AM90">
        <f>1/0.145</f>
        <v>6.8965517241379315</v>
      </c>
      <c r="AO90">
        <f>$Z90/$U90</f>
        <v>175.22537080949368</v>
      </c>
      <c r="AP90">
        <f>$AA90/$V90</f>
        <v>114.98613018286282</v>
      </c>
      <c r="AQ90">
        <f>$AB90/$W90</f>
        <v>179.62249972669375</v>
      </c>
      <c r="AR90">
        <f>$AC90/$X90</f>
        <v>198.9342155831049</v>
      </c>
      <c r="AV90">
        <f>((0.095/0.16)*100)</f>
        <v>59.375</v>
      </c>
      <c r="AW90">
        <f>((0.09/0.165)*100)</f>
        <v>54.54545454545454</v>
      </c>
      <c r="AX90">
        <f>((0.085/0.16)*100)</f>
        <v>53.125</v>
      </c>
      <c r="AY90">
        <f>((0.07/0.145)*100)</f>
        <v>48.275862068965523</v>
      </c>
      <c r="BA90">
        <f>((0.065/0.16)*100)</f>
        <v>40.625</v>
      </c>
      <c r="BB90">
        <f>((0.075/0.165)*100)</f>
        <v>45.454545454545453</v>
      </c>
      <c r="BC90">
        <f>((0.075/0.16)*100)</f>
        <v>46.875</v>
      </c>
      <c r="BD90">
        <f>((0.075/0.145)*100)</f>
        <v>51.724137931034484</v>
      </c>
      <c r="BF90">
        <f>ABS($B$90-$D$90)</f>
        <v>4.8422000000000409E-2</v>
      </c>
      <c r="BG90">
        <f>ABS($F$90-$H$90)</f>
        <v>1.6098109999999997</v>
      </c>
      <c r="BL90">
        <f>SQRT((ABS($A$90-$E$90)^2+(ABS($B$90-$F$90)^2)))</f>
        <v>0.52182998336239805</v>
      </c>
      <c r="BM90">
        <f>SQRT((ABS($C$90-$G$91)^2+(ABS($D$90-$H$91)^2)))</f>
        <v>1.2820359414813673</v>
      </c>
      <c r="BO90">
        <f>SQRT((ABS($A$90-$G$90)^2+(ABS($B$90-$H$90)^2)))</f>
        <v>8.5669746286073458</v>
      </c>
      <c r="BP90">
        <f>SQRT((ABS($C$90-$E$90)^2+(ABS($D$90-$F$90)^2)))</f>
        <v>19.880691153150273</v>
      </c>
      <c r="BU90">
        <v>19</v>
      </c>
      <c r="BV90">
        <v>4</v>
      </c>
      <c r="BW90">
        <v>4</v>
      </c>
      <c r="BX90">
        <v>14</v>
      </c>
      <c r="BY90">
        <v>18</v>
      </c>
      <c r="BZ90">
        <v>5</v>
      </c>
      <c r="CA90">
        <v>17</v>
      </c>
      <c r="CB90">
        <v>2</v>
      </c>
      <c r="CC90">
        <v>17</v>
      </c>
      <c r="CD90">
        <v>4</v>
      </c>
      <c r="CE90">
        <v>17</v>
      </c>
      <c r="CF90">
        <v>1</v>
      </c>
      <c r="CG90">
        <v>14</v>
      </c>
      <c r="CH90">
        <v>14</v>
      </c>
      <c r="CI90">
        <v>0</v>
      </c>
      <c r="CJ90">
        <v>0</v>
      </c>
      <c r="CL90">
        <v>13</v>
      </c>
      <c r="CM90">
        <v>0</v>
      </c>
      <c r="CN90">
        <v>0</v>
      </c>
      <c r="CO90">
        <v>12</v>
      </c>
      <c r="CP90">
        <v>15</v>
      </c>
      <c r="CQ90">
        <v>0</v>
      </c>
      <c r="CR90">
        <v>15</v>
      </c>
      <c r="CS90">
        <v>1</v>
      </c>
      <c r="CT90">
        <v>15</v>
      </c>
      <c r="CU90">
        <v>0</v>
      </c>
      <c r="CV90">
        <v>15</v>
      </c>
      <c r="CW90">
        <v>1</v>
      </c>
      <c r="CX90">
        <v>15</v>
      </c>
      <c r="CY90">
        <v>12</v>
      </c>
      <c r="CZ90">
        <v>1</v>
      </c>
      <c r="DA90">
        <v>1</v>
      </c>
      <c r="DC90">
        <f>((4/19)*100)</f>
        <v>21.052631578947366</v>
      </c>
      <c r="DD90">
        <f>((4/19)*100)</f>
        <v>21.052631578947366</v>
      </c>
      <c r="DE90">
        <f>((14/19)*100)</f>
        <v>73.68421052631578</v>
      </c>
      <c r="DF90">
        <f>((5/18)*100)</f>
        <v>27.777777777777779</v>
      </c>
      <c r="DG90">
        <f>((17/18)*100)</f>
        <v>94.444444444444443</v>
      </c>
      <c r="DH90">
        <f>((2/18)*100)</f>
        <v>11.111111111111111</v>
      </c>
      <c r="DI90">
        <f>((4/17)*100)</f>
        <v>23.52941176470588</v>
      </c>
      <c r="DJ90">
        <f>((17/17)*100)</f>
        <v>100</v>
      </c>
      <c r="DK90">
        <f>((1/17)*100)</f>
        <v>5.8823529411764701</v>
      </c>
      <c r="DL90">
        <f>((14/14)*100)</f>
        <v>100</v>
      </c>
      <c r="DM90">
        <f>((0/14)*100)</f>
        <v>0</v>
      </c>
      <c r="DN90">
        <f>((0/14)*100)</f>
        <v>0</v>
      </c>
      <c r="DP90">
        <f>((0/13)*100)</f>
        <v>0</v>
      </c>
      <c r="DQ90">
        <f>((0/13)*100)</f>
        <v>0</v>
      </c>
      <c r="DR90">
        <f>((12/13)*100)</f>
        <v>92.307692307692307</v>
      </c>
      <c r="DS90">
        <f>((0/15)*100)</f>
        <v>0</v>
      </c>
      <c r="DT90">
        <f>((15/15)*100)</f>
        <v>100</v>
      </c>
      <c r="DU90">
        <f>((1/15)*100)</f>
        <v>6.666666666666667</v>
      </c>
      <c r="DV90">
        <f>((0/15)*100)</f>
        <v>0</v>
      </c>
      <c r="DW90">
        <f>((15/15)*100)</f>
        <v>100</v>
      </c>
      <c r="DX90">
        <f>((1/15)*100)</f>
        <v>6.666666666666667</v>
      </c>
      <c r="DY90">
        <f>((12/15)*100)</f>
        <v>80</v>
      </c>
      <c r="DZ90">
        <f>((1/15)*100)</f>
        <v>6.666666666666667</v>
      </c>
      <c r="EA90">
        <f>((1/15)*100)</f>
        <v>6.666666666666667</v>
      </c>
    </row>
    <row r="91" spans="1:131" x14ac:dyDescent="0.25">
      <c r="A91">
        <v>162.215462</v>
      </c>
      <c r="B91">
        <v>8.2998469999999998</v>
      </c>
      <c r="C91">
        <v>173.192554</v>
      </c>
      <c r="D91">
        <v>7.6878580000000003</v>
      </c>
      <c r="E91">
        <v>163.05255299999999</v>
      </c>
      <c r="F91">
        <v>8.7143359999999994</v>
      </c>
      <c r="G91">
        <v>154.70872700000001</v>
      </c>
      <c r="H91">
        <v>6.6678569999999997</v>
      </c>
      <c r="K91">
        <f>(18/200)</f>
        <v>0.09</v>
      </c>
      <c r="L91">
        <f>(16/200)</f>
        <v>0.08</v>
      </c>
      <c r="M91">
        <f>(18/200)</f>
        <v>0.09</v>
      </c>
      <c r="N91">
        <f>(18/200)</f>
        <v>0.09</v>
      </c>
      <c r="P91">
        <f>(13/200)</f>
        <v>6.5000000000000002E-2</v>
      </c>
      <c r="Q91">
        <f>(14/200)</f>
        <v>7.0000000000000007E-2</v>
      </c>
      <c r="R91">
        <f>(13/200)</f>
        <v>6.5000000000000002E-2</v>
      </c>
      <c r="S91">
        <f>(16/200)</f>
        <v>0.08</v>
      </c>
      <c r="U91">
        <f>0.09+0.065</f>
        <v>0.155</v>
      </c>
      <c r="V91">
        <f>0.08+0.07</f>
        <v>0.15000000000000002</v>
      </c>
      <c r="W91">
        <f>0.09+0.065</f>
        <v>0.155</v>
      </c>
      <c r="X91">
        <f>0.09+0.08</f>
        <v>0.16999999999999998</v>
      </c>
      <c r="Z91">
        <f>SQRT((ABS($A$92-$A$91)^2+(ABS($B$92-$B$91)^2)))</f>
        <v>21.603569436627392</v>
      </c>
      <c r="AA91">
        <f>SQRT((ABS($C$92-$C$91)^2+(ABS($D$92-$D$91)^2)))</f>
        <v>22.897603406787898</v>
      </c>
      <c r="AB91">
        <f>SQRT((ABS($E$92-$E$91)^2+(ABS($F$92-$F$91)^2)))</f>
        <v>21.489193206007371</v>
      </c>
      <c r="AC91">
        <f>SQRT((ABS($G$92-$G$91)^2+(ABS($H$92-$H$91)^2)))</f>
        <v>19.759101593419572</v>
      </c>
      <c r="AJ91">
        <f>1/0.155</f>
        <v>6.4516129032258069</v>
      </c>
      <c r="AK91">
        <f>1/0.15</f>
        <v>6.666666666666667</v>
      </c>
      <c r="AL91">
        <f>1/0.155</f>
        <v>6.4516129032258069</v>
      </c>
      <c r="AM91">
        <f>1/0.17</f>
        <v>5.8823529411764701</v>
      </c>
      <c r="AO91">
        <f>$Z91/$U91</f>
        <v>139.37786733307996</v>
      </c>
      <c r="AP91">
        <f>$AA91/$V91</f>
        <v>152.65068937858595</v>
      </c>
      <c r="AQ91">
        <f>$AB91/$W91</f>
        <v>138.63995616778951</v>
      </c>
      <c r="AR91">
        <f>$AC91/$X91</f>
        <v>116.23000937305632</v>
      </c>
      <c r="AV91">
        <f>((0.09/0.155)*100)</f>
        <v>58.064516129032249</v>
      </c>
      <c r="AW91">
        <f>((0.08/0.15)*100)</f>
        <v>53.333333333333336</v>
      </c>
      <c r="AX91">
        <f>((0.09/0.155)*100)</f>
        <v>58.064516129032249</v>
      </c>
      <c r="AY91">
        <f>((0.09/0.17)*100)</f>
        <v>52.941176470588225</v>
      </c>
      <c r="BA91">
        <f>((0.065/0.155)*100)</f>
        <v>41.935483870967744</v>
      </c>
      <c r="BB91">
        <f>((0.07/0.15)*100)</f>
        <v>46.666666666666671</v>
      </c>
      <c r="BC91">
        <f>((0.065/0.155)*100)</f>
        <v>41.935483870967744</v>
      </c>
      <c r="BD91">
        <f>((0.08/0.17)*100)</f>
        <v>47.058823529411761</v>
      </c>
      <c r="BF91">
        <f>ABS($B$91-$D$91)</f>
        <v>0.61198899999999945</v>
      </c>
      <c r="BG91">
        <f>ABS($F$91-$H$91)</f>
        <v>2.0464789999999997</v>
      </c>
      <c r="BL91">
        <f>SQRT((ABS($A$91-$E$91)^2+(ABS($B$91-$F$91)^2)))</f>
        <v>0.93408911427228258</v>
      </c>
      <c r="BM91">
        <f>SQRT((ABS($C$91-$G$92)^2+(ABS($D$91-$H$92)^2)))</f>
        <v>1.4530964960504233</v>
      </c>
      <c r="BO91">
        <f>SQRT((ABS($A$91-$G$92)^2+(ABS($B$91-$H$92)^2)))</f>
        <v>12.319984113294186</v>
      </c>
      <c r="BP91">
        <f>SQRT((ABS($C$91-$E$92)^2+(ABS($D$91-$F$92)^2)))</f>
        <v>11.400152260261262</v>
      </c>
      <c r="BU91">
        <v>18</v>
      </c>
      <c r="BV91">
        <v>4</v>
      </c>
      <c r="BW91">
        <v>5</v>
      </c>
      <c r="BX91">
        <v>17</v>
      </c>
      <c r="BY91">
        <v>16</v>
      </c>
      <c r="BZ91">
        <v>4</v>
      </c>
      <c r="CA91">
        <v>16</v>
      </c>
      <c r="CB91">
        <v>2</v>
      </c>
      <c r="CC91">
        <v>18</v>
      </c>
      <c r="CD91">
        <v>6</v>
      </c>
      <c r="CE91">
        <v>16</v>
      </c>
      <c r="CF91">
        <v>4</v>
      </c>
      <c r="CG91">
        <v>18</v>
      </c>
      <c r="CH91">
        <v>17</v>
      </c>
      <c r="CI91">
        <v>4</v>
      </c>
      <c r="CJ91">
        <v>5</v>
      </c>
      <c r="CL91">
        <v>13</v>
      </c>
      <c r="CM91">
        <v>0</v>
      </c>
      <c r="CN91">
        <v>0</v>
      </c>
      <c r="CO91">
        <v>13</v>
      </c>
      <c r="CP91">
        <v>14</v>
      </c>
      <c r="CQ91">
        <v>0</v>
      </c>
      <c r="CR91">
        <v>12</v>
      </c>
      <c r="CS91">
        <v>0</v>
      </c>
      <c r="CT91">
        <v>13</v>
      </c>
      <c r="CU91">
        <v>0</v>
      </c>
      <c r="CV91">
        <v>12</v>
      </c>
      <c r="CW91">
        <v>0</v>
      </c>
      <c r="CX91">
        <v>16</v>
      </c>
      <c r="CY91">
        <v>13</v>
      </c>
      <c r="CZ91">
        <v>0</v>
      </c>
      <c r="DA91">
        <v>0</v>
      </c>
      <c r="DC91">
        <f>((4/18)*100)</f>
        <v>22.222222222222221</v>
      </c>
      <c r="DD91">
        <f>((5/18)*100)</f>
        <v>27.777777777777779</v>
      </c>
      <c r="DE91">
        <f>((17/18)*100)</f>
        <v>94.444444444444443</v>
      </c>
      <c r="DF91">
        <f>((4/16)*100)</f>
        <v>25</v>
      </c>
      <c r="DG91">
        <f>((16/16)*100)</f>
        <v>100</v>
      </c>
      <c r="DH91">
        <f>((2/16)*100)</f>
        <v>12.5</v>
      </c>
      <c r="DI91">
        <f>((6/18)*100)</f>
        <v>33.333333333333329</v>
      </c>
      <c r="DJ91">
        <f>((16/18)*100)</f>
        <v>88.888888888888886</v>
      </c>
      <c r="DK91">
        <f>((4/18)*100)</f>
        <v>22.222222222222221</v>
      </c>
      <c r="DL91">
        <f>((17/18)*100)</f>
        <v>94.444444444444443</v>
      </c>
      <c r="DM91">
        <f>((4/18)*100)</f>
        <v>22.222222222222221</v>
      </c>
      <c r="DN91">
        <f>((5/18)*100)</f>
        <v>27.777777777777779</v>
      </c>
      <c r="DP91">
        <f>((0/13)*100)</f>
        <v>0</v>
      </c>
      <c r="DQ91">
        <f>((0/13)*100)</f>
        <v>0</v>
      </c>
      <c r="DR91">
        <f>((13/13)*100)</f>
        <v>100</v>
      </c>
      <c r="DS91">
        <f>((0/14)*100)</f>
        <v>0</v>
      </c>
      <c r="DT91">
        <f>((12/14)*100)</f>
        <v>85.714285714285708</v>
      </c>
      <c r="DU91">
        <f>((0/14)*100)</f>
        <v>0</v>
      </c>
      <c r="DV91">
        <f>((0/13)*100)</f>
        <v>0</v>
      </c>
      <c r="DW91">
        <f>((12/13)*100)</f>
        <v>92.307692307692307</v>
      </c>
      <c r="DX91">
        <f>((0/13)*100)</f>
        <v>0</v>
      </c>
      <c r="DY91">
        <f>((13/16)*100)</f>
        <v>81.25</v>
      </c>
      <c r="DZ91">
        <f>((0/16)*100)</f>
        <v>0</v>
      </c>
      <c r="EA91">
        <f>((0/16)*100)</f>
        <v>0</v>
      </c>
    </row>
    <row r="92" spans="1:131" x14ac:dyDescent="0.25">
      <c r="A92">
        <v>183.81255300000001</v>
      </c>
      <c r="B92">
        <v>8.8288770000000003</v>
      </c>
      <c r="C92">
        <v>196.08980099999999</v>
      </c>
      <c r="D92">
        <v>7.5601019999999997</v>
      </c>
      <c r="E92">
        <v>184.541686</v>
      </c>
      <c r="F92">
        <v>8.7652040000000007</v>
      </c>
      <c r="G92">
        <v>174.46525700000001</v>
      </c>
      <c r="H92">
        <v>6.9866330000000003</v>
      </c>
      <c r="K92">
        <f>(18/200)</f>
        <v>0.09</v>
      </c>
      <c r="L92">
        <f>(14/200)</f>
        <v>7.0000000000000007E-2</v>
      </c>
      <c r="M92">
        <f>(18/200)</f>
        <v>0.09</v>
      </c>
      <c r="N92">
        <f>(15/200)</f>
        <v>7.4999999999999997E-2</v>
      </c>
      <c r="P92">
        <f>(12/200)</f>
        <v>0.06</v>
      </c>
      <c r="Q92">
        <f>(15/200)</f>
        <v>7.4999999999999997E-2</v>
      </c>
      <c r="R92">
        <f>(13/200)</f>
        <v>6.5000000000000002E-2</v>
      </c>
      <c r="S92">
        <f>(14/200)</f>
        <v>7.0000000000000007E-2</v>
      </c>
      <c r="U92">
        <f>0.09+0.06</f>
        <v>0.15</v>
      </c>
      <c r="V92">
        <f>0.07+0.075</f>
        <v>0.14500000000000002</v>
      </c>
      <c r="W92">
        <f>0.09+0.065</f>
        <v>0.155</v>
      </c>
      <c r="X92">
        <f>0.075+0.07</f>
        <v>0.14500000000000002</v>
      </c>
      <c r="Z92">
        <f>SQRT((ABS($A$93-$A$92)^2+(ABS($B$93-$B$92)^2)))</f>
        <v>22.238984001256025</v>
      </c>
      <c r="AA92">
        <f>SQRT((ABS($C$93-$C$92)^2+(ABS($D$93-$D$92)^2)))</f>
        <v>20.489860363459716</v>
      </c>
      <c r="AB92">
        <f>SQRT((ABS($E$93-$E$92)^2+(ABS($F$93-$F$92)^2)))</f>
        <v>22.190571742826318</v>
      </c>
      <c r="AC92">
        <f>SQRT((ABS($G$93-$G$92)^2+(ABS($H$93-$H$92)^2)))</f>
        <v>22.474722647734993</v>
      </c>
      <c r="AJ92">
        <f>1/0.15</f>
        <v>6.666666666666667</v>
      </c>
      <c r="AK92">
        <f>1/0.145</f>
        <v>6.8965517241379315</v>
      </c>
      <c r="AL92">
        <f>1/0.155</f>
        <v>6.4516129032258069</v>
      </c>
      <c r="AM92">
        <f>1/0.145</f>
        <v>6.8965517241379315</v>
      </c>
      <c r="AO92">
        <f>$Z92/$U92</f>
        <v>148.25989334170683</v>
      </c>
      <c r="AP92">
        <f>$AA92/$V92</f>
        <v>141.30938181696354</v>
      </c>
      <c r="AQ92">
        <f>$AB92/$W92</f>
        <v>143.16497898597623</v>
      </c>
      <c r="AR92">
        <f>$AC92/$X92</f>
        <v>154.99808722575855</v>
      </c>
      <c r="AV92">
        <f>((0.09/0.15)*100)</f>
        <v>60</v>
      </c>
      <c r="AW92">
        <f>((0.07/0.145)*100)</f>
        <v>48.275862068965523</v>
      </c>
      <c r="AX92">
        <f>((0.09/0.155)*100)</f>
        <v>58.064516129032249</v>
      </c>
      <c r="AY92">
        <f>((0.075/0.145)*100)</f>
        <v>51.724137931034484</v>
      </c>
      <c r="BA92">
        <f>((0.06/0.15)*100)</f>
        <v>40</v>
      </c>
      <c r="BB92">
        <f>((0.075/0.145)*100)</f>
        <v>51.724137931034484</v>
      </c>
      <c r="BC92">
        <f>((0.065/0.155)*100)</f>
        <v>41.935483870967744</v>
      </c>
      <c r="BD92">
        <f>((0.07/0.145)*100)</f>
        <v>48.275862068965523</v>
      </c>
      <c r="BF92">
        <f>ABS($B$92-$D$92)</f>
        <v>1.2687750000000007</v>
      </c>
      <c r="BG92">
        <f>ABS($F$92-$H$92)</f>
        <v>1.7785710000000003</v>
      </c>
      <c r="BL92">
        <f>SQRT((ABS($A$92-$E$92)^2+(ABS($B$92-$F$92)^2)))</f>
        <v>0.73190790583104492</v>
      </c>
      <c r="BM92">
        <f>SQRT((ABS($C$92-$G$93)^2+(ABS($D$92-$H$93)^2)))</f>
        <v>1.4437448024180126</v>
      </c>
      <c r="BO92">
        <f>SQRT((ABS($A$92-$G$92)^2+(ABS($B$92-$H$92)^2)))</f>
        <v>9.5271089773945583</v>
      </c>
      <c r="BP92">
        <f>SQRT((ABS($C$92-$E$92)^2+(ABS($D$92-$F$92)^2)))</f>
        <v>11.610823867565509</v>
      </c>
      <c r="BU92">
        <v>18</v>
      </c>
      <c r="BV92">
        <v>3</v>
      </c>
      <c r="BW92">
        <v>5</v>
      </c>
      <c r="BX92">
        <v>15</v>
      </c>
      <c r="BY92">
        <v>14</v>
      </c>
      <c r="BZ92">
        <v>1</v>
      </c>
      <c r="CA92">
        <v>14</v>
      </c>
      <c r="CB92">
        <v>0</v>
      </c>
      <c r="CC92">
        <v>18</v>
      </c>
      <c r="CD92">
        <v>5</v>
      </c>
      <c r="CE92">
        <v>14</v>
      </c>
      <c r="CF92">
        <v>3</v>
      </c>
      <c r="CG92">
        <v>15</v>
      </c>
      <c r="CH92">
        <v>15</v>
      </c>
      <c r="CI92">
        <v>0</v>
      </c>
      <c r="CJ92">
        <v>2</v>
      </c>
      <c r="CL92">
        <v>12</v>
      </c>
      <c r="CM92">
        <v>0</v>
      </c>
      <c r="CN92">
        <v>0</v>
      </c>
      <c r="CO92">
        <v>11</v>
      </c>
      <c r="CP92">
        <v>15</v>
      </c>
      <c r="CQ92">
        <v>0</v>
      </c>
      <c r="CR92">
        <v>13</v>
      </c>
      <c r="CS92">
        <v>0</v>
      </c>
      <c r="CT92">
        <v>13</v>
      </c>
      <c r="CU92">
        <v>0</v>
      </c>
      <c r="CV92">
        <v>13</v>
      </c>
      <c r="CW92">
        <v>0</v>
      </c>
      <c r="CX92">
        <v>14</v>
      </c>
      <c r="CY92">
        <v>11</v>
      </c>
      <c r="CZ92">
        <v>0</v>
      </c>
      <c r="DA92">
        <v>0</v>
      </c>
      <c r="DC92">
        <f>((3/18)*100)</f>
        <v>16.666666666666664</v>
      </c>
      <c r="DD92">
        <f>((5/18)*100)</f>
        <v>27.777777777777779</v>
      </c>
      <c r="DE92">
        <f>((15/18)*100)</f>
        <v>83.333333333333343</v>
      </c>
      <c r="DF92">
        <f>((1/14)*100)</f>
        <v>7.1428571428571423</v>
      </c>
      <c r="DG92">
        <f>((14/14)*100)</f>
        <v>100</v>
      </c>
      <c r="DH92">
        <f>((0/14)*100)</f>
        <v>0</v>
      </c>
      <c r="DI92">
        <f>((5/18)*100)</f>
        <v>27.777777777777779</v>
      </c>
      <c r="DJ92">
        <f>((14/18)*100)</f>
        <v>77.777777777777786</v>
      </c>
      <c r="DK92">
        <f>((3/18)*100)</f>
        <v>16.666666666666664</v>
      </c>
      <c r="DL92">
        <f>((15/15)*100)</f>
        <v>100</v>
      </c>
      <c r="DM92">
        <f>((0/15)*100)</f>
        <v>0</v>
      </c>
      <c r="DN92">
        <f>((2/15)*100)</f>
        <v>13.333333333333334</v>
      </c>
      <c r="DP92">
        <f>((0/12)*100)</f>
        <v>0</v>
      </c>
      <c r="DQ92">
        <f>((0/12)*100)</f>
        <v>0</v>
      </c>
      <c r="DR92">
        <f>((11/12)*100)</f>
        <v>91.666666666666657</v>
      </c>
      <c r="DS92">
        <f>((0/15)*100)</f>
        <v>0</v>
      </c>
      <c r="DT92">
        <f>((13/15)*100)</f>
        <v>86.666666666666671</v>
      </c>
      <c r="DU92">
        <f>((0/15)*100)</f>
        <v>0</v>
      </c>
      <c r="DV92">
        <f>((0/13)*100)</f>
        <v>0</v>
      </c>
      <c r="DW92">
        <f>((13/13)*100)</f>
        <v>100</v>
      </c>
      <c r="DX92">
        <f>((0/13)*100)</f>
        <v>0</v>
      </c>
      <c r="DY92">
        <f>((11/14)*100)</f>
        <v>78.571428571428569</v>
      </c>
      <c r="DZ92">
        <f>((0/14)*100)</f>
        <v>0</v>
      </c>
      <c r="EA92">
        <f>((0/14)*100)</f>
        <v>0</v>
      </c>
    </row>
    <row r="93" spans="1:131" x14ac:dyDescent="0.25">
      <c r="A93">
        <v>206.049342</v>
      </c>
      <c r="B93">
        <v>8.5164279999999994</v>
      </c>
      <c r="C93">
        <v>216.57332700000001</v>
      </c>
      <c r="D93">
        <v>7.0506510000000002</v>
      </c>
      <c r="E93">
        <v>206.720767</v>
      </c>
      <c r="F93">
        <v>8.0511730000000004</v>
      </c>
      <c r="G93">
        <v>196.93199100000001</v>
      </c>
      <c r="H93">
        <v>6.3874490000000002</v>
      </c>
      <c r="K93">
        <f>(17/200)</f>
        <v>8.5000000000000006E-2</v>
      </c>
      <c r="L93">
        <f>(16/200)</f>
        <v>0.08</v>
      </c>
      <c r="M93">
        <f>(17/200)</f>
        <v>8.5000000000000006E-2</v>
      </c>
      <c r="N93">
        <f>(15/200)</f>
        <v>7.4999999999999997E-2</v>
      </c>
      <c r="P93">
        <f>(13/200)</f>
        <v>6.5000000000000002E-2</v>
      </c>
      <c r="Q93">
        <f>(14/200)</f>
        <v>7.0000000000000007E-2</v>
      </c>
      <c r="R93">
        <f>(12/200)</f>
        <v>0.06</v>
      </c>
      <c r="S93">
        <f>(15/200)</f>
        <v>7.4999999999999997E-2</v>
      </c>
      <c r="U93">
        <f>0.085+0.065</f>
        <v>0.15000000000000002</v>
      </c>
      <c r="V93">
        <f>0.08+0.07</f>
        <v>0.15000000000000002</v>
      </c>
      <c r="W93">
        <f>0.085+0.06</f>
        <v>0.14500000000000002</v>
      </c>
      <c r="X93">
        <f>0.075+0.075</f>
        <v>0.15</v>
      </c>
      <c r="Z93">
        <f>SQRT((ABS($A$94-$A$93)^2+(ABS($B$94-$B$93)^2)))</f>
        <v>20.06952717626762</v>
      </c>
      <c r="AA93">
        <f>SQRT((ABS($C$94-$C$93)^2+(ABS($D$94-$D$93)^2)))</f>
        <v>20.583649427039735</v>
      </c>
      <c r="AB93">
        <f>SQRT((ABS($E$94-$E$93)^2+(ABS($F$94-$F$93)^2)))</f>
        <v>20.434947189462267</v>
      </c>
      <c r="AC93">
        <f>SQRT((ABS($G$94-$G$93)^2+(ABS($H$94-$H$93)^2)))</f>
        <v>20.522113365009481</v>
      </c>
      <c r="AJ93">
        <f>1/0.15</f>
        <v>6.666666666666667</v>
      </c>
      <c r="AK93">
        <f>1/0.15</f>
        <v>6.666666666666667</v>
      </c>
      <c r="AL93">
        <f>1/0.145</f>
        <v>6.8965517241379315</v>
      </c>
      <c r="AM93">
        <f>1/0.15</f>
        <v>6.666666666666667</v>
      </c>
      <c r="AO93">
        <f>$Z93/$U93</f>
        <v>133.79684784178411</v>
      </c>
      <c r="AP93">
        <f>$AA93/$V93</f>
        <v>137.22432951359821</v>
      </c>
      <c r="AQ93">
        <f>$AB93/$W93</f>
        <v>140.93067027215355</v>
      </c>
      <c r="AR93">
        <f>$AC93/$X93</f>
        <v>136.81408910006323</v>
      </c>
      <c r="AV93">
        <f>((0.085/0.15)*100)</f>
        <v>56.666666666666679</v>
      </c>
      <c r="AW93">
        <f>((0.08/0.15)*100)</f>
        <v>53.333333333333336</v>
      </c>
      <c r="AX93">
        <f>((0.085/0.145)*100)</f>
        <v>58.62068965517242</v>
      </c>
      <c r="AY93">
        <f>((0.075/0.15)*100)</f>
        <v>50</v>
      </c>
      <c r="BA93">
        <f>((0.065/0.15)*100)</f>
        <v>43.333333333333336</v>
      </c>
      <c r="BB93">
        <f>((0.07/0.15)*100)</f>
        <v>46.666666666666671</v>
      </c>
      <c r="BC93">
        <f>((0.06/0.145)*100)</f>
        <v>41.379310344827587</v>
      </c>
      <c r="BD93">
        <f>((0.075/0.15)*100)</f>
        <v>50</v>
      </c>
      <c r="BF93">
        <f>ABS($B$93-$D$93)</f>
        <v>1.4657769999999992</v>
      </c>
      <c r="BG93">
        <f>ABS($F$93-$H$93)</f>
        <v>1.6637240000000002</v>
      </c>
      <c r="BL93">
        <f>SQRT((ABS($A$93-$E$93)^2+(ABS($B$93-$F$93)^2)))</f>
        <v>0.81686825476939562</v>
      </c>
      <c r="BM93">
        <f>SQRT((ABS($C$93-$G$94)^2+(ABS($D$93-$H$94)^2)))</f>
        <v>1.3083818336055417</v>
      </c>
      <c r="BO93">
        <f>SQRT((ABS($A$93-$G$93)^2+(ABS($B$93-$H$93)^2)))</f>
        <v>9.3626193364699883</v>
      </c>
      <c r="BP93">
        <f>SQRT((ABS($C$93-$E$93)^2+(ABS($D$93-$F$93)^2)))</f>
        <v>9.9032309286456712</v>
      </c>
      <c r="BU93">
        <v>17</v>
      </c>
      <c r="BV93">
        <v>3</v>
      </c>
      <c r="BW93">
        <v>5</v>
      </c>
      <c r="BX93">
        <v>15</v>
      </c>
      <c r="BY93">
        <v>16</v>
      </c>
      <c r="BZ93">
        <v>3</v>
      </c>
      <c r="CA93">
        <v>16</v>
      </c>
      <c r="CB93">
        <v>3</v>
      </c>
      <c r="CC93">
        <v>17</v>
      </c>
      <c r="CD93">
        <v>4</v>
      </c>
      <c r="CE93">
        <v>16</v>
      </c>
      <c r="CF93">
        <v>4</v>
      </c>
      <c r="CG93">
        <v>15</v>
      </c>
      <c r="CH93">
        <v>15</v>
      </c>
      <c r="CI93">
        <v>2</v>
      </c>
      <c r="CJ93">
        <v>3</v>
      </c>
      <c r="CL93">
        <v>13</v>
      </c>
      <c r="CM93">
        <v>0</v>
      </c>
      <c r="CN93">
        <v>0</v>
      </c>
      <c r="CO93">
        <v>13</v>
      </c>
      <c r="CP93">
        <v>14</v>
      </c>
      <c r="CQ93">
        <v>0</v>
      </c>
      <c r="CR93">
        <v>12</v>
      </c>
      <c r="CS93">
        <v>1</v>
      </c>
      <c r="CT93">
        <v>12</v>
      </c>
      <c r="CU93">
        <v>0</v>
      </c>
      <c r="CV93">
        <v>12</v>
      </c>
      <c r="CW93">
        <v>0</v>
      </c>
      <c r="CX93">
        <v>15</v>
      </c>
      <c r="CY93">
        <v>13</v>
      </c>
      <c r="CZ93">
        <v>1</v>
      </c>
      <c r="DA93">
        <v>0</v>
      </c>
      <c r="DC93">
        <f>((3/17)*100)</f>
        <v>17.647058823529413</v>
      </c>
      <c r="DD93">
        <f>((5/17)*100)</f>
        <v>29.411764705882355</v>
      </c>
      <c r="DE93">
        <f>((15/17)*100)</f>
        <v>88.235294117647058</v>
      </c>
      <c r="DF93">
        <f>((3/16)*100)</f>
        <v>18.75</v>
      </c>
      <c r="DG93">
        <f>((16/16)*100)</f>
        <v>100</v>
      </c>
      <c r="DH93">
        <f>((3/16)*100)</f>
        <v>18.75</v>
      </c>
      <c r="DI93">
        <f>((4/17)*100)</f>
        <v>23.52941176470588</v>
      </c>
      <c r="DJ93">
        <f>((16/17)*100)</f>
        <v>94.117647058823522</v>
      </c>
      <c r="DK93">
        <f>((4/17)*100)</f>
        <v>23.52941176470588</v>
      </c>
      <c r="DL93">
        <f>((15/15)*100)</f>
        <v>100</v>
      </c>
      <c r="DM93">
        <f>((2/15)*100)</f>
        <v>13.333333333333334</v>
      </c>
      <c r="DN93">
        <f>((3/15)*100)</f>
        <v>20</v>
      </c>
      <c r="DP93">
        <f>((0/13)*100)</f>
        <v>0</v>
      </c>
      <c r="DQ93">
        <f>((0/13)*100)</f>
        <v>0</v>
      </c>
      <c r="DR93">
        <f>((13/13)*100)</f>
        <v>100</v>
      </c>
      <c r="DS93">
        <f>((0/14)*100)</f>
        <v>0</v>
      </c>
      <c r="DT93">
        <f>((12/14)*100)</f>
        <v>85.714285714285708</v>
      </c>
      <c r="DU93">
        <f>((1/14)*100)</f>
        <v>7.1428571428571423</v>
      </c>
      <c r="DV93">
        <f>((0/12)*100)</f>
        <v>0</v>
      </c>
      <c r="DW93">
        <f>((12/12)*100)</f>
        <v>100</v>
      </c>
      <c r="DX93">
        <f>((0/12)*100)</f>
        <v>0</v>
      </c>
      <c r="DY93">
        <f>((13/15)*100)</f>
        <v>86.666666666666671</v>
      </c>
      <c r="DZ93">
        <f>((1/15)*100)</f>
        <v>6.666666666666667</v>
      </c>
      <c r="EA93">
        <f>((0/15)*100)</f>
        <v>0</v>
      </c>
    </row>
    <row r="94" spans="1:131" x14ac:dyDescent="0.25">
      <c r="A94">
        <v>226.09673000000001</v>
      </c>
      <c r="B94">
        <v>7.5740080000000001</v>
      </c>
      <c r="C94">
        <v>237.13071199999999</v>
      </c>
      <c r="D94">
        <v>6.011158</v>
      </c>
      <c r="E94">
        <v>227.15248299999999</v>
      </c>
      <c r="F94">
        <v>7.6877890000000004</v>
      </c>
      <c r="G94">
        <v>217.45181700000001</v>
      </c>
      <c r="H94">
        <v>6.081054</v>
      </c>
      <c r="K94">
        <f>(15/200)</f>
        <v>7.4999999999999997E-2</v>
      </c>
      <c r="L94">
        <f>(14/200)</f>
        <v>7.0000000000000007E-2</v>
      </c>
      <c r="M94">
        <f>(16/200)</f>
        <v>0.08</v>
      </c>
      <c r="N94">
        <f>(16/200)</f>
        <v>0.08</v>
      </c>
      <c r="P94">
        <f>(13/200)</f>
        <v>6.5000000000000002E-2</v>
      </c>
      <c r="Q94">
        <f>(14/200)</f>
        <v>7.0000000000000007E-2</v>
      </c>
      <c r="R94">
        <f>(12/200)</f>
        <v>0.06</v>
      </c>
      <c r="S94">
        <f>(13/200)</f>
        <v>6.5000000000000002E-2</v>
      </c>
      <c r="U94">
        <f>0.075+0.065</f>
        <v>0.14000000000000001</v>
      </c>
      <c r="V94">
        <f>0.07+0.07</f>
        <v>0.14000000000000001</v>
      </c>
      <c r="W94">
        <f>0.08+0.06</f>
        <v>0.14000000000000001</v>
      </c>
      <c r="X94">
        <f>0.08+0.065</f>
        <v>0.14500000000000002</v>
      </c>
      <c r="Z94">
        <f>SQRT((ABS($A$95-$A$94)^2+(ABS($B$95-$B$94)^2)))</f>
        <v>22.49922899153179</v>
      </c>
      <c r="AA94">
        <f>SQRT((ABS($C$95-$C$94)^2+(ABS($D$95-$D$94)^2)))</f>
        <v>22.177709906295703</v>
      </c>
      <c r="AB94">
        <f>SQRT((ABS($E$95-$E$94)^2+(ABS($F$95-$F$94)^2)))</f>
        <v>21.184883331982977</v>
      </c>
      <c r="AC94">
        <f>SQRT((ABS($G$95-$G$94)^2+(ABS($H$95-$H$94)^2)))</f>
        <v>20.691925565597138</v>
      </c>
      <c r="AJ94">
        <f>1/0.14</f>
        <v>7.1428571428571423</v>
      </c>
      <c r="AK94">
        <f>1/0.14</f>
        <v>7.1428571428571423</v>
      </c>
      <c r="AL94">
        <f>1/0.14</f>
        <v>7.1428571428571423</v>
      </c>
      <c r="AM94">
        <f>1/0.145</f>
        <v>6.8965517241379315</v>
      </c>
      <c r="AO94">
        <f>$Z94/$U94</f>
        <v>160.70877851094136</v>
      </c>
      <c r="AP94">
        <f>$AA94/$V94</f>
        <v>158.41221361639788</v>
      </c>
      <c r="AQ94">
        <f>$AB94/$W94</f>
        <v>151.32059522844983</v>
      </c>
      <c r="AR94">
        <f>$AC94/$X94</f>
        <v>142.70293493515265</v>
      </c>
      <c r="AV94">
        <f>((0.075/0.14)*100)</f>
        <v>53.571428571428569</v>
      </c>
      <c r="AW94">
        <f>((0.07/0.14)*100)</f>
        <v>50</v>
      </c>
      <c r="AX94">
        <f>((0.08/0.14)*100)</f>
        <v>57.142857142857139</v>
      </c>
      <c r="AY94">
        <f>((0.08/0.145)*100)</f>
        <v>55.172413793103459</v>
      </c>
      <c r="BA94">
        <f>((0.065/0.14)*100)</f>
        <v>46.428571428571423</v>
      </c>
      <c r="BB94">
        <f>((0.07/0.14)*100)</f>
        <v>50</v>
      </c>
      <c r="BC94">
        <f>((0.06/0.14)*100)</f>
        <v>42.857142857142847</v>
      </c>
      <c r="BD94">
        <f>((0.065/0.145)*100)</f>
        <v>44.827586206896555</v>
      </c>
      <c r="BF94">
        <f>ABS($B$94-$D$94)</f>
        <v>1.5628500000000001</v>
      </c>
      <c r="BG94">
        <f>ABS($F$94-$H$94)</f>
        <v>1.6067350000000005</v>
      </c>
      <c r="BL94">
        <f>SQRT((ABS($A$94-$E$94)^2+(ABS($B$94-$F$94)^2)))</f>
        <v>1.0618665231421325</v>
      </c>
      <c r="BM94">
        <f>SQRT((ABS($C$94-$G$95)^2+(ABS($D$94-$H$95)^2)))</f>
        <v>1.4704238526152953</v>
      </c>
      <c r="BO94">
        <f>SQRT((ABS($A$94-$G$94)^2+(ABS($B$94-$H$94)^2)))</f>
        <v>8.772880508914108</v>
      </c>
      <c r="BP94">
        <f>SQRT((ABS($C$94-$E$94)^2+(ABS($D$94-$F$94)^2)))</f>
        <v>10.118109778343086</v>
      </c>
      <c r="BU94">
        <v>15</v>
      </c>
      <c r="BV94">
        <v>1</v>
      </c>
      <c r="BW94">
        <v>3</v>
      </c>
      <c r="BX94">
        <v>15</v>
      </c>
      <c r="BY94">
        <v>14</v>
      </c>
      <c r="BZ94">
        <v>0</v>
      </c>
      <c r="CA94">
        <v>14</v>
      </c>
      <c r="CB94">
        <v>1</v>
      </c>
      <c r="CC94">
        <v>16</v>
      </c>
      <c r="CD94">
        <v>2</v>
      </c>
      <c r="CE94">
        <v>14</v>
      </c>
      <c r="CF94">
        <v>2</v>
      </c>
      <c r="CG94">
        <v>16</v>
      </c>
      <c r="CH94">
        <v>15</v>
      </c>
      <c r="CI94">
        <v>2</v>
      </c>
      <c r="CJ94">
        <v>4</v>
      </c>
      <c r="CL94">
        <v>13</v>
      </c>
      <c r="CM94">
        <v>0</v>
      </c>
      <c r="CN94">
        <v>0</v>
      </c>
      <c r="CO94">
        <v>13</v>
      </c>
      <c r="CP94">
        <v>14</v>
      </c>
      <c r="CQ94">
        <v>0</v>
      </c>
      <c r="CR94">
        <v>12</v>
      </c>
      <c r="CS94">
        <v>0</v>
      </c>
      <c r="CT94">
        <v>12</v>
      </c>
      <c r="CU94">
        <v>0</v>
      </c>
      <c r="CV94">
        <v>12</v>
      </c>
      <c r="CW94">
        <v>0</v>
      </c>
      <c r="CX94">
        <v>13</v>
      </c>
      <c r="CY94">
        <v>13</v>
      </c>
      <c r="CZ94">
        <v>0</v>
      </c>
      <c r="DA94">
        <v>0</v>
      </c>
      <c r="DC94">
        <f>((1/15)*100)</f>
        <v>6.666666666666667</v>
      </c>
      <c r="DD94">
        <f>((3/15)*100)</f>
        <v>20</v>
      </c>
      <c r="DE94">
        <f>((15/15)*100)</f>
        <v>100</v>
      </c>
      <c r="DF94">
        <f>((0/14)*100)</f>
        <v>0</v>
      </c>
      <c r="DG94">
        <f>((14/14)*100)</f>
        <v>100</v>
      </c>
      <c r="DH94">
        <f>((1/14)*100)</f>
        <v>7.1428571428571423</v>
      </c>
      <c r="DI94">
        <f>((2/16)*100)</f>
        <v>12.5</v>
      </c>
      <c r="DJ94">
        <f>((14/16)*100)</f>
        <v>87.5</v>
      </c>
      <c r="DK94">
        <f>((2/16)*100)</f>
        <v>12.5</v>
      </c>
      <c r="DL94">
        <f>((15/16)*100)</f>
        <v>93.75</v>
      </c>
      <c r="DM94">
        <f>((2/16)*100)</f>
        <v>12.5</v>
      </c>
      <c r="DN94">
        <f>((4/16)*100)</f>
        <v>25</v>
      </c>
      <c r="DP94">
        <f>((0/13)*100)</f>
        <v>0</v>
      </c>
      <c r="DQ94">
        <f>((0/13)*100)</f>
        <v>0</v>
      </c>
      <c r="DR94">
        <f>((13/13)*100)</f>
        <v>100</v>
      </c>
      <c r="DS94">
        <f>((0/14)*100)</f>
        <v>0</v>
      </c>
      <c r="DT94">
        <f>((12/14)*100)</f>
        <v>85.714285714285708</v>
      </c>
      <c r="DU94">
        <f>((0/14)*100)</f>
        <v>0</v>
      </c>
      <c r="DV94">
        <f>((0/12)*100)</f>
        <v>0</v>
      </c>
      <c r="DW94">
        <f>((12/12)*100)</f>
        <v>100</v>
      </c>
      <c r="DX94">
        <f>((0/12)*100)</f>
        <v>0</v>
      </c>
      <c r="DY94">
        <f>((13/13)*100)</f>
        <v>100</v>
      </c>
      <c r="DZ94">
        <f>((0/13)*100)</f>
        <v>0</v>
      </c>
      <c r="EA94">
        <f>((0/13)*100)</f>
        <v>0</v>
      </c>
    </row>
    <row r="95" spans="1:131" x14ac:dyDescent="0.25">
      <c r="A95">
        <v>248.567453</v>
      </c>
      <c r="B95">
        <v>6.4417920000000004</v>
      </c>
      <c r="C95">
        <v>259.30195400000002</v>
      </c>
      <c r="D95">
        <v>5.4755789999999998</v>
      </c>
      <c r="E95">
        <v>248.33453500000002</v>
      </c>
      <c r="F95">
        <v>7.3414440000000001</v>
      </c>
      <c r="G95">
        <v>238.11086399999999</v>
      </c>
      <c r="H95">
        <v>4.9150520000000002</v>
      </c>
      <c r="K95">
        <f>(15/200)</f>
        <v>7.4999999999999997E-2</v>
      </c>
      <c r="N95">
        <f>(16/200)</f>
        <v>0.08</v>
      </c>
      <c r="P95">
        <f>(14/200)</f>
        <v>7.0000000000000007E-2</v>
      </c>
      <c r="Q95">
        <f>(18/200)</f>
        <v>0.09</v>
      </c>
      <c r="R95">
        <f>(16/200)</f>
        <v>0.08</v>
      </c>
      <c r="S95">
        <f>(14/200)</f>
        <v>7.0000000000000007E-2</v>
      </c>
      <c r="U95">
        <f>0.075+0.07</f>
        <v>0.14500000000000002</v>
      </c>
      <c r="X95">
        <f>0.08+0.07</f>
        <v>0.15000000000000002</v>
      </c>
      <c r="Z95">
        <f>SQRT((ABS($A$96-$A$95)^2+(ABS($B$96-$B$95)^2)))</f>
        <v>19.373917773038073</v>
      </c>
      <c r="AC95">
        <f>SQRT((ABS($G$96-$G$95)^2+(ABS($H$96-$H$95)^2)))</f>
        <v>20.297618297274905</v>
      </c>
      <c r="AJ95">
        <f>1/0.145</f>
        <v>6.8965517241379315</v>
      </c>
      <c r="AM95">
        <f>1/0.15</f>
        <v>6.666666666666667</v>
      </c>
      <c r="AO95">
        <f>$Z95/$U95</f>
        <v>133.61322602095223</v>
      </c>
      <c r="AR95">
        <f>$AC95/$X95</f>
        <v>135.317455315166</v>
      </c>
      <c r="AV95">
        <f>((0.075/0.145)*100)</f>
        <v>51.724137931034484</v>
      </c>
      <c r="AY95">
        <f>((0.08/0.15)*100)</f>
        <v>53.333333333333336</v>
      </c>
      <c r="BA95">
        <f>((0.07/0.145)*100)</f>
        <v>48.275862068965523</v>
      </c>
      <c r="BD95">
        <f>((0.07/0.15)*100)</f>
        <v>46.666666666666671</v>
      </c>
      <c r="BF95">
        <f>ABS($B$95-$D$95)</f>
        <v>0.96621300000000065</v>
      </c>
      <c r="BG95">
        <f>ABS($F$95-$H$95)</f>
        <v>2.4263919999999999</v>
      </c>
      <c r="BL95">
        <f>SQRT((ABS($A$95-$E$95)^2+(ABS($B$95-$F$95)^2)))</f>
        <v>0.92931400281497523</v>
      </c>
      <c r="BO95">
        <f>SQRT((ABS($A$95-$G$95)^2+(ABS($B$95-$H$95)^2)))</f>
        <v>10.567458944444553</v>
      </c>
      <c r="BP95">
        <f>SQRT((ABS($C$95-$E$95)^2+(ABS($D$95-$F$95)^2)))</f>
        <v>11.125004796393849</v>
      </c>
      <c r="BU95">
        <v>15</v>
      </c>
      <c r="BV95">
        <v>0</v>
      </c>
      <c r="BW95">
        <v>1</v>
      </c>
      <c r="BX95">
        <v>14</v>
      </c>
      <c r="CG95">
        <v>16</v>
      </c>
      <c r="CH95">
        <v>14</v>
      </c>
      <c r="CI95">
        <v>0</v>
      </c>
      <c r="CJ95">
        <v>0</v>
      </c>
      <c r="CL95">
        <v>14</v>
      </c>
      <c r="CM95">
        <v>0</v>
      </c>
      <c r="CN95">
        <v>0</v>
      </c>
      <c r="CO95">
        <v>13</v>
      </c>
      <c r="CP95">
        <v>18</v>
      </c>
      <c r="CQ95">
        <v>3</v>
      </c>
      <c r="CR95">
        <v>16</v>
      </c>
      <c r="CS95">
        <v>2</v>
      </c>
      <c r="CT95">
        <v>16</v>
      </c>
      <c r="CU95">
        <v>2</v>
      </c>
      <c r="CV95">
        <v>16</v>
      </c>
      <c r="CW95">
        <v>0</v>
      </c>
      <c r="CX95">
        <v>14</v>
      </c>
      <c r="CY95">
        <v>13</v>
      </c>
      <c r="CZ95">
        <v>1</v>
      </c>
      <c r="DA95">
        <v>0</v>
      </c>
      <c r="DC95">
        <f>((0/15)*100)</f>
        <v>0</v>
      </c>
      <c r="DD95">
        <f>((1/15)*100)</f>
        <v>6.666666666666667</v>
      </c>
      <c r="DE95">
        <f>((14/15)*100)</f>
        <v>93.333333333333329</v>
      </c>
      <c r="DL95">
        <f>((14/16)*100)</f>
        <v>87.5</v>
      </c>
      <c r="DM95">
        <f>((0/16)*100)</f>
        <v>0</v>
      </c>
      <c r="DN95">
        <f>((0/16)*100)</f>
        <v>0</v>
      </c>
      <c r="DP95">
        <f>((0/14)*100)</f>
        <v>0</v>
      </c>
      <c r="DQ95">
        <f>((0/14)*100)</f>
        <v>0</v>
      </c>
      <c r="DR95">
        <f>((13/14)*100)</f>
        <v>92.857142857142861</v>
      </c>
      <c r="DS95">
        <f>((3/18)*100)</f>
        <v>16.666666666666664</v>
      </c>
      <c r="DT95">
        <f>((16/18)*100)</f>
        <v>88.888888888888886</v>
      </c>
      <c r="DU95">
        <f>((2/18)*100)</f>
        <v>11.111111111111111</v>
      </c>
      <c r="DV95">
        <f>((2/16)*100)</f>
        <v>12.5</v>
      </c>
      <c r="DW95">
        <f>((16/16)*100)</f>
        <v>100</v>
      </c>
      <c r="DX95">
        <f>((0/16)*100)</f>
        <v>0</v>
      </c>
      <c r="DY95">
        <f>((13/14)*100)</f>
        <v>92.857142857142861</v>
      </c>
      <c r="DZ95">
        <f>((1/14)*100)</f>
        <v>7.1428571428571423</v>
      </c>
      <c r="EA95">
        <f>((0/14)*100)</f>
        <v>0</v>
      </c>
    </row>
    <row r="96" spans="1:131" x14ac:dyDescent="0.25">
      <c r="A96">
        <v>267.93883299999999</v>
      </c>
      <c r="B96">
        <v>6.755363</v>
      </c>
      <c r="G96">
        <v>258.40447399999999</v>
      </c>
      <c r="H96">
        <v>4.5116889999999996</v>
      </c>
      <c r="BI96">
        <v>2.4349165000000008</v>
      </c>
      <c r="BJ96">
        <v>2.0927815000000001</v>
      </c>
      <c r="BO96">
        <f>SQRT((ABS($A$96-$G$96)^2+(ABS($B$96-$H$96)^2)))</f>
        <v>9.7947983419341966</v>
      </c>
    </row>
    <row r="97" spans="1:8" x14ac:dyDescent="0.25">
      <c r="A97" t="s">
        <v>22</v>
      </c>
      <c r="B97" t="s">
        <v>22</v>
      </c>
      <c r="C97" t="s">
        <v>22</v>
      </c>
      <c r="D97" t="s">
        <v>22</v>
      </c>
      <c r="E97" t="s">
        <v>22</v>
      </c>
      <c r="F97" t="s">
        <v>22</v>
      </c>
      <c r="G97" t="s">
        <v>22</v>
      </c>
      <c r="H9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4DBA-E8FB-44A0-AF65-CF269AF3D3EB}">
  <dimension ref="A1:CB2503"/>
  <sheetViews>
    <sheetView tabSelected="1"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1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308</v>
      </c>
      <c r="BQ1" t="s">
        <v>309</v>
      </c>
      <c r="BR1" t="s">
        <v>310</v>
      </c>
      <c r="BS1" t="s">
        <v>311</v>
      </c>
      <c r="BT1" t="s">
        <v>312</v>
      </c>
      <c r="BU1" t="s">
        <v>313</v>
      </c>
      <c r="BV1" t="s">
        <v>314</v>
      </c>
      <c r="BW1" t="s">
        <v>315</v>
      </c>
      <c r="BX1" t="s">
        <v>316</v>
      </c>
      <c r="BY1" t="s">
        <v>317</v>
      </c>
      <c r="BZ1" t="s">
        <v>318</v>
      </c>
      <c r="CA1" t="s">
        <v>319</v>
      </c>
      <c r="CB1" t="s">
        <v>320</v>
      </c>
    </row>
    <row r="2" spans="1:80" x14ac:dyDescent="0.25">
      <c r="A2">
        <v>1</v>
      </c>
      <c r="Q2" t="str">
        <f>CONCATENATE(C2,E2,G2,I2)</f>
        <v/>
      </c>
      <c r="R2">
        <v>2</v>
      </c>
      <c r="T2" t="s">
        <v>292</v>
      </c>
      <c r="U2">
        <v>319</v>
      </c>
      <c r="X2" t="s">
        <v>281</v>
      </c>
      <c r="Y2" t="s">
        <v>259</v>
      </c>
      <c r="Z2">
        <f>(Z$6/Z$4)*100</f>
        <v>91.222570532915356</v>
      </c>
      <c r="AD2">
        <f>(AD$6/AD$4)*100</f>
        <v>97.674418604651152</v>
      </c>
      <c r="AF2">
        <f>(AF$8/AF$6)*100</f>
        <v>100</v>
      </c>
      <c r="AI2" t="s">
        <v>206</v>
      </c>
      <c r="AJ2">
        <f>COUNTIF($P:$P,0)</f>
        <v>23</v>
      </c>
      <c r="AK2">
        <f>(AJ2/AJ7)*100</f>
        <v>0.93155123531794248</v>
      </c>
      <c r="AL2">
        <f>(23/200)</f>
        <v>0.115</v>
      </c>
      <c r="AN2">
        <v>21</v>
      </c>
      <c r="AO2">
        <v>3</v>
      </c>
      <c r="AP2">
        <v>5</v>
      </c>
      <c r="AQ2">
        <v>21</v>
      </c>
      <c r="AR2">
        <v>3</v>
      </c>
      <c r="AT2">
        <f>(($AO$3-$AN$2)/($AN$3-$AN$2))</f>
        <v>0.46875</v>
      </c>
      <c r="AU2">
        <f>(($AP$3-$AN$2)/($AN$3-$AN$2))</f>
        <v>0.53125</v>
      </c>
      <c r="AV2">
        <f>(($AQ$2-$AN$2)/($AN$3-$AN$2))</f>
        <v>0</v>
      </c>
      <c r="AW2">
        <f>(($AN$2-$AO$2)/($AO$3-$AO$2))</f>
        <v>0.54545454545454541</v>
      </c>
      <c r="AX2">
        <f>(($AP$2-$AO$2)/($AO$3-$AO$2))</f>
        <v>6.0606060606060608E-2</v>
      </c>
      <c r="AY2">
        <f>(($AQ$2-$AO$2)/($AO$3-$AO$2))</f>
        <v>0.54545454545454541</v>
      </c>
      <c r="AZ2">
        <f>(($AN$2-$AP$2)/($AP$3-$AP$2))</f>
        <v>0.48484848484848486</v>
      </c>
      <c r="BA2">
        <f>(($AO$3-$AP$2)/($AP$3-$AP$2))</f>
        <v>0.93939393939393945</v>
      </c>
      <c r="BB2">
        <f>(($AQ$2-$AP$2)/($AP$3-$AP$2))</f>
        <v>0.48484848484848486</v>
      </c>
      <c r="BC2">
        <f>(($AN$2-$AQ$2)/($AQ$3-$AQ$2))</f>
        <v>0</v>
      </c>
      <c r="BD2">
        <f>(($AO$3-$AQ$2)/($AQ$3-$AQ$2))</f>
        <v>0.5</v>
      </c>
      <c r="BE2">
        <f>(($AP$3-$AQ$2)/($AQ$3-$AQ$2))</f>
        <v>0.56666666666666665</v>
      </c>
      <c r="BG2">
        <v>2</v>
      </c>
      <c r="BH2">
        <v>3</v>
      </c>
      <c r="BI2">
        <f>($BH$7-$BH$4)/200</f>
        <v>0.155</v>
      </c>
      <c r="BJ2">
        <f>($BH$45-$BH$3)/200</f>
        <v>1.57</v>
      </c>
      <c r="BK2">
        <f>SUM($BJ:$BJ)</f>
        <v>12.389999999999997</v>
      </c>
      <c r="BL2" t="s">
        <v>30</v>
      </c>
      <c r="BM2">
        <f>AVERAGE($BI:$BI)</f>
        <v>0.1091065830721004</v>
      </c>
      <c r="BN2">
        <f>BK4/BK2</f>
        <v>25.746569814366431</v>
      </c>
      <c r="BQ2">
        <f>(($AO$3-$AN$2)/($AN$3-$AN$2))</f>
        <v>0.46875</v>
      </c>
      <c r="BR2">
        <f>1-(($AP$3-$AN$2)/($AN$3-$AN$2))</f>
        <v>0.46875</v>
      </c>
      <c r="BS2">
        <f>(($AQ$2-$AN$2)/($AN$3-$AN$2))</f>
        <v>0</v>
      </c>
      <c r="BT2">
        <f>1-(($AN$2-$AO$2)/($AO$3-$AO$2))</f>
        <v>0.45454545454545459</v>
      </c>
      <c r="BU2">
        <f>(($AP$2-$AO$2)/($AO$3-$AO$2))</f>
        <v>6.0606060606060608E-2</v>
      </c>
      <c r="BV2">
        <f>1-(($AQ$2-$AO$2)/($AO$3-$AO$2))</f>
        <v>0.45454545454545459</v>
      </c>
      <c r="BW2">
        <f>(($AN$2-$AP$2)/($AP$3-$AP$2))</f>
        <v>0.48484848484848486</v>
      </c>
      <c r="BX2">
        <f>1-(($AO$3-$AP$2)/($AP$3-$AP$2))</f>
        <v>6.0606060606060552E-2</v>
      </c>
      <c r="BY2">
        <f>(($AQ$2-$AP$2)/($AP$3-$AP$2))</f>
        <v>0.48484848484848486</v>
      </c>
      <c r="BZ2">
        <f>(($AN$2-$AQ$2)/($AQ$3-$AQ$2))</f>
        <v>0</v>
      </c>
      <c r="CA2">
        <f>(($AO$3-$AQ$2)/($AQ$3-$AQ$2))</f>
        <v>0.5</v>
      </c>
      <c r="CB2">
        <f>1-(($AP$3-$AQ$2)/($AQ$3-$AQ$2))</f>
        <v>0.43333333333333335</v>
      </c>
    </row>
    <row r="3" spans="1:80" x14ac:dyDescent="0.25">
      <c r="A3">
        <v>2</v>
      </c>
      <c r="Q3" t="str">
        <f>CONCATENATE(C3,E3,G3,I3)</f>
        <v/>
      </c>
      <c r="R3" t="s">
        <v>22</v>
      </c>
      <c r="T3" t="s">
        <v>286</v>
      </c>
      <c r="U3">
        <v>167</v>
      </c>
      <c r="V3">
        <f xml:space="preserve"> (U3/U$2)*100</f>
        <v>52.351097178683382</v>
      </c>
      <c r="X3" t="s">
        <v>281</v>
      </c>
      <c r="Y3" t="s">
        <v>260</v>
      </c>
      <c r="Z3" t="s">
        <v>247</v>
      </c>
      <c r="AD3" t="s">
        <v>247</v>
      </c>
      <c r="AF3" t="s">
        <v>249</v>
      </c>
      <c r="AI3" t="s">
        <v>207</v>
      </c>
      <c r="AJ3">
        <f>COUNTIF($P:$P,1)</f>
        <v>413</v>
      </c>
      <c r="AK3">
        <f>(AJ3/AJ7)*100</f>
        <v>16.727420008100445</v>
      </c>
      <c r="AL3">
        <f>(413/200)</f>
        <v>2.0649999999999999</v>
      </c>
      <c r="AN3">
        <v>53</v>
      </c>
      <c r="AO3">
        <v>36</v>
      </c>
      <c r="AP3">
        <v>38</v>
      </c>
      <c r="AQ3">
        <v>51</v>
      </c>
      <c r="AR3">
        <v>317</v>
      </c>
      <c r="AT3">
        <f>(($AO$4-$AN$3)/($AN$4-$AN$3))</f>
        <v>0.45714285714285713</v>
      </c>
      <c r="AU3">
        <f>(($AP$4-$AN$3)/($AN$4-$AN$3))</f>
        <v>0.48571428571428571</v>
      </c>
      <c r="AV3">
        <f>(($AQ$3-$AN$2)/($AN$3-$AN$2))</f>
        <v>0.9375</v>
      </c>
      <c r="AW3">
        <f>(($AN$3-$AO$3)/($AO$4-$AO$3))</f>
        <v>0.51515151515151514</v>
      </c>
      <c r="AX3">
        <f>(($AP$3-$AO$3)/($AO$4-$AO$3))</f>
        <v>6.0606060606060608E-2</v>
      </c>
      <c r="AY3">
        <f>(($AQ$3-$AO$3)/($AO$4-$AO$3))</f>
        <v>0.45454545454545453</v>
      </c>
      <c r="AZ3">
        <f>(($AN$3-$AP$3)/($AP$4-$AP$3))</f>
        <v>0.46875</v>
      </c>
      <c r="BA3">
        <f>(($AO$4-$AP$3)/($AP$4-$AP$3))</f>
        <v>0.96875</v>
      </c>
      <c r="BB3">
        <f>(($AQ$3-$AP$3)/($AP$4-$AP$3))</f>
        <v>0.40625</v>
      </c>
      <c r="BC3">
        <f>(($AN$3-$AQ$3)/($AQ$4-$AQ$3))</f>
        <v>5.7142857142857141E-2</v>
      </c>
      <c r="BD3">
        <f>(($AO$4-$AQ$3)/($AQ$4-$AQ$3))</f>
        <v>0.51428571428571423</v>
      </c>
      <c r="BE3">
        <f>(($AP$4-$AQ$3)/($AQ$4-$AQ$3))</f>
        <v>0.54285714285714282</v>
      </c>
      <c r="BG3" t="s">
        <v>22</v>
      </c>
      <c r="BH3">
        <v>3</v>
      </c>
      <c r="BI3">
        <f>($BH$8-$BH$5)/200</f>
        <v>8.5000000000000006E-2</v>
      </c>
      <c r="BJ3">
        <f>($BH$95-$BH$46)/200</f>
        <v>1.98</v>
      </c>
      <c r="BK3" t="s">
        <v>247</v>
      </c>
      <c r="BL3" t="s">
        <v>31</v>
      </c>
      <c r="BM3">
        <f>STDEV($BI:$BI)</f>
        <v>2.7772117152246013E-2</v>
      </c>
      <c r="BQ3">
        <f>(($AO$4-$AN$3)/($AN$4-$AN$3))</f>
        <v>0.45714285714285713</v>
      </c>
      <c r="BR3">
        <f>(($AP$4-$AN$3)/($AN$4-$AN$3))</f>
        <v>0.48571428571428571</v>
      </c>
      <c r="BS3">
        <f>1-(($AQ$3-$AN$2)/($AN$3-$AN$2))</f>
        <v>6.25E-2</v>
      </c>
      <c r="BT3">
        <f>1-(($AN$3-$AO$3)/($AO$4-$AO$3))</f>
        <v>0.48484848484848486</v>
      </c>
      <c r="BU3">
        <f>(($AP$3-$AO$3)/($AO$4-$AO$3))</f>
        <v>6.0606060606060608E-2</v>
      </c>
      <c r="BV3">
        <f>(($AQ$3-$AO$3)/($AO$4-$AO$3))</f>
        <v>0.45454545454545453</v>
      </c>
      <c r="BW3">
        <f>(($AN$3-$AP$3)/($AP$4-$AP$3))</f>
        <v>0.46875</v>
      </c>
      <c r="BX3">
        <f>1-(($AO$4-$AP$3)/($AP$4-$AP$3))</f>
        <v>3.125E-2</v>
      </c>
      <c r="BY3">
        <f>(($AQ$3-$AP$3)/($AP$4-$AP$3))</f>
        <v>0.40625</v>
      </c>
      <c r="BZ3">
        <f>(($AN$3-$AQ$3)/($AQ$4-$AQ$3))</f>
        <v>5.7142857142857141E-2</v>
      </c>
      <c r="CA3">
        <f>1-(($AO$4-$AQ$3)/($AQ$4-$AQ$3))</f>
        <v>0.48571428571428577</v>
      </c>
      <c r="CB3">
        <f>1-(($AP$4-$AQ$3)/($AQ$4-$AQ$3))</f>
        <v>0.45714285714285718</v>
      </c>
    </row>
    <row r="4" spans="1:80" x14ac:dyDescent="0.25">
      <c r="A4">
        <v>3</v>
      </c>
      <c r="D4">
        <v>51.799118000000007</v>
      </c>
      <c r="E4" s="2">
        <v>2</v>
      </c>
      <c r="J4">
        <v>39.257763000000004</v>
      </c>
      <c r="K4" t="s">
        <v>22</v>
      </c>
      <c r="Q4" t="str">
        <f>CONCATENATE(C4,E4,G4,I4)</f>
        <v>2</v>
      </c>
      <c r="R4">
        <v>3</v>
      </c>
      <c r="T4" t="s">
        <v>287</v>
      </c>
      <c r="U4">
        <v>9</v>
      </c>
      <c r="V4">
        <f xml:space="preserve"> (U4/U$2)*100</f>
        <v>2.8213166144200628</v>
      </c>
      <c r="X4" t="s">
        <v>282</v>
      </c>
      <c r="Y4" t="s">
        <v>261</v>
      </c>
      <c r="Z4">
        <v>319</v>
      </c>
      <c r="AB4" t="s">
        <v>281</v>
      </c>
      <c r="AC4" t="str">
        <f>CONCATENATE($R4,$R5,$R6,$R7)</f>
        <v>3142</v>
      </c>
      <c r="AD4">
        <f>COUNTIF($R:$R,"1")+COUNTIF($R:$R,"2")+COUNTIF($R:$R,"3")+COUNTIF($R:$R,"4")+COUNTIF($R:$R,"3D")+COUNTIF($R:$R,"4D")</f>
        <v>344</v>
      </c>
      <c r="AF4">
        <f>(AF$10/(AF$8+AF$10))*100</f>
        <v>0</v>
      </c>
      <c r="AI4" t="s">
        <v>208</v>
      </c>
      <c r="AJ4">
        <f>COUNTIF($P:$P,2)</f>
        <v>1889</v>
      </c>
      <c r="AK4">
        <f>(AJ4/AJ7)*100</f>
        <v>76.508707978938844</v>
      </c>
      <c r="AL4">
        <f>(1889/200)</f>
        <v>9.4450000000000003</v>
      </c>
      <c r="AN4">
        <v>88</v>
      </c>
      <c r="AO4">
        <v>69</v>
      </c>
      <c r="AP4">
        <v>70</v>
      </c>
      <c r="AQ4">
        <v>86</v>
      </c>
      <c r="AR4">
        <v>350</v>
      </c>
      <c r="AT4">
        <f>(($AO$5-$AN$4)/($AN$5-$AN$4))</f>
        <v>0.5161290322580645</v>
      </c>
      <c r="AU4">
        <f>(($AP$5-$AN$4)/($AN$5-$AN$4))</f>
        <v>0.4838709677419355</v>
      </c>
      <c r="AV4">
        <f>(($AQ$4-$AN$3)/($AN$4-$AN$3))</f>
        <v>0.94285714285714284</v>
      </c>
      <c r="AW4">
        <f>(($AN$4-$AO$4)/($AO$5-$AO$4))</f>
        <v>0.54285714285714282</v>
      </c>
      <c r="AX4">
        <f>(($AP$4-$AO$4)/($AO$5-$AO$4))</f>
        <v>2.8571428571428571E-2</v>
      </c>
      <c r="AY4">
        <f>(($AQ$4-$AO$4)/($AO$5-$AO$4))</f>
        <v>0.48571428571428571</v>
      </c>
      <c r="AZ4">
        <f>(($AN$4-$AP$4)/($AP$5-$AP$4))</f>
        <v>0.54545454545454541</v>
      </c>
      <c r="BA4">
        <f>(($AO$5-$AP$5)/($AP$6-$AP$5))</f>
        <v>3.125E-2</v>
      </c>
      <c r="BB4">
        <f>(($AQ$4-$AP$4)/($AP$5-$AP$4))</f>
        <v>0.48484848484848486</v>
      </c>
      <c r="BC4">
        <f>(($AN$4-$AQ$4)/($AQ$5-$AQ$4))</f>
        <v>6.25E-2</v>
      </c>
      <c r="BD4">
        <f>(($AO$5-$AQ$4)/($AQ$5-$AQ$4))</f>
        <v>0.5625</v>
      </c>
      <c r="BE4">
        <f>(($AP$5-$AQ$4)/($AQ$5-$AQ$4))</f>
        <v>0.53125</v>
      </c>
      <c r="BG4">
        <v>3</v>
      </c>
      <c r="BH4">
        <v>5</v>
      </c>
      <c r="BI4">
        <f>($BH$9-$BH$6)/200</f>
        <v>0.15</v>
      </c>
      <c r="BJ4">
        <f>($BH$135-$BH$96)/200</f>
        <v>1.26</v>
      </c>
      <c r="BK4">
        <f>COUNTA($Y:$Y)-1</f>
        <v>319</v>
      </c>
      <c r="BQ4">
        <f>1-(($AO$5-$AN$4)/($AN$5-$AN$4))</f>
        <v>0.4838709677419355</v>
      </c>
      <c r="BR4">
        <f>(($AP$5-$AN$4)/($AN$5-$AN$4))</f>
        <v>0.4838709677419355</v>
      </c>
      <c r="BS4">
        <f>1-(($AQ$4-$AN$3)/($AN$4-$AN$3))</f>
        <v>5.7142857142857162E-2</v>
      </c>
      <c r="BT4">
        <f>1-(($AN$4-$AO$4)/($AO$5-$AO$4))</f>
        <v>0.45714285714285718</v>
      </c>
      <c r="BU4">
        <f>(($AP$4-$AO$4)/($AO$5-$AO$4))</f>
        <v>2.8571428571428571E-2</v>
      </c>
      <c r="BV4">
        <f>(($AQ$4-$AO$4)/($AO$5-$AO$4))</f>
        <v>0.48571428571428571</v>
      </c>
      <c r="BW4">
        <f>1-(($AN$4-$AP$4)/($AP$5-$AP$4))</f>
        <v>0.45454545454545459</v>
      </c>
      <c r="BX4">
        <f>(($AO$5-$AP$5)/($AP$6-$AP$5))</f>
        <v>3.125E-2</v>
      </c>
      <c r="BY4">
        <f>(($AQ$4-$AP$4)/($AP$5-$AP$4))</f>
        <v>0.48484848484848486</v>
      </c>
      <c r="BZ4">
        <f>(($AN$4-$AQ$4)/($AQ$5-$AQ$4))</f>
        <v>6.25E-2</v>
      </c>
      <c r="CA4">
        <f>1-(($AO$5-$AQ$4)/($AQ$5-$AQ$4))</f>
        <v>0.4375</v>
      </c>
      <c r="CB4">
        <f>1-(($AP$5-$AQ$4)/($AQ$5-$AQ$4))</f>
        <v>0.46875</v>
      </c>
    </row>
    <row r="5" spans="1:80" x14ac:dyDescent="0.25">
      <c r="A5">
        <v>4</v>
      </c>
      <c r="D5">
        <v>51.851616000000007</v>
      </c>
      <c r="E5" s="2">
        <v>2</v>
      </c>
      <c r="P5">
        <v>1</v>
      </c>
      <c r="Q5" t="str">
        <f>CONCATENATE(C5,E5,G5,I5)</f>
        <v>2</v>
      </c>
      <c r="R5">
        <v>1</v>
      </c>
      <c r="T5" t="s">
        <v>288</v>
      </c>
      <c r="U5">
        <v>0</v>
      </c>
      <c r="V5">
        <f xml:space="preserve"> (U5/U$2)*100</f>
        <v>0</v>
      </c>
      <c r="X5" t="s">
        <v>283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138</v>
      </c>
      <c r="AK5">
        <f>(AJ5/AJ7)*100</f>
        <v>5.5893074119076545</v>
      </c>
      <c r="AL5">
        <f>(138/200)</f>
        <v>0.69</v>
      </c>
      <c r="AN5">
        <v>119</v>
      </c>
      <c r="AO5">
        <v>104</v>
      </c>
      <c r="AP5">
        <v>103</v>
      </c>
      <c r="AQ5">
        <v>118</v>
      </c>
      <c r="AR5">
        <v>746</v>
      </c>
      <c r="AT5">
        <f>(($AO$6-$AN$5)/($AN$6-$AN$5))</f>
        <v>0.40740740740740738</v>
      </c>
      <c r="AU5">
        <f>(($AP$6-$AN$5)/($AN$6-$AN$5))</f>
        <v>0.59259259259259256</v>
      </c>
      <c r="AV5">
        <f>(($AQ$5-$AN$4)/($AN$5-$AN$4))</f>
        <v>0.967741935483871</v>
      </c>
      <c r="AW5">
        <f>(($AN$5-$AO$5)/($AO$6-$AO$5))</f>
        <v>0.57692307692307687</v>
      </c>
      <c r="AX5">
        <f>(($AP$5-$AO$4)/($AO$5-$AO$4))</f>
        <v>0.97142857142857142</v>
      </c>
      <c r="AY5">
        <f>(($AQ$5-$AO$5)/($AO$6-$AO$5))</f>
        <v>0.53846153846153844</v>
      </c>
      <c r="AZ5">
        <f>(($AN$5-$AP$5)/($AP$6-$AP$5))</f>
        <v>0.5</v>
      </c>
      <c r="BA5">
        <f>(($AO$6-$AP$5)/($AP$6-$AP$5))</f>
        <v>0.84375</v>
      </c>
      <c r="BB5">
        <f>(($AQ$5-$AP$5)/($AP$6-$AP$5))</f>
        <v>0.46875</v>
      </c>
      <c r="BC5">
        <f>(($AN$5-$AQ$5)/($AQ$6-$AQ$5))</f>
        <v>0.04</v>
      </c>
      <c r="BD5">
        <f>(($AO$6-$AQ$5)/($AQ$6-$AQ$5))</f>
        <v>0.48</v>
      </c>
      <c r="BE5">
        <f>(($AP$6-$AQ$5)/($AQ$6-$AQ$5))</f>
        <v>0.68</v>
      </c>
      <c r="BG5">
        <v>1</v>
      </c>
      <c r="BH5">
        <v>21</v>
      </c>
      <c r="BI5">
        <f>($BH$10-$BH$7)/200</f>
        <v>8.5000000000000006E-2</v>
      </c>
      <c r="BJ5">
        <f>($BH$181-$BH$136)/200</f>
        <v>1.5249999999999999</v>
      </c>
      <c r="BQ5">
        <f>(($AO$6-$AN$5)/($AN$6-$AN$5))</f>
        <v>0.40740740740740738</v>
      </c>
      <c r="BR5">
        <f>1-(($AP$6-$AN$5)/($AN$6-$AN$5))</f>
        <v>0.40740740740740744</v>
      </c>
      <c r="BS5">
        <f>1-(($AQ$5-$AN$4)/($AN$5-$AN$4))</f>
        <v>3.2258064516129004E-2</v>
      </c>
      <c r="BT5">
        <f>1-(($AN$5-$AO$5)/($AO$6-$AO$5))</f>
        <v>0.42307692307692313</v>
      </c>
      <c r="BU5">
        <f>1-(($AP$5-$AO$4)/($AO$5-$AO$4))</f>
        <v>2.8571428571428581E-2</v>
      </c>
      <c r="BV5">
        <f>1-(($AQ$5-$AO$5)/($AO$6-$AO$5))</f>
        <v>0.46153846153846156</v>
      </c>
      <c r="BW5">
        <f>(($AN$5-$AP$5)/($AP$6-$AP$5))</f>
        <v>0.5</v>
      </c>
      <c r="BX5">
        <f>1-(($AO$6-$AP$5)/($AP$6-$AP$5))</f>
        <v>0.15625</v>
      </c>
      <c r="BY5">
        <f>(($AQ$5-$AP$5)/($AP$6-$AP$5))</f>
        <v>0.46875</v>
      </c>
      <c r="BZ5">
        <f>(($AN$5-$AQ$5)/($AQ$6-$AQ$5))</f>
        <v>0.04</v>
      </c>
      <c r="CA5">
        <f>(($AO$6-$AQ$5)/($AQ$6-$AQ$5))</f>
        <v>0.48</v>
      </c>
      <c r="CB5">
        <f>1-(($AP$6-$AQ$5)/($AQ$6-$AQ$5))</f>
        <v>0.31999999999999995</v>
      </c>
    </row>
    <row r="6" spans="1:80" x14ac:dyDescent="0.25">
      <c r="A6">
        <v>5</v>
      </c>
      <c r="D6">
        <v>51.828438000000006</v>
      </c>
      <c r="E6" s="2">
        <v>2</v>
      </c>
      <c r="F6">
        <v>40.709949000000002</v>
      </c>
      <c r="G6" s="3">
        <v>3</v>
      </c>
      <c r="P6">
        <v>2</v>
      </c>
      <c r="Q6" t="str">
        <f>CONCATENATE(C6,E6,G6,I6)</f>
        <v>23</v>
      </c>
      <c r="R6">
        <v>4</v>
      </c>
      <c r="T6" t="s">
        <v>289</v>
      </c>
      <c r="U6">
        <v>65</v>
      </c>
      <c r="V6">
        <f xml:space="preserve"> (U6/U$2)*100</f>
        <v>20.376175548589341</v>
      </c>
      <c r="X6" t="s">
        <v>283</v>
      </c>
      <c r="Y6" t="s">
        <v>263</v>
      </c>
      <c r="Z6">
        <v>291</v>
      </c>
      <c r="AD6">
        <v>336</v>
      </c>
      <c r="AF6">
        <f>COUNTIF($R:$R,1)+COUNTIF($R:$R,2)</f>
        <v>172</v>
      </c>
      <c r="AI6" t="s">
        <v>210</v>
      </c>
      <c r="AJ6">
        <f>COUNTIF($P:$P,4)</f>
        <v>6</v>
      </c>
      <c r="AK6">
        <f>(AJ6/AJ7)*100</f>
        <v>0.24301336573511542</v>
      </c>
      <c r="AL6">
        <f>(6/200)</f>
        <v>0.03</v>
      </c>
      <c r="AN6">
        <v>146</v>
      </c>
      <c r="AO6">
        <v>130</v>
      </c>
      <c r="AP6">
        <v>135</v>
      </c>
      <c r="AQ6">
        <v>143</v>
      </c>
      <c r="AR6">
        <v>779</v>
      </c>
      <c r="AT6">
        <f>(($AO$7-$AN$6)/($AN$7-$AN$6))</f>
        <v>0.5</v>
      </c>
      <c r="AU6">
        <f>(($AP$7-$AN$6)/($AN$7-$AN$6))</f>
        <v>0.6071428571428571</v>
      </c>
      <c r="AV6">
        <f>(($AQ$6-$AN$5)/($AN$6-$AN$5))</f>
        <v>0.88888888888888884</v>
      </c>
      <c r="AW6">
        <f>(($AN$6-$AO$6)/($AO$7-$AO$6))</f>
        <v>0.53333333333333333</v>
      </c>
      <c r="AX6">
        <f>(($AP$6-$AO$6)/($AO$7-$AO$6))</f>
        <v>0.16666666666666666</v>
      </c>
      <c r="AY6">
        <f>(($AQ$6-$AO$6)/($AO$7-$AO$6))</f>
        <v>0.43333333333333335</v>
      </c>
      <c r="AZ6">
        <f>(($AN$6-$AP$6)/($AP$7-$AP$6))</f>
        <v>0.39285714285714285</v>
      </c>
      <c r="BA6">
        <f>(($AO$7-$AP$6)/($AP$7-$AP$6))</f>
        <v>0.8928571428571429</v>
      </c>
      <c r="BB6">
        <f>(($AQ$6-$AP$6)/($AP$7-$AP$6))</f>
        <v>0.2857142857142857</v>
      </c>
      <c r="BC6">
        <f>(($AN$6-$AQ$6)/($AQ$7-$AQ$6))</f>
        <v>0.1</v>
      </c>
      <c r="BD6">
        <f>(($AO$7-$AQ$6)/($AQ$7-$AQ$6))</f>
        <v>0.56666666666666665</v>
      </c>
      <c r="BE6">
        <f>(($AP$7-$AQ$6)/($AQ$7-$AQ$6))</f>
        <v>0.66666666666666663</v>
      </c>
      <c r="BG6">
        <v>4</v>
      </c>
      <c r="BH6">
        <v>21</v>
      </c>
      <c r="BI6">
        <f>($BH$11-$BH$8)/200</f>
        <v>0.155</v>
      </c>
      <c r="BJ6">
        <f>($BH$231-$BH$182)/200</f>
        <v>1.7150000000000001</v>
      </c>
      <c r="BQ6">
        <f>(($AO$7-$AN$6)/($AN$7-$AN$6))</f>
        <v>0.5</v>
      </c>
      <c r="BR6">
        <f>1-(($AP$7-$AN$6)/($AN$7-$AN$6))</f>
        <v>0.3928571428571429</v>
      </c>
      <c r="BS6">
        <f>1-(($AQ$6-$AN$5)/($AN$6-$AN$5))</f>
        <v>0.11111111111111116</v>
      </c>
      <c r="BT6">
        <f>1-(($AN$6-$AO$6)/($AO$7-$AO$6))</f>
        <v>0.46666666666666667</v>
      </c>
      <c r="BU6">
        <f>(($AP$6-$AO$6)/($AO$7-$AO$6))</f>
        <v>0.16666666666666666</v>
      </c>
      <c r="BV6">
        <f>(($AQ$6-$AO$6)/($AO$7-$AO$6))</f>
        <v>0.43333333333333335</v>
      </c>
      <c r="BW6">
        <f>(($AN$6-$AP$6)/($AP$7-$AP$6))</f>
        <v>0.39285714285714285</v>
      </c>
      <c r="BX6">
        <f>1-(($AO$7-$AP$6)/($AP$7-$AP$6))</f>
        <v>0.1071428571428571</v>
      </c>
      <c r="BY6">
        <f>(($AQ$6-$AP$6)/($AP$7-$AP$6))</f>
        <v>0.2857142857142857</v>
      </c>
      <c r="BZ6">
        <f>(($AN$6-$AQ$6)/($AQ$7-$AQ$6))</f>
        <v>0.1</v>
      </c>
      <c r="CA6">
        <f>1-(($AO$7-$AQ$6)/($AQ$7-$AQ$6))</f>
        <v>0.43333333333333335</v>
      </c>
      <c r="CB6">
        <f>1-(($AP$7-$AQ$6)/($AQ$7-$AQ$6))</f>
        <v>0.33333333333333337</v>
      </c>
    </row>
    <row r="7" spans="1:80" x14ac:dyDescent="0.25">
      <c r="A7">
        <v>6</v>
      </c>
      <c r="D7">
        <v>51.805523000000001</v>
      </c>
      <c r="E7" s="2">
        <v>2</v>
      </c>
      <c r="F7">
        <v>40.703804000000005</v>
      </c>
      <c r="G7" s="3">
        <v>3</v>
      </c>
      <c r="P7">
        <v>2</v>
      </c>
      <c r="Q7" t="str">
        <f>CONCATENATE(C7,E7,G7,I7)</f>
        <v>23</v>
      </c>
      <c r="R7">
        <v>2</v>
      </c>
      <c r="T7" t="s">
        <v>290</v>
      </c>
      <c r="U7">
        <v>50</v>
      </c>
      <c r="V7">
        <f xml:space="preserve"> (U7/U$2)*100</f>
        <v>15.673981191222571</v>
      </c>
      <c r="X7" t="s">
        <v>283</v>
      </c>
      <c r="Y7" t="s">
        <v>264</v>
      </c>
      <c r="AF7" t="s">
        <v>251</v>
      </c>
      <c r="AI7" t="s">
        <v>211</v>
      </c>
      <c r="AJ7">
        <f>COUNT($P:$P)</f>
        <v>2469</v>
      </c>
      <c r="AN7">
        <v>174</v>
      </c>
      <c r="AO7">
        <v>160</v>
      </c>
      <c r="AP7">
        <v>163</v>
      </c>
      <c r="AQ7">
        <v>173</v>
      </c>
      <c r="AR7">
        <v>1031</v>
      </c>
      <c r="AT7">
        <f>(($AO$8-$AN$7)/($AN$8-$AN$7))</f>
        <v>0.44444444444444442</v>
      </c>
      <c r="AU7">
        <f>(($AP$8-$AN$7)/($AN$8-$AN$7))</f>
        <v>0.51851851851851849</v>
      </c>
      <c r="AV7">
        <f>(($AQ$7-$AN$6)/($AN$7-$AN$6))</f>
        <v>0.9642857142857143</v>
      </c>
      <c r="AW7">
        <f>(($AN$7-$AO$7)/($AO$8-$AO$7))</f>
        <v>0.53846153846153844</v>
      </c>
      <c r="AX7">
        <f>(($AP$7-$AO$7)/($AO$8-$AO$7))</f>
        <v>0.11538461538461539</v>
      </c>
      <c r="AY7">
        <f>(($AQ$7-$AO$7)/($AO$8-$AO$7))</f>
        <v>0.5</v>
      </c>
      <c r="AZ7">
        <f>(($AN$7-$AP$7)/($AP$8-$AP$7))</f>
        <v>0.44</v>
      </c>
      <c r="BA7">
        <f>(($AO$8-$AP$7)/($AP$8-$AP$7))</f>
        <v>0.92</v>
      </c>
      <c r="BB7">
        <f>(($AQ$7-$AP$7)/($AP$8-$AP$7))</f>
        <v>0.4</v>
      </c>
      <c r="BC7">
        <f>(($AN$7-$AQ$7)/($AQ$8-$AQ$7))</f>
        <v>3.7037037037037035E-2</v>
      </c>
      <c r="BD7">
        <f>(($AO$8-$AQ$7)/($AQ$8-$AQ$7))</f>
        <v>0.48148148148148145</v>
      </c>
      <c r="BE7">
        <f>(($AP$8-$AQ$7)/($AQ$8-$AQ$7))</f>
        <v>0.55555555555555558</v>
      </c>
      <c r="BG7">
        <v>2</v>
      </c>
      <c r="BH7">
        <v>36</v>
      </c>
      <c r="BI7">
        <f>($BH$12-$BH$9)/200</f>
        <v>9.5000000000000001E-2</v>
      </c>
      <c r="BJ7">
        <f>($BH$273-$BH$232)/200</f>
        <v>1.405</v>
      </c>
      <c r="BQ7">
        <f>(($AO$8-$AN$7)/($AN$8-$AN$7))</f>
        <v>0.44444444444444442</v>
      </c>
      <c r="BR7">
        <f>1-(($AP$8-$AN$7)/($AN$8-$AN$7))</f>
        <v>0.48148148148148151</v>
      </c>
      <c r="BS7">
        <f>1-(($AQ$7-$AN$6)/($AN$7-$AN$6))</f>
        <v>3.5714285714285698E-2</v>
      </c>
      <c r="BT7">
        <f>1-(($AN$7-$AO$7)/($AO$8-$AO$7))</f>
        <v>0.46153846153846156</v>
      </c>
      <c r="BU7">
        <f>(($AP$7-$AO$7)/($AO$8-$AO$7))</f>
        <v>0.11538461538461539</v>
      </c>
      <c r="BV7">
        <f>(($AQ$7-$AO$7)/($AO$8-$AO$7))</f>
        <v>0.5</v>
      </c>
      <c r="BW7">
        <f>(($AN$7-$AP$7)/($AP$8-$AP$7))</f>
        <v>0.44</v>
      </c>
      <c r="BX7">
        <f>1-(($AO$8-$AP$7)/($AP$8-$AP$7))</f>
        <v>7.999999999999996E-2</v>
      </c>
      <c r="BY7">
        <f>(($AQ$7-$AP$7)/($AP$8-$AP$7))</f>
        <v>0.4</v>
      </c>
      <c r="BZ7">
        <f>(($AN$7-$AQ$7)/($AQ$8-$AQ$7))</f>
        <v>3.7037037037037035E-2</v>
      </c>
      <c r="CA7">
        <f>(($AO$8-$AQ$7)/($AQ$8-$AQ$7))</f>
        <v>0.48148148148148145</v>
      </c>
      <c r="CB7">
        <f>1-(($AP$8-$AQ$7)/($AQ$8-$AQ$7))</f>
        <v>0.44444444444444442</v>
      </c>
    </row>
    <row r="8" spans="1:80" x14ac:dyDescent="0.25">
      <c r="A8">
        <v>7</v>
      </c>
      <c r="D8">
        <v>51.849064000000006</v>
      </c>
      <c r="E8" s="2">
        <v>2</v>
      </c>
      <c r="F8">
        <v>40.733387000000008</v>
      </c>
      <c r="G8" s="3">
        <v>3</v>
      </c>
      <c r="P8">
        <v>2</v>
      </c>
      <c r="Q8" t="str">
        <f>CONCATENATE(C8,E8,G8,I8)</f>
        <v>23</v>
      </c>
      <c r="R8">
        <v>3</v>
      </c>
      <c r="T8" t="s">
        <v>291</v>
      </c>
      <c r="U8">
        <v>0</v>
      </c>
      <c r="V8">
        <f xml:space="preserve"> (U8/U$2)*100</f>
        <v>0</v>
      </c>
      <c r="X8" t="s">
        <v>283</v>
      </c>
      <c r="Y8" t="s">
        <v>265</v>
      </c>
      <c r="AB8" t="s">
        <v>283</v>
      </c>
      <c r="AC8" t="str">
        <f>CONCATENATE($R8,$R9,$R10,$R11)</f>
        <v>3412</v>
      </c>
      <c r="AF8">
        <f>COUNTIF($R:$R,3)+COUNTIF($R:$R,4)</f>
        <v>172</v>
      </c>
      <c r="AN8">
        <v>201</v>
      </c>
      <c r="AO8">
        <v>186</v>
      </c>
      <c r="AP8">
        <v>188</v>
      </c>
      <c r="AQ8">
        <v>200</v>
      </c>
      <c r="AR8">
        <v>1064</v>
      </c>
      <c r="AT8">
        <f>(($AO$9-$AN$8)/($AN$9-$AN$8))</f>
        <v>0.39285714285714285</v>
      </c>
      <c r="AU8">
        <f>(($AP$9-$AN$8)/($AN$9-$AN$8))</f>
        <v>0.5714285714285714</v>
      </c>
      <c r="AV8">
        <f>(($AQ$8-$AN$7)/($AN$8-$AN$7))</f>
        <v>0.96296296296296291</v>
      </c>
      <c r="AW8">
        <f>(($AN$8-$AO$8)/($AO$9-$AO$8))</f>
        <v>0.57692307692307687</v>
      </c>
      <c r="AX8">
        <f>(($AP$8-$AO$8)/($AO$9-$AO$8))</f>
        <v>7.6923076923076927E-2</v>
      </c>
      <c r="AY8">
        <f>(($AQ$8-$AO$8)/($AO$9-$AO$8))</f>
        <v>0.53846153846153844</v>
      </c>
      <c r="AZ8">
        <f>(($AN$8-$AP$8)/($AP$9-$AP$8))</f>
        <v>0.44827586206896552</v>
      </c>
      <c r="BA8">
        <f>(($AO$9-$AP$8)/($AP$9-$AP$8))</f>
        <v>0.82758620689655171</v>
      </c>
      <c r="BB8">
        <f>(($AQ$8-$AP$8)/($AP$9-$AP$8))</f>
        <v>0.41379310344827586</v>
      </c>
      <c r="BC8">
        <f>(($AN$8-$AQ$8)/($AQ$9-$AQ$8))</f>
        <v>3.8461538461538464E-2</v>
      </c>
      <c r="BD8">
        <f>(($AO$9-$AQ$8)/($AQ$9-$AQ$8))</f>
        <v>0.46153846153846156</v>
      </c>
      <c r="BE8">
        <f>(($AP$9-$AQ$8)/($AQ$9-$AQ$8))</f>
        <v>0.65384615384615385</v>
      </c>
      <c r="BG8">
        <v>3</v>
      </c>
      <c r="BH8">
        <v>38</v>
      </c>
      <c r="BI8">
        <f>($BH$13-$BH$10)/200</f>
        <v>0.16500000000000001</v>
      </c>
      <c r="BJ8">
        <f>($BH$317-$BH$274)/200</f>
        <v>1.38</v>
      </c>
      <c r="BQ8">
        <f>(($AO$9-$AN$8)/($AN$9-$AN$8))</f>
        <v>0.39285714285714285</v>
      </c>
      <c r="BR8">
        <f>1-(($AP$9-$AN$8)/($AN$9-$AN$8))</f>
        <v>0.4285714285714286</v>
      </c>
      <c r="BS8">
        <f>1-(($AQ$8-$AN$7)/($AN$8-$AN$7))</f>
        <v>3.703703703703709E-2</v>
      </c>
      <c r="BT8">
        <f>1-(($AN$8-$AO$8)/($AO$9-$AO$8))</f>
        <v>0.42307692307692313</v>
      </c>
      <c r="BU8">
        <f>(($AP$8-$AO$8)/($AO$9-$AO$8))</f>
        <v>7.6923076923076927E-2</v>
      </c>
      <c r="BV8">
        <f>1-(($AQ$8-$AO$8)/($AO$9-$AO$8))</f>
        <v>0.46153846153846156</v>
      </c>
      <c r="BW8">
        <f>(($AN$8-$AP$8)/($AP$9-$AP$8))</f>
        <v>0.44827586206896552</v>
      </c>
      <c r="BX8">
        <f>1-(($AO$9-$AP$8)/($AP$9-$AP$8))</f>
        <v>0.17241379310344829</v>
      </c>
      <c r="BY8">
        <f>(($AQ$8-$AP$8)/($AP$9-$AP$8))</f>
        <v>0.41379310344827586</v>
      </c>
      <c r="BZ8">
        <f>(($AN$8-$AQ$8)/($AQ$9-$AQ$8))</f>
        <v>3.8461538461538464E-2</v>
      </c>
      <c r="CA8">
        <f>(($AO$9-$AQ$8)/($AQ$9-$AQ$8))</f>
        <v>0.46153846153846156</v>
      </c>
      <c r="CB8">
        <f>1-(($AP$9-$AQ$8)/($AQ$9-$AQ$8))</f>
        <v>0.34615384615384615</v>
      </c>
    </row>
    <row r="9" spans="1:80" x14ac:dyDescent="0.25">
      <c r="A9">
        <v>8</v>
      </c>
      <c r="D9">
        <v>51.851669000000001</v>
      </c>
      <c r="E9" s="2">
        <v>2</v>
      </c>
      <c r="F9">
        <v>40.730469000000006</v>
      </c>
      <c r="G9" s="3">
        <v>3</v>
      </c>
      <c r="P9">
        <v>2</v>
      </c>
      <c r="Q9" t="str">
        <f>CONCATENATE(C9,E9,G9,I9)</f>
        <v>23</v>
      </c>
      <c r="R9">
        <v>4</v>
      </c>
      <c r="T9" t="s">
        <v>282</v>
      </c>
      <c r="U9">
        <v>28</v>
      </c>
      <c r="V9">
        <f xml:space="preserve"> (U9/U$2)*100</f>
        <v>8.7774294670846391</v>
      </c>
      <c r="X9" t="s">
        <v>283</v>
      </c>
      <c r="Y9" t="s">
        <v>262</v>
      </c>
      <c r="AF9" t="s">
        <v>252</v>
      </c>
      <c r="AN9">
        <v>229</v>
      </c>
      <c r="AO9">
        <v>212</v>
      </c>
      <c r="AP9">
        <v>217</v>
      </c>
      <c r="AQ9">
        <v>226</v>
      </c>
      <c r="AR9">
        <v>1369</v>
      </c>
      <c r="AT9">
        <f>(($AO$10-$AN$9)/($AN$10-$AN$9))</f>
        <v>0.43333333333333335</v>
      </c>
      <c r="AU9">
        <f>(($AP$10-$AN$9)/($AN$10-$AN$9))</f>
        <v>0.56666666666666665</v>
      </c>
      <c r="AV9">
        <f>(($AQ$9-$AN$8)/($AN$9-$AN$8))</f>
        <v>0.8928571428571429</v>
      </c>
      <c r="AW9">
        <f>(($AN$9-$AO$9)/($AO$10-$AO$9))</f>
        <v>0.56666666666666665</v>
      </c>
      <c r="AX9">
        <f>(($AP$9-$AO$9)/($AO$10-$AO$9))</f>
        <v>0.16666666666666666</v>
      </c>
      <c r="AY9">
        <f>(($AQ$9-$AO$9)/($AO$10-$AO$9))</f>
        <v>0.46666666666666667</v>
      </c>
      <c r="AZ9">
        <f>(($AN$9-$AP$9)/($AP$10-$AP$9))</f>
        <v>0.41379310344827586</v>
      </c>
      <c r="BA9">
        <f>(($AO$10-$AP$9)/($AP$10-$AP$9))</f>
        <v>0.86206896551724133</v>
      </c>
      <c r="BB9">
        <f>(($AQ$9-$AP$9)/($AP$10-$AP$9))</f>
        <v>0.31034482758620691</v>
      </c>
      <c r="BC9">
        <f>(($AN$9-$AQ$9)/($AQ$10-$AQ$9))</f>
        <v>0.10344827586206896</v>
      </c>
      <c r="BD9">
        <f>(($AO$10-$AQ$9)/($AQ$10-$AQ$9))</f>
        <v>0.55172413793103448</v>
      </c>
      <c r="BE9">
        <f>(($AP$10-$AQ$9)/($AQ$10-$AQ$9))</f>
        <v>0.68965517241379315</v>
      </c>
      <c r="BG9">
        <v>4</v>
      </c>
      <c r="BH9">
        <v>51</v>
      </c>
      <c r="BI9">
        <f>($BH$14-$BH$11)/200</f>
        <v>9.5000000000000001E-2</v>
      </c>
      <c r="BJ9">
        <f>($BH$361-$BH$318)/200</f>
        <v>1.5549999999999999</v>
      </c>
      <c r="BQ9">
        <f>(($AO$10-$AN$9)/($AN$10-$AN$9))</f>
        <v>0.43333333333333335</v>
      </c>
      <c r="BR9">
        <f>1-(($AP$10-$AN$9)/($AN$10-$AN$9))</f>
        <v>0.43333333333333335</v>
      </c>
      <c r="BS9">
        <f>1-(($AQ$9-$AN$8)/($AN$9-$AN$8))</f>
        <v>0.1071428571428571</v>
      </c>
      <c r="BT9">
        <f>1-(($AN$9-$AO$9)/($AO$10-$AO$9))</f>
        <v>0.43333333333333335</v>
      </c>
      <c r="BU9">
        <f>(($AP$9-$AO$9)/($AO$10-$AO$9))</f>
        <v>0.16666666666666666</v>
      </c>
      <c r="BV9">
        <f>(($AQ$9-$AO$9)/($AO$10-$AO$9))</f>
        <v>0.46666666666666667</v>
      </c>
      <c r="BW9">
        <f>(($AN$9-$AP$9)/($AP$10-$AP$9))</f>
        <v>0.41379310344827586</v>
      </c>
      <c r="BX9">
        <f>1-(($AO$10-$AP$9)/($AP$10-$AP$9))</f>
        <v>0.13793103448275867</v>
      </c>
      <c r="BY9">
        <f>(($AQ$9-$AP$9)/($AP$10-$AP$9))</f>
        <v>0.31034482758620691</v>
      </c>
      <c r="BZ9">
        <f>(($AN$9-$AQ$9)/($AQ$10-$AQ$9))</f>
        <v>0.10344827586206896</v>
      </c>
      <c r="CA9">
        <f>1-(($AO$10-$AQ$9)/($AQ$10-$AQ$9))</f>
        <v>0.44827586206896552</v>
      </c>
      <c r="CB9">
        <f>1-(($AP$10-$AQ$9)/($AQ$10-$AQ$9))</f>
        <v>0.31034482758620685</v>
      </c>
    </row>
    <row r="10" spans="1:80" x14ac:dyDescent="0.25">
      <c r="A10">
        <v>9</v>
      </c>
      <c r="D10">
        <v>51.825420000000001</v>
      </c>
      <c r="E10" s="2">
        <v>2</v>
      </c>
      <c r="F10">
        <v>40.696201000000002</v>
      </c>
      <c r="G10" s="3">
        <v>3</v>
      </c>
      <c r="P10">
        <v>2</v>
      </c>
      <c r="Q10" t="str">
        <f>CONCATENATE(C10,E10,G10,I10)</f>
        <v>23</v>
      </c>
      <c r="R10">
        <v>1</v>
      </c>
      <c r="X10" t="s">
        <v>282</v>
      </c>
      <c r="Y10" t="s">
        <v>266</v>
      </c>
      <c r="AF10">
        <v>0</v>
      </c>
      <c r="AN10">
        <v>259</v>
      </c>
      <c r="AO10">
        <v>242</v>
      </c>
      <c r="AP10">
        <v>246</v>
      </c>
      <c r="AQ10">
        <v>255</v>
      </c>
      <c r="AR10">
        <v>1403</v>
      </c>
      <c r="AT10">
        <f>(($AO$11-$AN$10)/($AN$11-$AN$10))</f>
        <v>0.51515151515151514</v>
      </c>
      <c r="AU10">
        <f>(($AP$11-$AN$10)/($AN$11-$AN$10))</f>
        <v>0.51515151515151514</v>
      </c>
      <c r="AV10">
        <f>(($AQ$10-$AN$9)/($AN$10-$AN$9))</f>
        <v>0.8666666666666667</v>
      </c>
      <c r="AW10">
        <f>(($AN$10-$AO$10)/($AO$11-$AO$10))</f>
        <v>0.5</v>
      </c>
      <c r="AX10">
        <f>(($AP$10-$AO$10)/($AO$11-$AO$10))</f>
        <v>0.11764705882352941</v>
      </c>
      <c r="AY10">
        <f>(($AQ$10-$AO$10)/($AO$11-$AO$10))</f>
        <v>0.38235294117647056</v>
      </c>
      <c r="AZ10">
        <f>(($AN$10-$AP$10)/($AP$11-$AP$10))</f>
        <v>0.43333333333333335</v>
      </c>
      <c r="BA10">
        <f>(($AO$11-$AP$11)/($AP$12-$AP$11))</f>
        <v>0</v>
      </c>
      <c r="BB10">
        <f>(($AQ$10-$AP$10)/($AP$11-$AP$10))</f>
        <v>0.3</v>
      </c>
      <c r="BC10">
        <f>(($AN$10-$AQ$10)/($AQ$11-$AQ$10))</f>
        <v>0.10526315789473684</v>
      </c>
      <c r="BD10">
        <f>(($AO$11-$AQ$10)/($AQ$11-$AQ$10))</f>
        <v>0.55263157894736847</v>
      </c>
      <c r="BE10">
        <f>(($AP$11-$AQ$10)/($AQ$11-$AQ$10))</f>
        <v>0.55263157894736847</v>
      </c>
      <c r="BG10">
        <v>1</v>
      </c>
      <c r="BH10">
        <v>53</v>
      </c>
      <c r="BI10">
        <f>($BH$15-$BH$12)/200</f>
        <v>0.16500000000000001</v>
      </c>
      <c r="BQ10">
        <f>1-(($AO$11-$AN$10)/($AN$11-$AN$10))</f>
        <v>0.48484848484848486</v>
      </c>
      <c r="BR10">
        <f>1-(($AP$11-$AN$10)/($AN$11-$AN$10))</f>
        <v>0.48484848484848486</v>
      </c>
      <c r="BS10">
        <f>1-(($AQ$10-$AN$9)/($AN$10-$AN$9))</f>
        <v>0.1333333333333333</v>
      </c>
      <c r="BT10">
        <f>(($AN$10-$AO$10)/($AO$11-$AO$10))</f>
        <v>0.5</v>
      </c>
      <c r="BU10">
        <f>(($AP$10-$AO$10)/($AO$11-$AO$10))</f>
        <v>0.11764705882352941</v>
      </c>
      <c r="BV10">
        <f>(($AQ$10-$AO$10)/($AO$11-$AO$10))</f>
        <v>0.38235294117647056</v>
      </c>
      <c r="BW10">
        <f>(($AN$10-$AP$10)/($AP$11-$AP$10))</f>
        <v>0.43333333333333335</v>
      </c>
      <c r="BX10">
        <f>(($AO$11-$AP$11)/($AP$12-$AP$11))</f>
        <v>0</v>
      </c>
      <c r="BY10">
        <f>(($AQ$10-$AP$10)/($AP$11-$AP$10))</f>
        <v>0.3</v>
      </c>
      <c r="BZ10">
        <f>(($AN$10-$AQ$10)/($AQ$11-$AQ$10))</f>
        <v>0.10526315789473684</v>
      </c>
      <c r="CA10">
        <f>1-(($AO$11-$AQ$10)/($AQ$11-$AQ$10))</f>
        <v>0.44736842105263153</v>
      </c>
      <c r="CB10">
        <f>1-(($AP$11-$AQ$10)/($AQ$11-$AQ$10))</f>
        <v>0.44736842105263153</v>
      </c>
    </row>
    <row r="11" spans="1:80" x14ac:dyDescent="0.25">
      <c r="A11">
        <v>10</v>
      </c>
      <c r="D11">
        <v>51.833908000000001</v>
      </c>
      <c r="E11" s="2">
        <v>2</v>
      </c>
      <c r="F11">
        <v>40.699741000000003</v>
      </c>
      <c r="G11" s="3">
        <v>3</v>
      </c>
      <c r="P11">
        <v>2</v>
      </c>
      <c r="Q11" t="str">
        <f>CONCATENATE(C11,E11,G11,I11)</f>
        <v>23</v>
      </c>
      <c r="R11">
        <v>2</v>
      </c>
      <c r="X11" t="s">
        <v>284</v>
      </c>
      <c r="Y11" t="s">
        <v>267</v>
      </c>
      <c r="AF11" t="s">
        <v>253</v>
      </c>
      <c r="AN11">
        <v>292</v>
      </c>
      <c r="AO11">
        <v>276</v>
      </c>
      <c r="AP11">
        <v>276</v>
      </c>
      <c r="AQ11">
        <v>293</v>
      </c>
      <c r="AR11">
        <v>1746</v>
      </c>
      <c r="AW11">
        <f>(($AN$11-$AO$11)/($AO$12-$AO$11))</f>
        <v>0.53333333333333333</v>
      </c>
      <c r="AX11">
        <f>(($AP$11-$AO$11)/($AO$12-$AO$11))</f>
        <v>0</v>
      </c>
      <c r="AY11">
        <f>(($AQ$11-$AO$11)/($AO$12-$AO$11))</f>
        <v>0.56666666666666665</v>
      </c>
      <c r="AZ11">
        <f>(($AN$11-$AP$11)/($AP$12-$AP$11))</f>
        <v>0.43243243243243246</v>
      </c>
      <c r="BA11">
        <f>(($AO$12-$AP$11)/($AP$12-$AP$11))</f>
        <v>0.81081081081081086</v>
      </c>
      <c r="BB11">
        <f>(($AQ$11-$AP$11)/($AP$12-$AP$11))</f>
        <v>0.45945945945945948</v>
      </c>
      <c r="BC11">
        <f>(($AN$11-$AQ$10)/($AQ$11-$AQ$10))</f>
        <v>0.97368421052631582</v>
      </c>
      <c r="BG11">
        <v>2</v>
      </c>
      <c r="BH11">
        <v>69</v>
      </c>
      <c r="BI11">
        <f>($BH$16-$BH$13)/200</f>
        <v>0.09</v>
      </c>
      <c r="BT11">
        <f>1-(($AN$11-$AO$11)/($AO$12-$AO$11))</f>
        <v>0.46666666666666667</v>
      </c>
      <c r="BU11">
        <f>(($AP$11-$AO$11)/($AO$12-$AO$11))</f>
        <v>0</v>
      </c>
      <c r="BV11">
        <f>1-(($AQ$11-$AO$11)/($AO$12-$AO$11))</f>
        <v>0.43333333333333335</v>
      </c>
      <c r="BW11">
        <f>(($AN$11-$AP$11)/($AP$12-$AP$11))</f>
        <v>0.43243243243243246</v>
      </c>
      <c r="BX11">
        <f>1-(($AO$12-$AP$11)/($AP$12-$AP$11))</f>
        <v>0.18918918918918914</v>
      </c>
      <c r="BY11">
        <f>(($AQ$11-$AP$11)/($AP$12-$AP$11))</f>
        <v>0.45945945945945948</v>
      </c>
      <c r="BZ11">
        <f>1-(($AN$11-$AQ$10)/($AQ$11-$AQ$10))</f>
        <v>2.6315789473684181E-2</v>
      </c>
    </row>
    <row r="12" spans="1:80" x14ac:dyDescent="0.25">
      <c r="A12">
        <v>11</v>
      </c>
      <c r="D12">
        <v>51.844272000000004</v>
      </c>
      <c r="E12" s="2">
        <v>2</v>
      </c>
      <c r="F12">
        <v>40.738178000000005</v>
      </c>
      <c r="G12" s="3">
        <v>3</v>
      </c>
      <c r="P12">
        <v>2</v>
      </c>
      <c r="Q12" t="str">
        <f>CONCATENATE(C12,E12,G12,I12)</f>
        <v>23</v>
      </c>
      <c r="R12">
        <v>3</v>
      </c>
      <c r="X12" t="s">
        <v>284</v>
      </c>
      <c r="Y12" t="s">
        <v>268</v>
      </c>
      <c r="AF12">
        <v>0</v>
      </c>
      <c r="AN12">
        <v>351</v>
      </c>
      <c r="AO12">
        <v>306</v>
      </c>
      <c r="AP12">
        <v>313</v>
      </c>
      <c r="AQ12">
        <v>355</v>
      </c>
      <c r="AR12">
        <v>1779</v>
      </c>
      <c r="BG12">
        <v>3</v>
      </c>
      <c r="BH12">
        <v>70</v>
      </c>
      <c r="BI12">
        <f>($BH$17-$BH$14)/200</f>
        <v>0.15</v>
      </c>
    </row>
    <row r="13" spans="1:80" x14ac:dyDescent="0.25">
      <c r="A13">
        <v>12</v>
      </c>
      <c r="D13">
        <v>51.868389000000008</v>
      </c>
      <c r="E13" s="2">
        <v>2</v>
      </c>
      <c r="F13">
        <v>40.738594000000006</v>
      </c>
      <c r="G13" s="3">
        <v>3</v>
      </c>
      <c r="P13">
        <v>2</v>
      </c>
      <c r="Q13" t="str">
        <f>CONCATENATE(C13,E13,G13,I13)</f>
        <v>23</v>
      </c>
      <c r="R13">
        <v>4</v>
      </c>
      <c r="X13" t="s">
        <v>284</v>
      </c>
      <c r="Y13" t="s">
        <v>269</v>
      </c>
      <c r="AB13" t="s">
        <v>284</v>
      </c>
      <c r="AC13" t="str">
        <f>CONCATENATE($R13,$R14,$R15,$R16)</f>
        <v>4132</v>
      </c>
      <c r="AF13" t="s">
        <v>254</v>
      </c>
      <c r="AN13">
        <v>391</v>
      </c>
      <c r="AO13">
        <v>371</v>
      </c>
      <c r="AP13">
        <v>374</v>
      </c>
      <c r="AQ13">
        <v>391</v>
      </c>
      <c r="AR13">
        <v>2060</v>
      </c>
      <c r="BG13">
        <v>4</v>
      </c>
      <c r="BH13">
        <v>86</v>
      </c>
      <c r="BI13">
        <f>($BH$18-$BH$15)/200</f>
        <v>0.08</v>
      </c>
    </row>
    <row r="14" spans="1:80" x14ac:dyDescent="0.25">
      <c r="A14">
        <v>13</v>
      </c>
      <c r="D14">
        <v>51.885521000000004</v>
      </c>
      <c r="E14" s="2">
        <v>2</v>
      </c>
      <c r="F14">
        <v>40.741409000000004</v>
      </c>
      <c r="G14" s="3">
        <v>3</v>
      </c>
      <c r="P14">
        <v>2</v>
      </c>
      <c r="Q14" t="str">
        <f>CONCATENATE(C14,E14,G14,I14)</f>
        <v>23</v>
      </c>
      <c r="R14">
        <v>1</v>
      </c>
      <c r="X14" t="s">
        <v>282</v>
      </c>
      <c r="Y14" t="s">
        <v>270</v>
      </c>
      <c r="AF14">
        <v>0</v>
      </c>
      <c r="AN14">
        <v>427</v>
      </c>
      <c r="AO14">
        <v>409</v>
      </c>
      <c r="AP14">
        <v>411</v>
      </c>
      <c r="AQ14">
        <v>426</v>
      </c>
      <c r="AR14">
        <v>2093</v>
      </c>
      <c r="AT14">
        <f>(($AO$13-$AN$12)/($AN$13-$AN$12))</f>
        <v>0.5</v>
      </c>
      <c r="AU14">
        <f>(($AP$13-$AN$12)/($AN$13-$AN$12))</f>
        <v>0.57499999999999996</v>
      </c>
      <c r="AV14">
        <f>(($AQ$12-$AN$12)/($AN$13-$AN$12))</f>
        <v>0.1</v>
      </c>
      <c r="AW14">
        <f>(($AN$13-$AO$13)/($AO$14-$AO$13))</f>
        <v>0.52631578947368418</v>
      </c>
      <c r="AX14">
        <f>(($AP$13-$AO$13)/($AO$14-$AO$13))</f>
        <v>7.8947368421052627E-2</v>
      </c>
      <c r="AY14">
        <f>(($AQ$13-$AO$13)/($AO$14-$AO$13))</f>
        <v>0.52631578947368418</v>
      </c>
      <c r="AZ14">
        <f>(($AN$13-$AP$13)/($AP$14-$AP$13))</f>
        <v>0.45945945945945948</v>
      </c>
      <c r="BA14">
        <f>(($AO$14-$AP$13)/($AP$14-$AP$13))</f>
        <v>0.94594594594594594</v>
      </c>
      <c r="BB14">
        <f>(($AQ$13-$AP$13)/($AP$14-$AP$13))</f>
        <v>0.45945945945945948</v>
      </c>
      <c r="BC14">
        <f>(($AN$13-$AQ$13)/($AQ$14-$AQ$13))</f>
        <v>0</v>
      </c>
      <c r="BD14">
        <f>(($AO$13-$AQ$12)/($AQ$13-$AQ$12))</f>
        <v>0.44444444444444442</v>
      </c>
      <c r="BE14">
        <f>(($AP$13-$AQ$12)/($AQ$13-$AQ$12))</f>
        <v>0.52777777777777779</v>
      </c>
      <c r="BG14">
        <v>1</v>
      </c>
      <c r="BH14">
        <v>88</v>
      </c>
      <c r="BI14">
        <f>($BH$19-$BH$16)/200</f>
        <v>0.13</v>
      </c>
      <c r="BQ14">
        <f>(($AO$13-$AN$12)/($AN$13-$AN$12))</f>
        <v>0.5</v>
      </c>
      <c r="BR14">
        <f>1-(($AP$13-$AN$12)/($AN$13-$AN$12))</f>
        <v>0.42500000000000004</v>
      </c>
      <c r="BS14">
        <f>(($AQ$12-$AN$12)/($AN$13-$AN$12))</f>
        <v>0.1</v>
      </c>
      <c r="BT14">
        <f>1-(($AN$13-$AO$13)/($AO$14-$AO$13))</f>
        <v>0.47368421052631582</v>
      </c>
      <c r="BU14">
        <f>(($AP$13-$AO$13)/($AO$14-$AO$13))</f>
        <v>7.8947368421052627E-2</v>
      </c>
      <c r="BV14">
        <f>1-(($AQ$13-$AO$13)/($AO$14-$AO$13))</f>
        <v>0.47368421052631582</v>
      </c>
      <c r="BW14">
        <f>(($AN$13-$AP$13)/($AP$14-$AP$13))</f>
        <v>0.45945945945945948</v>
      </c>
      <c r="BX14">
        <f>1-(($AO$14-$AP$13)/($AP$14-$AP$13))</f>
        <v>5.4054054054054057E-2</v>
      </c>
      <c r="BY14">
        <f>(($AQ$13-$AP$13)/($AP$14-$AP$13))</f>
        <v>0.45945945945945948</v>
      </c>
      <c r="BZ14">
        <f>(($AN$13-$AQ$13)/($AQ$14-$AQ$13))</f>
        <v>0</v>
      </c>
      <c r="CA14">
        <f>(($AO$13-$AQ$12)/($AQ$13-$AQ$12))</f>
        <v>0.44444444444444442</v>
      </c>
      <c r="CB14">
        <f>1-(($AP$13-$AQ$12)/($AQ$13-$AQ$12))</f>
        <v>0.47222222222222221</v>
      </c>
    </row>
    <row r="15" spans="1:80" x14ac:dyDescent="0.25">
      <c r="A15">
        <v>14</v>
      </c>
      <c r="D15">
        <v>51.853649000000004</v>
      </c>
      <c r="E15" s="2">
        <v>2</v>
      </c>
      <c r="F15">
        <v>40.714218000000002</v>
      </c>
      <c r="G15" s="3">
        <v>3</v>
      </c>
      <c r="P15">
        <v>2</v>
      </c>
      <c r="Q15" t="str">
        <f>CONCATENATE(C15,E15,G15,I15)</f>
        <v>23</v>
      </c>
      <c r="R15">
        <v>3</v>
      </c>
      <c r="X15" t="s">
        <v>283</v>
      </c>
      <c r="Y15" t="s">
        <v>264</v>
      </c>
      <c r="AF15" t="s">
        <v>255</v>
      </c>
      <c r="AN15">
        <v>464</v>
      </c>
      <c r="AO15">
        <v>447</v>
      </c>
      <c r="AP15">
        <v>444</v>
      </c>
      <c r="AQ15">
        <v>463</v>
      </c>
      <c r="AR15">
        <v>2369</v>
      </c>
      <c r="AT15">
        <f>(($AO$14-$AN$13)/($AN$14-$AN$13))</f>
        <v>0.5</v>
      </c>
      <c r="AU15">
        <f>(($AP$14-$AN$13)/($AN$14-$AN$13))</f>
        <v>0.55555555555555558</v>
      </c>
      <c r="AV15">
        <f>(($AQ$13-$AN$13)/($AN$14-$AN$13))</f>
        <v>0</v>
      </c>
      <c r="AW15">
        <f>(($AN$14-$AO$14)/($AO$15-$AO$14))</f>
        <v>0.47368421052631576</v>
      </c>
      <c r="AX15">
        <f>(($AP$14-$AO$14)/($AO$15-$AO$14))</f>
        <v>5.2631578947368418E-2</v>
      </c>
      <c r="AY15">
        <f>(($AQ$14-$AO$14)/($AO$15-$AO$14))</f>
        <v>0.44736842105263158</v>
      </c>
      <c r="AZ15">
        <f>(($AN$14-$AP$14)/($AP$15-$AP$14))</f>
        <v>0.48484848484848486</v>
      </c>
      <c r="BA15">
        <f>(($AO$15-$AP$15)/($AP$16-$AP$15))</f>
        <v>8.3333333333333329E-2</v>
      </c>
      <c r="BB15">
        <f>(($AQ$14-$AP$14)/($AP$15-$AP$14))</f>
        <v>0.45454545454545453</v>
      </c>
      <c r="BC15">
        <f>(($AN$14-$AQ$14)/($AQ$15-$AQ$14))</f>
        <v>2.7027027027027029E-2</v>
      </c>
      <c r="BD15">
        <f>(($AO$14-$AQ$13)/($AQ$14-$AQ$13))</f>
        <v>0.51428571428571423</v>
      </c>
      <c r="BE15">
        <f>(($AP$14-$AQ$13)/($AQ$14-$AQ$13))</f>
        <v>0.5714285714285714</v>
      </c>
      <c r="BG15">
        <v>3</v>
      </c>
      <c r="BH15">
        <v>103</v>
      </c>
      <c r="BI15">
        <f>($BH$20-$BH$17)/200</f>
        <v>8.5000000000000006E-2</v>
      </c>
      <c r="BQ15">
        <f>(($AO$14-$AN$13)/($AN$14-$AN$13))</f>
        <v>0.5</v>
      </c>
      <c r="BR15">
        <f>1-(($AP$14-$AN$13)/($AN$14-$AN$13))</f>
        <v>0.44444444444444442</v>
      </c>
      <c r="BS15">
        <f>(($AQ$13-$AN$13)/($AN$14-$AN$13))</f>
        <v>0</v>
      </c>
      <c r="BT15">
        <f>(($AN$14-$AO$14)/($AO$15-$AO$14))</f>
        <v>0.47368421052631576</v>
      </c>
      <c r="BU15">
        <f>(($AP$14-$AO$14)/($AO$15-$AO$14))</f>
        <v>5.2631578947368418E-2</v>
      </c>
      <c r="BV15">
        <f>(($AQ$14-$AO$14)/($AO$15-$AO$14))</f>
        <v>0.44736842105263158</v>
      </c>
      <c r="BW15">
        <f>(($AN$14-$AP$14)/($AP$15-$AP$14))</f>
        <v>0.48484848484848486</v>
      </c>
      <c r="BX15">
        <f>(($AO$15-$AP$15)/($AP$16-$AP$15))</f>
        <v>8.3333333333333329E-2</v>
      </c>
      <c r="BY15">
        <f>(($AQ$14-$AP$14)/($AP$15-$AP$14))</f>
        <v>0.45454545454545453</v>
      </c>
      <c r="BZ15">
        <f>(($AN$14-$AQ$14)/($AQ$15-$AQ$14))</f>
        <v>2.7027027027027029E-2</v>
      </c>
      <c r="CA15">
        <f>1-(($AO$14-$AQ$13)/($AQ$14-$AQ$13))</f>
        <v>0.48571428571428577</v>
      </c>
      <c r="CB15">
        <f>1-(($AP$14-$AQ$13)/($AQ$14-$AQ$13))</f>
        <v>0.4285714285714286</v>
      </c>
    </row>
    <row r="16" spans="1:80" x14ac:dyDescent="0.25">
      <c r="A16">
        <v>15</v>
      </c>
      <c r="D16">
        <v>51.823440000000005</v>
      </c>
      <c r="E16" s="2">
        <v>2</v>
      </c>
      <c r="F16">
        <v>40.735210000000002</v>
      </c>
      <c r="G16" s="3">
        <v>3</v>
      </c>
      <c r="P16">
        <v>2</v>
      </c>
      <c r="Q16" t="str">
        <f>CONCATENATE(C16,E16,G16,I16)</f>
        <v>23</v>
      </c>
      <c r="R16">
        <v>2</v>
      </c>
      <c r="X16" t="s">
        <v>283</v>
      </c>
      <c r="Y16" t="s">
        <v>265</v>
      </c>
      <c r="AF16">
        <v>0</v>
      </c>
      <c r="AN16">
        <v>497</v>
      </c>
      <c r="AO16">
        <v>480</v>
      </c>
      <c r="AP16">
        <v>480</v>
      </c>
      <c r="AQ16">
        <v>496</v>
      </c>
      <c r="AR16">
        <v>2404</v>
      </c>
      <c r="AT16">
        <f>(($AO$15-$AN$14)/($AN$15-$AN$14))</f>
        <v>0.54054054054054057</v>
      </c>
      <c r="AU16">
        <f>(($AP$15-$AN$14)/($AN$15-$AN$14))</f>
        <v>0.45945945945945948</v>
      </c>
      <c r="AV16">
        <f>(($AQ$14-$AN$13)/($AN$14-$AN$13))</f>
        <v>0.97222222222222221</v>
      </c>
      <c r="AW16">
        <f>(($AN$15-$AO$15)/($AO$16-$AO$15))</f>
        <v>0.51515151515151514</v>
      </c>
      <c r="AX16">
        <f>(($AP$15-$AO$14)/($AO$15-$AO$14))</f>
        <v>0.92105263157894735</v>
      </c>
      <c r="AY16">
        <f>(($AQ$15-$AO$15)/($AO$16-$AO$15))</f>
        <v>0.48484848484848486</v>
      </c>
      <c r="AZ16">
        <f>(($AN$15-$AP$15)/($AP$16-$AP$15))</f>
        <v>0.55555555555555558</v>
      </c>
      <c r="BA16">
        <f>(($AO$16-$AP$16)/($AP$17-$AP$16))</f>
        <v>0</v>
      </c>
      <c r="BB16">
        <f>(($AQ$15-$AP$15)/($AP$16-$AP$15))</f>
        <v>0.52777777777777779</v>
      </c>
      <c r="BC16">
        <f>(($AN$15-$AQ$15)/($AQ$16-$AQ$15))</f>
        <v>3.0303030303030304E-2</v>
      </c>
      <c r="BD16">
        <f>(($AO$15-$AQ$14)/($AQ$15-$AQ$14))</f>
        <v>0.56756756756756754</v>
      </c>
      <c r="BE16">
        <f>(($AP$15-$AQ$14)/($AQ$15-$AQ$14))</f>
        <v>0.48648648648648651</v>
      </c>
      <c r="BG16">
        <v>2</v>
      </c>
      <c r="BH16">
        <v>104</v>
      </c>
      <c r="BI16">
        <f>($BH$21-$BH$18)/200</f>
        <v>0.12</v>
      </c>
      <c r="BQ16">
        <f>1-(($AO$15-$AN$14)/($AN$15-$AN$14))</f>
        <v>0.45945945945945943</v>
      </c>
      <c r="BR16">
        <f>(($AP$15-$AN$14)/($AN$15-$AN$14))</f>
        <v>0.45945945945945948</v>
      </c>
      <c r="BS16">
        <f>1-(($AQ$14-$AN$13)/($AN$14-$AN$13))</f>
        <v>2.777777777777779E-2</v>
      </c>
      <c r="BT16">
        <f>1-(($AN$15-$AO$15)/($AO$16-$AO$15))</f>
        <v>0.48484848484848486</v>
      </c>
      <c r="BU16">
        <f>1-(($AP$15-$AO$14)/($AO$15-$AO$14))</f>
        <v>7.8947368421052655E-2</v>
      </c>
      <c r="BV16">
        <f>(($AQ$15-$AO$15)/($AO$16-$AO$15))</f>
        <v>0.48484848484848486</v>
      </c>
      <c r="BW16">
        <f>1-(($AN$15-$AP$15)/($AP$16-$AP$15))</f>
        <v>0.44444444444444442</v>
      </c>
      <c r="BX16">
        <f>(($AO$16-$AP$16)/($AP$17-$AP$16))</f>
        <v>0</v>
      </c>
      <c r="BY16">
        <f>1-(($AQ$15-$AP$15)/($AP$16-$AP$15))</f>
        <v>0.47222222222222221</v>
      </c>
      <c r="BZ16">
        <f>(($AN$15-$AQ$15)/($AQ$16-$AQ$15))</f>
        <v>3.0303030303030304E-2</v>
      </c>
      <c r="CA16">
        <f>1-(($AO$15-$AQ$14)/($AQ$15-$AQ$14))</f>
        <v>0.43243243243243246</v>
      </c>
      <c r="CB16">
        <f>(($AP$15-$AQ$14)/($AQ$15-$AQ$14))</f>
        <v>0.48648648648648651</v>
      </c>
    </row>
    <row r="17" spans="1:80" x14ac:dyDescent="0.25">
      <c r="A17">
        <v>16</v>
      </c>
      <c r="D17">
        <v>51.982189000000005</v>
      </c>
      <c r="E17" s="2">
        <v>2</v>
      </c>
      <c r="F17">
        <v>40.745575000000002</v>
      </c>
      <c r="G17" s="3">
        <v>3</v>
      </c>
      <c r="P17">
        <v>2</v>
      </c>
      <c r="Q17" t="str">
        <f>CONCATENATE(C17,E17,G17,I17)</f>
        <v>23</v>
      </c>
      <c r="R17">
        <v>4</v>
      </c>
      <c r="X17" t="s">
        <v>283</v>
      </c>
      <c r="Y17" t="s">
        <v>262</v>
      </c>
      <c r="AB17" t="s">
        <v>283</v>
      </c>
      <c r="AC17" t="str">
        <f>CONCATENATE($R17,$R18,$R19,$R20)</f>
        <v>4123</v>
      </c>
      <c r="AF17" t="s">
        <v>256</v>
      </c>
      <c r="AN17">
        <v>527</v>
      </c>
      <c r="AO17">
        <v>512</v>
      </c>
      <c r="AP17">
        <v>512</v>
      </c>
      <c r="AQ17">
        <v>528</v>
      </c>
      <c r="AR17">
        <v>2715</v>
      </c>
      <c r="AT17">
        <f>(($AO$16-$AN$15)/($AN$16-$AN$15))</f>
        <v>0.48484848484848486</v>
      </c>
      <c r="AU17">
        <f>(($AP$16-$AN$15)/($AN$16-$AN$15))</f>
        <v>0.48484848484848486</v>
      </c>
      <c r="AV17">
        <f>(($AQ$15-$AN$14)/($AN$15-$AN$14))</f>
        <v>0.97297297297297303</v>
      </c>
      <c r="AW17">
        <f>(($AN$16-$AO$16)/($AO$17-$AO$16))</f>
        <v>0.53125</v>
      </c>
      <c r="AX17">
        <f>(($AP$16-$AO$16)/($AO$17-$AO$16))</f>
        <v>0</v>
      </c>
      <c r="AY17">
        <f>(($AQ$16-$AO$16)/($AO$17-$AO$16))</f>
        <v>0.5</v>
      </c>
      <c r="AZ17">
        <f>(($AN$16-$AP$16)/($AP$17-$AP$16))</f>
        <v>0.53125</v>
      </c>
      <c r="BA17">
        <f>(($AO$17-$AP$17)/($AP$18-$AP$17))</f>
        <v>0</v>
      </c>
      <c r="BB17">
        <f>(($AQ$16-$AP$16)/($AP$17-$AP$16))</f>
        <v>0.5</v>
      </c>
      <c r="BC17">
        <f>(($AN$16-$AQ$16)/($AQ$17-$AQ$16))</f>
        <v>3.125E-2</v>
      </c>
      <c r="BD17">
        <f>(($AO$16-$AQ$15)/($AQ$16-$AQ$15))</f>
        <v>0.51515151515151514</v>
      </c>
      <c r="BE17">
        <f>(($AP$16-$AQ$15)/($AQ$16-$AQ$15))</f>
        <v>0.51515151515151514</v>
      </c>
      <c r="BG17">
        <v>4</v>
      </c>
      <c r="BH17">
        <v>118</v>
      </c>
      <c r="BI17">
        <f>($BH$22-$BH$19)/200</f>
        <v>0.08</v>
      </c>
      <c r="BQ17">
        <f>(($AO$16-$AN$15)/($AN$16-$AN$15))</f>
        <v>0.48484848484848486</v>
      </c>
      <c r="BR17">
        <f>(($AP$16-$AN$15)/($AN$16-$AN$15))</f>
        <v>0.48484848484848486</v>
      </c>
      <c r="BS17">
        <f>1-(($AQ$15-$AN$14)/($AN$15-$AN$14))</f>
        <v>2.7027027027026973E-2</v>
      </c>
      <c r="BT17">
        <f>1-(($AN$16-$AO$16)/($AO$17-$AO$16))</f>
        <v>0.46875</v>
      </c>
      <c r="BU17">
        <f>(($AP$16-$AO$16)/($AO$17-$AO$16))</f>
        <v>0</v>
      </c>
      <c r="BV17">
        <f>(($AQ$16-$AO$16)/($AO$17-$AO$16))</f>
        <v>0.5</v>
      </c>
      <c r="BW17">
        <f>1-(($AN$16-$AP$16)/($AP$17-$AP$16))</f>
        <v>0.46875</v>
      </c>
      <c r="BX17">
        <f>(($AO$17-$AP$17)/($AP$18-$AP$17))</f>
        <v>0</v>
      </c>
      <c r="BY17">
        <f>(($AQ$16-$AP$16)/($AP$17-$AP$16))</f>
        <v>0.5</v>
      </c>
      <c r="BZ17">
        <f>(($AN$16-$AQ$16)/($AQ$17-$AQ$16))</f>
        <v>3.125E-2</v>
      </c>
      <c r="CA17">
        <f>1-(($AO$16-$AQ$15)/($AQ$16-$AQ$15))</f>
        <v>0.48484848484848486</v>
      </c>
      <c r="CB17">
        <f>1-(($AP$16-$AQ$15)/($AQ$16-$AQ$15))</f>
        <v>0.48484848484848486</v>
      </c>
    </row>
    <row r="18" spans="1:80" x14ac:dyDescent="0.25">
      <c r="A18">
        <v>17</v>
      </c>
      <c r="D18">
        <v>51.967865000000003</v>
      </c>
      <c r="E18" s="2">
        <v>2</v>
      </c>
      <c r="F18">
        <v>40.777813000000002</v>
      </c>
      <c r="G18" s="3">
        <v>3</v>
      </c>
      <c r="P18">
        <v>2</v>
      </c>
      <c r="Q18" t="str">
        <f>CONCATENATE(C18,E18,G18,I18)</f>
        <v>23</v>
      </c>
      <c r="R18">
        <v>1</v>
      </c>
      <c r="X18" t="s">
        <v>283</v>
      </c>
      <c r="Y18" t="s">
        <v>263</v>
      </c>
      <c r="AF18">
        <v>0</v>
      </c>
      <c r="AN18">
        <v>559</v>
      </c>
      <c r="AO18">
        <v>544</v>
      </c>
      <c r="AP18">
        <v>543</v>
      </c>
      <c r="AQ18">
        <v>559</v>
      </c>
      <c r="AT18">
        <f>(($AO$17-$AN$16)/($AN$17-$AN$16))</f>
        <v>0.5</v>
      </c>
      <c r="AU18">
        <f>(($AP$17-$AN$16)/($AN$17-$AN$16))</f>
        <v>0.5</v>
      </c>
      <c r="AV18">
        <f>(($AQ$16-$AN$15)/($AN$16-$AN$15))</f>
        <v>0.96969696969696972</v>
      </c>
      <c r="AW18">
        <f>(($AN$17-$AO$17)/($AO$18-$AO$17))</f>
        <v>0.46875</v>
      </c>
      <c r="AX18">
        <f>(($AP$17-$AO$17)/($AO$18-$AO$17))</f>
        <v>0</v>
      </c>
      <c r="AY18">
        <f>(($AQ$17-$AO$17)/($AO$18-$AO$17))</f>
        <v>0.5</v>
      </c>
      <c r="AZ18">
        <f>(($AN$17-$AP$17)/($AP$18-$AP$17))</f>
        <v>0.4838709677419355</v>
      </c>
      <c r="BA18">
        <f>(($AO$18-$AP$18)/($AP$19-$AP$18))</f>
        <v>3.3333333333333333E-2</v>
      </c>
      <c r="BB18">
        <f>(($AQ$17-$AP$17)/($AP$18-$AP$17))</f>
        <v>0.5161290322580645</v>
      </c>
      <c r="BC18">
        <f>(($AN$17-$AQ$16)/($AQ$17-$AQ$16))</f>
        <v>0.96875</v>
      </c>
      <c r="BD18">
        <f>(($AO$17-$AQ$16)/($AQ$17-$AQ$16))</f>
        <v>0.5</v>
      </c>
      <c r="BE18">
        <f>(($AP$17-$AQ$16)/($AQ$17-$AQ$16))</f>
        <v>0.5</v>
      </c>
      <c r="BG18">
        <v>1</v>
      </c>
      <c r="BH18">
        <v>119</v>
      </c>
      <c r="BI18">
        <f>($BH$23-$BH$20)/200</f>
        <v>0.125</v>
      </c>
      <c r="BQ18">
        <f>(($AO$17-$AN$16)/($AN$17-$AN$16))</f>
        <v>0.5</v>
      </c>
      <c r="BR18">
        <f>(($AP$17-$AN$16)/($AN$17-$AN$16))</f>
        <v>0.5</v>
      </c>
      <c r="BS18">
        <f>1-(($AQ$16-$AN$15)/($AN$16-$AN$15))</f>
        <v>3.0303030303030276E-2</v>
      </c>
      <c r="BT18">
        <f>(($AN$17-$AO$17)/($AO$18-$AO$17))</f>
        <v>0.46875</v>
      </c>
      <c r="BU18">
        <f>(($AP$17-$AO$17)/($AO$18-$AO$17))</f>
        <v>0</v>
      </c>
      <c r="BV18">
        <f>(($AQ$17-$AO$17)/($AO$18-$AO$17))</f>
        <v>0.5</v>
      </c>
      <c r="BW18">
        <f>(($AN$17-$AP$17)/($AP$18-$AP$17))</f>
        <v>0.4838709677419355</v>
      </c>
      <c r="BX18">
        <f>(($AO$18-$AP$18)/($AP$19-$AP$18))</f>
        <v>3.3333333333333333E-2</v>
      </c>
      <c r="BY18">
        <f>1-(($AQ$17-$AP$17)/($AP$18-$AP$17))</f>
        <v>0.4838709677419355</v>
      </c>
      <c r="BZ18">
        <f>1-(($AN$17-$AQ$16)/($AQ$17-$AQ$16))</f>
        <v>3.125E-2</v>
      </c>
      <c r="CA18">
        <f>(($AO$17-$AQ$16)/($AQ$17-$AQ$16))</f>
        <v>0.5</v>
      </c>
      <c r="CB18">
        <f>(($AP$17-$AQ$16)/($AQ$17-$AQ$16))</f>
        <v>0.5</v>
      </c>
    </row>
    <row r="19" spans="1:80" x14ac:dyDescent="0.25">
      <c r="A19">
        <v>18</v>
      </c>
      <c r="D19">
        <v>51.799118000000007</v>
      </c>
      <c r="E19" s="2">
        <v>2</v>
      </c>
      <c r="F19">
        <v>40.802917000000008</v>
      </c>
      <c r="G19" s="3">
        <v>3</v>
      </c>
      <c r="P19">
        <v>2</v>
      </c>
      <c r="Q19" t="str">
        <f>CONCATENATE(C19,E19,G19,I19)</f>
        <v>23</v>
      </c>
      <c r="R19">
        <v>2</v>
      </c>
      <c r="X19" t="s">
        <v>283</v>
      </c>
      <c r="Y19" t="s">
        <v>264</v>
      </c>
      <c r="AF19" t="s">
        <v>257</v>
      </c>
      <c r="AG19" t="s">
        <v>258</v>
      </c>
      <c r="AN19">
        <v>588</v>
      </c>
      <c r="AO19">
        <v>573</v>
      </c>
      <c r="AP19">
        <v>573</v>
      </c>
      <c r="AQ19">
        <v>587</v>
      </c>
      <c r="AT19">
        <f>(($AO$18-$AN$17)/($AN$18-$AN$17))</f>
        <v>0.53125</v>
      </c>
      <c r="AU19">
        <f>(($AP$18-$AN$17)/($AN$18-$AN$17))</f>
        <v>0.5</v>
      </c>
      <c r="AV19">
        <f>(($AQ$17-$AN$17)/($AN$18-$AN$17))</f>
        <v>3.125E-2</v>
      </c>
      <c r="AW19">
        <f>(($AN$18-$AO$18)/($AO$19-$AO$18))</f>
        <v>0.51724137931034486</v>
      </c>
      <c r="AX19">
        <f>(($AP$18-$AO$17)/($AO$18-$AO$17))</f>
        <v>0.96875</v>
      </c>
      <c r="AY19">
        <f>(($AQ$18-$AO$18)/($AO$19-$AO$18))</f>
        <v>0.51724137931034486</v>
      </c>
      <c r="AZ19">
        <f>(($AN$18-$AP$18)/($AP$19-$AP$18))</f>
        <v>0.53333333333333333</v>
      </c>
      <c r="BA19">
        <f>(($AO$19-$AP$19)/($AP$20-$AP$19))</f>
        <v>0</v>
      </c>
      <c r="BB19">
        <f>(($AQ$18-$AP$18)/($AP$19-$AP$18))</f>
        <v>0.53333333333333333</v>
      </c>
      <c r="BC19">
        <f>(($AN$18-$AQ$18)/($AQ$19-$AQ$18))</f>
        <v>0</v>
      </c>
      <c r="BD19">
        <f>(($AO$18-$AQ$17)/($AQ$18-$AQ$17))</f>
        <v>0.5161290322580645</v>
      </c>
      <c r="BE19">
        <f>(($AP$18-$AQ$17)/($AQ$18-$AQ$17))</f>
        <v>0.4838709677419355</v>
      </c>
      <c r="BG19">
        <v>2</v>
      </c>
      <c r="BH19">
        <v>130</v>
      </c>
      <c r="BI19">
        <f>($BH$24-$BH$21)/200</f>
        <v>0.1</v>
      </c>
      <c r="BQ19">
        <f>1-(($AO$18-$AN$17)/($AN$18-$AN$17))</f>
        <v>0.46875</v>
      </c>
      <c r="BR19">
        <f>(($AP$18-$AN$17)/($AN$18-$AN$17))</f>
        <v>0.5</v>
      </c>
      <c r="BS19">
        <f>(($AQ$17-$AN$17)/($AN$18-$AN$17))</f>
        <v>3.125E-2</v>
      </c>
      <c r="BT19">
        <f>1-(($AN$18-$AO$18)/($AO$19-$AO$18))</f>
        <v>0.48275862068965514</v>
      </c>
      <c r="BU19">
        <f>1-(($AP$18-$AO$17)/($AO$18-$AO$17))</f>
        <v>3.125E-2</v>
      </c>
      <c r="BV19">
        <f>1-(($AQ$18-$AO$18)/($AO$19-$AO$18))</f>
        <v>0.48275862068965514</v>
      </c>
      <c r="BW19">
        <f>1-(($AN$18-$AP$18)/($AP$19-$AP$18))</f>
        <v>0.46666666666666667</v>
      </c>
      <c r="BX19">
        <f>(($AO$19-$AP$19)/($AP$20-$AP$19))</f>
        <v>0</v>
      </c>
      <c r="BY19">
        <f>1-(($AQ$18-$AP$18)/($AP$19-$AP$18))</f>
        <v>0.46666666666666667</v>
      </c>
      <c r="BZ19">
        <f>(($AN$18-$AQ$18)/($AQ$19-$AQ$18))</f>
        <v>0</v>
      </c>
      <c r="CA19">
        <f>1-(($AO$18-$AQ$17)/($AQ$18-$AQ$17))</f>
        <v>0.4838709677419355</v>
      </c>
      <c r="CB19">
        <f>(($AP$18-$AQ$17)/($AQ$18-$AQ$17))</f>
        <v>0.4838709677419355</v>
      </c>
    </row>
    <row r="20" spans="1:80" x14ac:dyDescent="0.25">
      <c r="A20">
        <v>19</v>
      </c>
      <c r="F20">
        <v>40.709949000000002</v>
      </c>
      <c r="G20" s="3">
        <v>3</v>
      </c>
      <c r="P20">
        <v>1</v>
      </c>
      <c r="Q20" t="str">
        <f>CONCATENATE(C20,E20,G20,I20)</f>
        <v>3</v>
      </c>
      <c r="R20">
        <v>3</v>
      </c>
      <c r="X20" t="s">
        <v>283</v>
      </c>
      <c r="Y20" t="s">
        <v>265</v>
      </c>
      <c r="AF20">
        <v>0</v>
      </c>
      <c r="AG20">
        <v>0</v>
      </c>
      <c r="AN20">
        <v>618</v>
      </c>
      <c r="AO20">
        <v>602</v>
      </c>
      <c r="AP20">
        <v>603</v>
      </c>
      <c r="AQ20">
        <v>615</v>
      </c>
      <c r="AT20">
        <f>(($AO$19-$AN$18)/($AN$19-$AN$18))</f>
        <v>0.48275862068965519</v>
      </c>
      <c r="AU20">
        <f>(($AP$19-$AN$18)/($AN$19-$AN$18))</f>
        <v>0.48275862068965519</v>
      </c>
      <c r="AV20">
        <f>(($AQ$18-$AN$18)/($AN$19-$AN$18))</f>
        <v>0</v>
      </c>
      <c r="AW20">
        <f>(($AN$19-$AO$19)/($AO$20-$AO$19))</f>
        <v>0.51724137931034486</v>
      </c>
      <c r="AX20">
        <f>(($AP$19-$AO$19)/($AO$20-$AO$19))</f>
        <v>0</v>
      </c>
      <c r="AY20">
        <f>(($AQ$19-$AO$19)/($AO$20-$AO$19))</f>
        <v>0.48275862068965519</v>
      </c>
      <c r="AZ20">
        <f>(($AN$19-$AP$19)/($AP$20-$AP$19))</f>
        <v>0.5</v>
      </c>
      <c r="BA20">
        <f>(($AO$20-$AP$19)/($AP$20-$AP$19))</f>
        <v>0.96666666666666667</v>
      </c>
      <c r="BB20">
        <f>(($AQ$19-$AP$19)/($AP$20-$AP$19))</f>
        <v>0.46666666666666667</v>
      </c>
      <c r="BC20">
        <f>(($AN$19-$AQ$19)/($AQ$20-$AQ$19))</f>
        <v>3.5714285714285712E-2</v>
      </c>
      <c r="BD20">
        <f>(($AO$19-$AQ$18)/($AQ$19-$AQ$18))</f>
        <v>0.5</v>
      </c>
      <c r="BE20">
        <f>(($AP$19-$AQ$18)/($AQ$19-$AQ$18))</f>
        <v>0.5</v>
      </c>
      <c r="BG20">
        <v>3</v>
      </c>
      <c r="BH20">
        <v>135</v>
      </c>
      <c r="BI20">
        <f>($BH$25-$BH$22)/200</f>
        <v>0.13500000000000001</v>
      </c>
      <c r="BQ20">
        <f>(($AO$19-$AN$18)/($AN$19-$AN$18))</f>
        <v>0.48275862068965519</v>
      </c>
      <c r="BR20">
        <f>(($AP$19-$AN$18)/($AN$19-$AN$18))</f>
        <v>0.48275862068965519</v>
      </c>
      <c r="BS20">
        <f>(($AQ$18-$AN$18)/($AN$19-$AN$18))</f>
        <v>0</v>
      </c>
      <c r="BT20">
        <f>1-(($AN$19-$AO$19)/($AO$20-$AO$19))</f>
        <v>0.48275862068965514</v>
      </c>
      <c r="BU20">
        <f>(($AP$19-$AO$19)/($AO$20-$AO$19))</f>
        <v>0</v>
      </c>
      <c r="BV20">
        <f>(($AQ$19-$AO$19)/($AO$20-$AO$19))</f>
        <v>0.48275862068965519</v>
      </c>
      <c r="BW20">
        <f>(($AN$19-$AP$19)/($AP$20-$AP$19))</f>
        <v>0.5</v>
      </c>
      <c r="BX20">
        <f>1-(($AO$20-$AP$19)/($AP$20-$AP$19))</f>
        <v>3.3333333333333326E-2</v>
      </c>
      <c r="BY20">
        <f>(($AQ$19-$AP$19)/($AP$20-$AP$19))</f>
        <v>0.46666666666666667</v>
      </c>
      <c r="BZ20">
        <f>(($AN$19-$AQ$19)/($AQ$20-$AQ$19))</f>
        <v>3.5714285714285712E-2</v>
      </c>
      <c r="CA20">
        <f>(($AO$19-$AQ$18)/($AQ$19-$AQ$18))</f>
        <v>0.5</v>
      </c>
      <c r="CB20">
        <f>(($AP$19-$AQ$18)/($AQ$19-$AQ$18))</f>
        <v>0.5</v>
      </c>
    </row>
    <row r="21" spans="1:80" x14ac:dyDescent="0.25">
      <c r="A21">
        <v>20</v>
      </c>
      <c r="P21">
        <v>0</v>
      </c>
      <c r="Q21" t="str">
        <f>CONCATENATE(C21,E21,G21,I21)</f>
        <v/>
      </c>
      <c r="R21">
        <v>4</v>
      </c>
      <c r="X21" t="s">
        <v>283</v>
      </c>
      <c r="Y21" t="s">
        <v>262</v>
      </c>
      <c r="AB21" t="s">
        <v>283</v>
      </c>
      <c r="AC21" t="str">
        <f>CONCATENATE($R21,$R22,$R23,$R24)</f>
        <v>4123</v>
      </c>
      <c r="AF21">
        <v>0</v>
      </c>
      <c r="AG21">
        <v>0</v>
      </c>
      <c r="AN21">
        <v>646</v>
      </c>
      <c r="AO21">
        <v>629</v>
      </c>
      <c r="AP21">
        <v>634</v>
      </c>
      <c r="AQ21">
        <v>643</v>
      </c>
      <c r="AT21">
        <f>(($AO$20-$AN$19)/($AN$20-$AN$19))</f>
        <v>0.46666666666666667</v>
      </c>
      <c r="AU21">
        <f>(($AP$20-$AN$19)/($AN$20-$AN$19))</f>
        <v>0.5</v>
      </c>
      <c r="AV21">
        <f>(($AQ$19-$AN$18)/($AN$19-$AN$18))</f>
        <v>0.96551724137931039</v>
      </c>
      <c r="AW21">
        <f>(($AN$20-$AO$20)/($AO$21-$AO$20))</f>
        <v>0.59259259259259256</v>
      </c>
      <c r="AX21">
        <f>(($AP$20-$AO$20)/($AO$21-$AO$20))</f>
        <v>3.7037037037037035E-2</v>
      </c>
      <c r="AY21">
        <f>(($AQ$20-$AO$20)/($AO$21-$AO$20))</f>
        <v>0.48148148148148145</v>
      </c>
      <c r="AZ21">
        <f>(($AN$20-$AP$20)/($AP$21-$AP$20))</f>
        <v>0.4838709677419355</v>
      </c>
      <c r="BA21">
        <f>(($AO$21-$AP$20)/($AP$21-$AP$20))</f>
        <v>0.83870967741935487</v>
      </c>
      <c r="BB21">
        <f>(($AQ$20-$AP$20)/($AP$21-$AP$20))</f>
        <v>0.38709677419354838</v>
      </c>
      <c r="BC21">
        <f>(($AN$20-$AQ$20)/($AQ$21-$AQ$20))</f>
        <v>0.10714285714285714</v>
      </c>
      <c r="BD21">
        <f>(($AO$20-$AQ$19)/($AQ$20-$AQ$19))</f>
        <v>0.5357142857142857</v>
      </c>
      <c r="BE21">
        <f>(($AP$20-$AQ$19)/($AQ$20-$AQ$19))</f>
        <v>0.5714285714285714</v>
      </c>
      <c r="BG21">
        <v>4</v>
      </c>
      <c r="BH21">
        <v>143</v>
      </c>
      <c r="BI21">
        <f>($BH$26-$BH$23)/200</f>
        <v>7.0000000000000007E-2</v>
      </c>
      <c r="BQ21">
        <f>(($AO$20-$AN$19)/($AN$20-$AN$19))</f>
        <v>0.46666666666666667</v>
      </c>
      <c r="BR21">
        <f>(($AP$20-$AN$19)/($AN$20-$AN$19))</f>
        <v>0.5</v>
      </c>
      <c r="BS21">
        <f>1-(($AQ$19-$AN$18)/($AN$19-$AN$18))</f>
        <v>3.4482758620689613E-2</v>
      </c>
      <c r="BT21">
        <f>1-(($AN$20-$AO$20)/($AO$21-$AO$20))</f>
        <v>0.40740740740740744</v>
      </c>
      <c r="BU21">
        <f>(($AP$20-$AO$20)/($AO$21-$AO$20))</f>
        <v>3.7037037037037035E-2</v>
      </c>
      <c r="BV21">
        <f>(($AQ$20-$AO$20)/($AO$21-$AO$20))</f>
        <v>0.48148148148148145</v>
      </c>
      <c r="BW21">
        <f>(($AN$20-$AP$20)/($AP$21-$AP$20))</f>
        <v>0.4838709677419355</v>
      </c>
      <c r="BX21">
        <f>1-(($AO$21-$AP$20)/($AP$21-$AP$20))</f>
        <v>0.16129032258064513</v>
      </c>
      <c r="BY21">
        <f>(($AQ$20-$AP$20)/($AP$21-$AP$20))</f>
        <v>0.38709677419354838</v>
      </c>
      <c r="BZ21">
        <f>(($AN$20-$AQ$20)/($AQ$21-$AQ$20))</f>
        <v>0.10714285714285714</v>
      </c>
      <c r="CA21">
        <f>1-(($AO$20-$AQ$19)/($AQ$20-$AQ$19))</f>
        <v>0.4642857142857143</v>
      </c>
      <c r="CB21">
        <f>1-(($AP$20-$AQ$19)/($AQ$20-$AQ$19))</f>
        <v>0.4285714285714286</v>
      </c>
    </row>
    <row r="22" spans="1:80" x14ac:dyDescent="0.25">
      <c r="A22">
        <v>21</v>
      </c>
      <c r="B22">
        <v>63.100834000000006</v>
      </c>
      <c r="C22" s="4">
        <v>1</v>
      </c>
      <c r="H22">
        <v>51.876930000000002</v>
      </c>
      <c r="I22" s="5">
        <v>4</v>
      </c>
      <c r="P22">
        <v>2</v>
      </c>
      <c r="Q22" t="str">
        <f>CONCATENATE(C22,E22,G22,I22)</f>
        <v>14</v>
      </c>
      <c r="R22">
        <v>1</v>
      </c>
      <c r="X22" t="s">
        <v>283</v>
      </c>
      <c r="Y22" t="s">
        <v>263</v>
      </c>
      <c r="AF22">
        <v>0</v>
      </c>
      <c r="AG22">
        <v>0</v>
      </c>
      <c r="AN22">
        <v>678</v>
      </c>
      <c r="AO22">
        <v>661</v>
      </c>
      <c r="AP22">
        <v>661</v>
      </c>
      <c r="AQ22">
        <v>676</v>
      </c>
      <c r="AT22">
        <f>(($AO$21-$AN$20)/($AN$21-$AN$20))</f>
        <v>0.39285714285714285</v>
      </c>
      <c r="AU22">
        <f>(($AP$21-$AN$20)/($AN$21-$AN$20))</f>
        <v>0.5714285714285714</v>
      </c>
      <c r="AV22">
        <f>(($AQ$20-$AN$19)/($AN$20-$AN$19))</f>
        <v>0.9</v>
      </c>
      <c r="AW22">
        <f>(($AN$21-$AO$21)/($AO$22-$AO$21))</f>
        <v>0.53125</v>
      </c>
      <c r="AX22">
        <f>(($AP$21-$AO$21)/($AO$22-$AO$21))</f>
        <v>0.15625</v>
      </c>
      <c r="AY22">
        <f>(($AQ$21-$AO$21)/($AO$22-$AO$21))</f>
        <v>0.4375</v>
      </c>
      <c r="AZ22">
        <f>(($AN$21-$AP$21)/($AP$22-$AP$21))</f>
        <v>0.44444444444444442</v>
      </c>
      <c r="BA22">
        <f>(($AO$22-$AP$22)/($AP$23-$AP$22))</f>
        <v>0</v>
      </c>
      <c r="BB22">
        <f>(($AQ$21-$AP$21)/($AP$22-$AP$21))</f>
        <v>0.33333333333333331</v>
      </c>
      <c r="BC22">
        <f>(($AN$21-$AQ$21)/($AQ$22-$AQ$21))</f>
        <v>9.0909090909090912E-2</v>
      </c>
      <c r="BD22">
        <f>(($AO$21-$AQ$20)/($AQ$21-$AQ$20))</f>
        <v>0.5</v>
      </c>
      <c r="BE22">
        <f>(($AP$21-$AQ$20)/($AQ$21-$AQ$20))</f>
        <v>0.6785714285714286</v>
      </c>
      <c r="BG22">
        <v>1</v>
      </c>
      <c r="BH22">
        <v>146</v>
      </c>
      <c r="BI22">
        <f>($BH$27-$BH$24)/200</f>
        <v>0.115</v>
      </c>
      <c r="BQ22">
        <f>(($AO$21-$AN$20)/($AN$21-$AN$20))</f>
        <v>0.39285714285714285</v>
      </c>
      <c r="BR22">
        <f>1-(($AP$21-$AN$20)/($AN$21-$AN$20))</f>
        <v>0.4285714285714286</v>
      </c>
      <c r="BS22">
        <f>1-(($AQ$20-$AN$19)/($AN$20-$AN$19))</f>
        <v>9.9999999999999978E-2</v>
      </c>
      <c r="BT22">
        <f>1-(($AN$21-$AO$21)/($AO$22-$AO$21))</f>
        <v>0.46875</v>
      </c>
      <c r="BU22">
        <f>(($AP$21-$AO$21)/($AO$22-$AO$21))</f>
        <v>0.15625</v>
      </c>
      <c r="BV22">
        <f>(($AQ$21-$AO$21)/($AO$22-$AO$21))</f>
        <v>0.4375</v>
      </c>
      <c r="BW22">
        <f>(($AN$21-$AP$21)/($AP$22-$AP$21))</f>
        <v>0.44444444444444442</v>
      </c>
      <c r="BX22">
        <f>(($AO$22-$AP$22)/($AP$23-$AP$22))</f>
        <v>0</v>
      </c>
      <c r="BY22">
        <f>(($AQ$21-$AP$21)/($AP$22-$AP$21))</f>
        <v>0.33333333333333331</v>
      </c>
      <c r="BZ22">
        <f>(($AN$21-$AQ$21)/($AQ$22-$AQ$21))</f>
        <v>9.0909090909090912E-2</v>
      </c>
      <c r="CA22">
        <f>(($AO$21-$AQ$20)/($AQ$21-$AQ$20))</f>
        <v>0.5</v>
      </c>
      <c r="CB22">
        <f>1-(($AP$21-$AQ$20)/($AQ$21-$AQ$20))</f>
        <v>0.3214285714285714</v>
      </c>
    </row>
    <row r="23" spans="1:80" x14ac:dyDescent="0.25">
      <c r="A23">
        <v>22</v>
      </c>
      <c r="B23">
        <v>63.156566000000005</v>
      </c>
      <c r="C23" s="4">
        <v>1</v>
      </c>
      <c r="H23">
        <v>51.877189000000001</v>
      </c>
      <c r="I23" s="5">
        <v>4</v>
      </c>
      <c r="P23">
        <v>2</v>
      </c>
      <c r="Q23" t="str">
        <f>CONCATENATE(C23,E23,G23,I23)</f>
        <v>14</v>
      </c>
      <c r="R23">
        <v>2</v>
      </c>
      <c r="X23" t="s">
        <v>283</v>
      </c>
      <c r="Y23" t="s">
        <v>264</v>
      </c>
      <c r="AF23">
        <v>0</v>
      </c>
      <c r="AG23">
        <v>0</v>
      </c>
      <c r="AN23">
        <v>714</v>
      </c>
      <c r="AO23">
        <v>696</v>
      </c>
      <c r="AP23">
        <v>697</v>
      </c>
      <c r="AQ23">
        <v>716</v>
      </c>
      <c r="AT23">
        <f>(($AO$22-$AN$21)/($AN$22-$AN$21))</f>
        <v>0.46875</v>
      </c>
      <c r="AU23">
        <f>(($AP$22-$AN$21)/($AN$22-$AN$21))</f>
        <v>0.46875</v>
      </c>
      <c r="AV23">
        <f>(($AQ$21-$AN$20)/($AN$21-$AN$20))</f>
        <v>0.8928571428571429</v>
      </c>
      <c r="AW23">
        <f>(($AN$22-$AO$22)/($AO$23-$AO$22))</f>
        <v>0.48571428571428571</v>
      </c>
      <c r="AX23">
        <f>(($AP$22-$AO$22)/($AO$23-$AO$22))</f>
        <v>0</v>
      </c>
      <c r="AY23">
        <f>(($AQ$22-$AO$22)/($AO$23-$AO$22))</f>
        <v>0.42857142857142855</v>
      </c>
      <c r="AZ23">
        <f>(($AN$22-$AP$22)/($AP$23-$AP$22))</f>
        <v>0.47222222222222221</v>
      </c>
      <c r="BA23">
        <f>(($AO$23-$AP$22)/($AP$23-$AP$22))</f>
        <v>0.97222222222222221</v>
      </c>
      <c r="BB23">
        <f>(($AQ$22-$AP$22)/($AP$23-$AP$22))</f>
        <v>0.41666666666666669</v>
      </c>
      <c r="BC23">
        <f>(($AN$22-$AQ$22)/($AQ$23-$AQ$22))</f>
        <v>0.05</v>
      </c>
      <c r="BD23">
        <f>(($AO$22-$AQ$21)/($AQ$22-$AQ$21))</f>
        <v>0.54545454545454541</v>
      </c>
      <c r="BE23">
        <f>(($AP$22-$AQ$21)/($AQ$22-$AQ$21))</f>
        <v>0.54545454545454541</v>
      </c>
      <c r="BG23">
        <v>2</v>
      </c>
      <c r="BH23">
        <v>160</v>
      </c>
      <c r="BI23">
        <f>($BH$28-$BH$25)/200</f>
        <v>7.4999999999999997E-2</v>
      </c>
      <c r="BQ23">
        <f>(($AO$22-$AN$21)/($AN$22-$AN$21))</f>
        <v>0.46875</v>
      </c>
      <c r="BR23">
        <f>(($AP$22-$AN$21)/($AN$22-$AN$21))</f>
        <v>0.46875</v>
      </c>
      <c r="BS23">
        <f>1-(($AQ$21-$AN$20)/($AN$21-$AN$20))</f>
        <v>0.1071428571428571</v>
      </c>
      <c r="BT23">
        <f>(($AN$22-$AO$22)/($AO$23-$AO$22))</f>
        <v>0.48571428571428571</v>
      </c>
      <c r="BU23">
        <f>(($AP$22-$AO$22)/($AO$23-$AO$22))</f>
        <v>0</v>
      </c>
      <c r="BV23">
        <f>(($AQ$22-$AO$22)/($AO$23-$AO$22))</f>
        <v>0.42857142857142855</v>
      </c>
      <c r="BW23">
        <f>(($AN$22-$AP$22)/($AP$23-$AP$22))</f>
        <v>0.47222222222222221</v>
      </c>
      <c r="BX23">
        <f>1-(($AO$23-$AP$22)/($AP$23-$AP$22))</f>
        <v>2.777777777777779E-2</v>
      </c>
      <c r="BY23">
        <f>(($AQ$22-$AP$22)/($AP$23-$AP$22))</f>
        <v>0.41666666666666669</v>
      </c>
      <c r="BZ23">
        <f>(($AN$22-$AQ$22)/($AQ$23-$AQ$22))</f>
        <v>0.05</v>
      </c>
      <c r="CA23">
        <f>1-(($AO$22-$AQ$21)/($AQ$22-$AQ$21))</f>
        <v>0.45454545454545459</v>
      </c>
      <c r="CB23">
        <f>1-(($AP$22-$AQ$21)/($AQ$22-$AQ$21))</f>
        <v>0.45454545454545459</v>
      </c>
    </row>
    <row r="24" spans="1:80" x14ac:dyDescent="0.25">
      <c r="A24">
        <v>23</v>
      </c>
      <c r="B24">
        <v>63.182609000000006</v>
      </c>
      <c r="C24" s="4">
        <v>1</v>
      </c>
      <c r="H24">
        <v>51.875469000000002</v>
      </c>
      <c r="I24" s="5">
        <v>4</v>
      </c>
      <c r="P24">
        <v>2</v>
      </c>
      <c r="Q24" t="str">
        <f>CONCATENATE(C24,E24,G24,I24)</f>
        <v>14</v>
      </c>
      <c r="R24">
        <v>3</v>
      </c>
      <c r="X24" t="s">
        <v>283</v>
      </c>
      <c r="Y24" t="s">
        <v>265</v>
      </c>
      <c r="AF24">
        <v>0</v>
      </c>
      <c r="AG24">
        <v>0</v>
      </c>
      <c r="AN24">
        <v>780</v>
      </c>
      <c r="AO24">
        <v>737</v>
      </c>
      <c r="AP24">
        <v>738</v>
      </c>
      <c r="AQ24">
        <v>784</v>
      </c>
      <c r="AT24">
        <f>(($AO$23-$AN$22)/($AN$23-$AN$22))</f>
        <v>0.5</v>
      </c>
      <c r="AU24">
        <f>(($AP$23-$AN$22)/($AN$23-$AN$22))</f>
        <v>0.52777777777777779</v>
      </c>
      <c r="AV24">
        <f>(($AQ$22-$AN$21)/($AN$22-$AN$21))</f>
        <v>0.9375</v>
      </c>
      <c r="AW24">
        <f>(($AN$23-$AO$23)/($AO$24-$AO$23))</f>
        <v>0.43902439024390244</v>
      </c>
      <c r="AX24">
        <f>(($AP$23-$AO$23)/($AO$24-$AO$23))</f>
        <v>2.4390243902439025E-2</v>
      </c>
      <c r="AY24">
        <f>(($AQ$23-$AO$23)/($AO$24-$AO$23))</f>
        <v>0.48780487804878048</v>
      </c>
      <c r="AZ24">
        <f>(($AN$23-$AP$23)/($AP$24-$AP$23))</f>
        <v>0.41463414634146339</v>
      </c>
      <c r="BA24">
        <f>(($AO$24-$AP$23)/($AP$24-$AP$23))</f>
        <v>0.97560975609756095</v>
      </c>
      <c r="BB24">
        <f>(($AQ$23-$AP$23)/($AP$24-$AP$23))</f>
        <v>0.46341463414634149</v>
      </c>
      <c r="BC24">
        <f>(($AN$23-$AQ$22)/($AQ$23-$AQ$22))</f>
        <v>0.95</v>
      </c>
      <c r="BD24">
        <f>(($AO$23-$AQ$22)/($AQ$23-$AQ$22))</f>
        <v>0.5</v>
      </c>
      <c r="BE24">
        <f>(($AP$23-$AQ$22)/($AQ$23-$AQ$22))</f>
        <v>0.52500000000000002</v>
      </c>
      <c r="BG24">
        <v>3</v>
      </c>
      <c r="BH24">
        <v>163</v>
      </c>
      <c r="BI24">
        <f>($BH$29-$BH$26)/200</f>
        <v>0.13</v>
      </c>
      <c r="BQ24">
        <f>(($AO$23-$AN$22)/($AN$23-$AN$22))</f>
        <v>0.5</v>
      </c>
      <c r="BR24">
        <f>1-(($AP$23-$AN$22)/($AN$23-$AN$22))</f>
        <v>0.47222222222222221</v>
      </c>
      <c r="BS24">
        <f>1-(($AQ$22-$AN$21)/($AN$22-$AN$21))</f>
        <v>6.25E-2</v>
      </c>
      <c r="BT24">
        <f>(($AN$23-$AO$23)/($AO$24-$AO$23))</f>
        <v>0.43902439024390244</v>
      </c>
      <c r="BU24">
        <f>(($AP$23-$AO$23)/($AO$24-$AO$23))</f>
        <v>2.4390243902439025E-2</v>
      </c>
      <c r="BV24">
        <f>(($AQ$23-$AO$23)/($AO$24-$AO$23))</f>
        <v>0.48780487804878048</v>
      </c>
      <c r="BW24">
        <f>(($AN$23-$AP$23)/($AP$24-$AP$23))</f>
        <v>0.41463414634146339</v>
      </c>
      <c r="BX24">
        <f>1-(($AO$24-$AP$23)/($AP$24-$AP$23))</f>
        <v>2.4390243902439046E-2</v>
      </c>
      <c r="BY24">
        <f>(($AQ$23-$AP$23)/($AP$24-$AP$23))</f>
        <v>0.46341463414634149</v>
      </c>
      <c r="BZ24">
        <f>1-(($AN$23-$AQ$22)/($AQ$23-$AQ$22))</f>
        <v>5.0000000000000044E-2</v>
      </c>
      <c r="CA24">
        <f>(($AO$23-$AQ$22)/($AQ$23-$AQ$22))</f>
        <v>0.5</v>
      </c>
      <c r="CB24">
        <f>1-(($AP$23-$AQ$22)/($AQ$23-$AQ$22))</f>
        <v>0.47499999999999998</v>
      </c>
    </row>
    <row r="25" spans="1:80" x14ac:dyDescent="0.25">
      <c r="A25">
        <v>24</v>
      </c>
      <c r="B25">
        <v>63.141563000000005</v>
      </c>
      <c r="C25" s="4">
        <v>1</v>
      </c>
      <c r="H25">
        <v>51.868805000000002</v>
      </c>
      <c r="I25" s="5">
        <v>4</v>
      </c>
      <c r="P25">
        <v>2</v>
      </c>
      <c r="Q25" t="str">
        <f>CONCATENATE(C25,E25,G25,I25)</f>
        <v>14</v>
      </c>
      <c r="R25">
        <v>4</v>
      </c>
      <c r="X25" t="s">
        <v>283</v>
      </c>
      <c r="Y25" t="s">
        <v>262</v>
      </c>
      <c r="AB25" t="s">
        <v>283</v>
      </c>
      <c r="AC25" t="str">
        <f>CONCATENATE($R25,$R26,$R27,$R28)</f>
        <v>4123</v>
      </c>
      <c r="AF25">
        <v>0</v>
      </c>
      <c r="AG25">
        <v>0</v>
      </c>
      <c r="AN25">
        <v>813</v>
      </c>
      <c r="AO25">
        <v>795</v>
      </c>
      <c r="AP25">
        <v>799</v>
      </c>
      <c r="AQ25">
        <v>809</v>
      </c>
      <c r="BG25">
        <v>4</v>
      </c>
      <c r="BH25">
        <v>173</v>
      </c>
      <c r="BI25">
        <f>($BH$30-$BH$27)/200</f>
        <v>7.4999999999999997E-2</v>
      </c>
    </row>
    <row r="26" spans="1:80" x14ac:dyDescent="0.25">
      <c r="A26">
        <v>25</v>
      </c>
      <c r="B26">
        <v>63.139435000000006</v>
      </c>
      <c r="C26" s="4">
        <v>1</v>
      </c>
      <c r="H26">
        <v>51.880836000000002</v>
      </c>
      <c r="I26" s="5">
        <v>4</v>
      </c>
      <c r="P26">
        <v>2</v>
      </c>
      <c r="Q26" t="str">
        <f>CONCATENATE(C26,E26,G26,I26)</f>
        <v>14</v>
      </c>
      <c r="R26">
        <v>1</v>
      </c>
      <c r="X26" t="s">
        <v>283</v>
      </c>
      <c r="Y26" t="s">
        <v>263</v>
      </c>
      <c r="AF26">
        <v>0</v>
      </c>
      <c r="AG26">
        <v>0</v>
      </c>
      <c r="AN26">
        <v>840</v>
      </c>
      <c r="AO26">
        <v>824</v>
      </c>
      <c r="AP26">
        <v>829</v>
      </c>
      <c r="AQ26">
        <v>837</v>
      </c>
      <c r="BG26">
        <v>1</v>
      </c>
      <c r="BH26">
        <v>174</v>
      </c>
      <c r="BI26">
        <f>($BH$31-$BH$28)/200</f>
        <v>0.12</v>
      </c>
    </row>
    <row r="27" spans="1:80" x14ac:dyDescent="0.25">
      <c r="A27">
        <v>26</v>
      </c>
      <c r="B27">
        <v>63.137760000000007</v>
      </c>
      <c r="C27" s="4">
        <v>1</v>
      </c>
      <c r="H27">
        <v>51.912296000000005</v>
      </c>
      <c r="I27" s="5">
        <v>4</v>
      </c>
      <c r="P27">
        <v>2</v>
      </c>
      <c r="Q27" t="str">
        <f>CONCATENATE(C27,E27,G27,I27)</f>
        <v>14</v>
      </c>
      <c r="R27">
        <v>2</v>
      </c>
      <c r="X27" t="s">
        <v>283</v>
      </c>
      <c r="Y27" t="s">
        <v>264</v>
      </c>
      <c r="AF27">
        <v>0</v>
      </c>
      <c r="AG27">
        <v>0</v>
      </c>
      <c r="AN27">
        <v>868</v>
      </c>
      <c r="AO27">
        <v>852</v>
      </c>
      <c r="AP27">
        <v>856</v>
      </c>
      <c r="AQ27">
        <v>863</v>
      </c>
      <c r="AT27">
        <f>(($AO$25-$AN$24)/($AN$25-$AN$24))</f>
        <v>0.45454545454545453</v>
      </c>
      <c r="AU27">
        <f>(($AP$25-$AN$24)/($AN$25-$AN$24))</f>
        <v>0.5757575757575758</v>
      </c>
      <c r="AV27">
        <f>(($AQ$24-$AN$24)/($AN$25-$AN$24))</f>
        <v>0.12121212121212122</v>
      </c>
      <c r="AW27">
        <f>(($AN$25-$AO$25)/($AO$26-$AO$25))</f>
        <v>0.62068965517241381</v>
      </c>
      <c r="AX27">
        <f>(($AP$25-$AO$25)/($AO$26-$AO$25))</f>
        <v>0.13793103448275862</v>
      </c>
      <c r="AY27">
        <f>(($AQ$25-$AO$25)/($AO$26-$AO$25))</f>
        <v>0.48275862068965519</v>
      </c>
      <c r="AZ27">
        <f>(($AN$25-$AP$25)/($AP$26-$AP$25))</f>
        <v>0.46666666666666667</v>
      </c>
      <c r="BA27">
        <f>(($AO$26-$AP$25)/($AP$26-$AP$25))</f>
        <v>0.83333333333333337</v>
      </c>
      <c r="BB27">
        <f>(($AQ$25-$AP$25)/($AP$26-$AP$25))</f>
        <v>0.33333333333333331</v>
      </c>
      <c r="BC27">
        <f>(($AN$25-$AQ$25)/($AQ$26-$AQ$25))</f>
        <v>0.14285714285714285</v>
      </c>
      <c r="BD27">
        <f>(($AO$25-$AQ$24)/($AQ$25-$AQ$24))</f>
        <v>0.44</v>
      </c>
      <c r="BE27">
        <f>(($AP$25-$AQ$24)/($AQ$25-$AQ$24))</f>
        <v>0.6</v>
      </c>
      <c r="BG27">
        <v>2</v>
      </c>
      <c r="BH27">
        <v>186</v>
      </c>
      <c r="BI27">
        <f>($BH$32-$BH$29)/200</f>
        <v>8.5000000000000006E-2</v>
      </c>
      <c r="BQ27">
        <f>(($AO$25-$AN$24)/($AN$25-$AN$24))</f>
        <v>0.45454545454545453</v>
      </c>
      <c r="BR27">
        <f>1-(($AP$25-$AN$24)/($AN$25-$AN$24))</f>
        <v>0.4242424242424242</v>
      </c>
      <c r="BS27">
        <f>(($AQ$24-$AN$24)/($AN$25-$AN$24))</f>
        <v>0.12121212121212122</v>
      </c>
      <c r="BT27">
        <f>1-(($AN$25-$AO$25)/($AO$26-$AO$25))</f>
        <v>0.37931034482758619</v>
      </c>
      <c r="BU27">
        <f>(($AP$25-$AO$25)/($AO$26-$AO$25))</f>
        <v>0.13793103448275862</v>
      </c>
      <c r="BV27">
        <f>(($AQ$25-$AO$25)/($AO$26-$AO$25))</f>
        <v>0.48275862068965519</v>
      </c>
      <c r="BW27">
        <f>(($AN$25-$AP$25)/($AP$26-$AP$25))</f>
        <v>0.46666666666666667</v>
      </c>
      <c r="BX27">
        <f>1-(($AO$26-$AP$25)/($AP$26-$AP$25))</f>
        <v>0.16666666666666663</v>
      </c>
      <c r="BY27">
        <f>(($AQ$25-$AP$25)/($AP$26-$AP$25))</f>
        <v>0.33333333333333331</v>
      </c>
      <c r="BZ27">
        <f>(($AN$25-$AQ$25)/($AQ$26-$AQ$25))</f>
        <v>0.14285714285714285</v>
      </c>
      <c r="CA27">
        <f>(($AO$25-$AQ$24)/($AQ$25-$AQ$24))</f>
        <v>0.44</v>
      </c>
      <c r="CB27">
        <f>1-(($AP$25-$AQ$24)/($AQ$25-$AQ$24))</f>
        <v>0.4</v>
      </c>
    </row>
    <row r="28" spans="1:80" x14ac:dyDescent="0.25">
      <c r="A28">
        <v>27</v>
      </c>
      <c r="B28">
        <v>63.135162000000001</v>
      </c>
      <c r="C28" s="4">
        <v>1</v>
      </c>
      <c r="H28">
        <v>51.910526000000004</v>
      </c>
      <c r="I28" s="5">
        <v>4</v>
      </c>
      <c r="P28">
        <v>2</v>
      </c>
      <c r="Q28" t="str">
        <f>CONCATENATE(C28,E28,G28,I28)</f>
        <v>14</v>
      </c>
      <c r="R28">
        <v>3</v>
      </c>
      <c r="X28" t="s">
        <v>283</v>
      </c>
      <c r="Y28" t="s">
        <v>265</v>
      </c>
      <c r="AN28">
        <v>896</v>
      </c>
      <c r="AO28">
        <v>877</v>
      </c>
      <c r="AP28">
        <v>885</v>
      </c>
      <c r="AQ28">
        <v>887</v>
      </c>
      <c r="AT28">
        <f>(($AO$26-$AN$25)/($AN$26-$AN$25))</f>
        <v>0.40740740740740738</v>
      </c>
      <c r="AU28">
        <f>(($AP$26-$AN$25)/($AN$26-$AN$25))</f>
        <v>0.59259259259259256</v>
      </c>
      <c r="AV28">
        <f>(($AQ$25-$AN$24)/($AN$25-$AN$24))</f>
        <v>0.87878787878787878</v>
      </c>
      <c r="AW28">
        <f>(($AN$26-$AO$26)/($AO$27-$AO$26))</f>
        <v>0.5714285714285714</v>
      </c>
      <c r="AX28">
        <f>(($AP$26-$AO$26)/($AO$27-$AO$26))</f>
        <v>0.17857142857142858</v>
      </c>
      <c r="AY28">
        <f>(($AQ$26-$AO$26)/($AO$27-$AO$26))</f>
        <v>0.4642857142857143</v>
      </c>
      <c r="AZ28">
        <f>(($AN$26-$AP$26)/($AP$27-$AP$26))</f>
        <v>0.40740740740740738</v>
      </c>
      <c r="BA28">
        <f>(($AO$27-$AP$26)/($AP$27-$AP$26))</f>
        <v>0.85185185185185186</v>
      </c>
      <c r="BB28">
        <f>(($AQ$26-$AP$26)/($AP$27-$AP$26))</f>
        <v>0.29629629629629628</v>
      </c>
      <c r="BC28">
        <f>(($AN$26-$AQ$26)/($AQ$27-$AQ$26))</f>
        <v>0.11538461538461539</v>
      </c>
      <c r="BD28">
        <f>(($AO$26-$AQ$25)/($AQ$26-$AQ$25))</f>
        <v>0.5357142857142857</v>
      </c>
      <c r="BE28">
        <f>(($AP$26-$AQ$25)/($AQ$26-$AQ$25))</f>
        <v>0.7142857142857143</v>
      </c>
      <c r="BG28">
        <v>3</v>
      </c>
      <c r="BH28">
        <v>188</v>
      </c>
      <c r="BI28">
        <f>($BH$33-$BH$30)/200</f>
        <v>0.125</v>
      </c>
      <c r="BQ28">
        <f>(($AO$26-$AN$25)/($AN$26-$AN$25))</f>
        <v>0.40740740740740738</v>
      </c>
      <c r="BR28">
        <f>1-(($AP$26-$AN$25)/($AN$26-$AN$25))</f>
        <v>0.40740740740740744</v>
      </c>
      <c r="BS28">
        <f>1-(($AQ$25-$AN$24)/($AN$25-$AN$24))</f>
        <v>0.12121212121212122</v>
      </c>
      <c r="BT28">
        <f>1-(($AN$26-$AO$26)/($AO$27-$AO$26))</f>
        <v>0.4285714285714286</v>
      </c>
      <c r="BU28">
        <f>(($AP$26-$AO$26)/($AO$27-$AO$26))</f>
        <v>0.17857142857142858</v>
      </c>
      <c r="BV28">
        <f>(($AQ$26-$AO$26)/($AO$27-$AO$26))</f>
        <v>0.4642857142857143</v>
      </c>
      <c r="BW28">
        <f>(($AN$26-$AP$26)/($AP$27-$AP$26))</f>
        <v>0.40740740740740738</v>
      </c>
      <c r="BX28">
        <f>1-(($AO$27-$AP$26)/($AP$27-$AP$26))</f>
        <v>0.14814814814814814</v>
      </c>
      <c r="BY28">
        <f>(($AQ$26-$AP$26)/($AP$27-$AP$26))</f>
        <v>0.29629629629629628</v>
      </c>
      <c r="BZ28">
        <f>(($AN$26-$AQ$26)/($AQ$27-$AQ$26))</f>
        <v>0.11538461538461539</v>
      </c>
      <c r="CA28">
        <f>1-(($AO$26-$AQ$25)/($AQ$26-$AQ$25))</f>
        <v>0.4642857142857143</v>
      </c>
      <c r="CB28">
        <f>1-(($AP$26-$AQ$25)/($AQ$26-$AQ$25))</f>
        <v>0.2857142857142857</v>
      </c>
    </row>
    <row r="29" spans="1:80" x14ac:dyDescent="0.25">
      <c r="A29">
        <v>28</v>
      </c>
      <c r="B29">
        <v>63.145523000000004</v>
      </c>
      <c r="C29" s="4">
        <v>1</v>
      </c>
      <c r="H29">
        <v>51.922138000000004</v>
      </c>
      <c r="I29" s="5">
        <v>4</v>
      </c>
      <c r="P29">
        <v>2</v>
      </c>
      <c r="Q29" t="str">
        <f>CONCATENATE(C29,E29,G29,I29)</f>
        <v>14</v>
      </c>
      <c r="R29">
        <v>4</v>
      </c>
      <c r="X29" t="s">
        <v>283</v>
      </c>
      <c r="Y29" t="s">
        <v>262</v>
      </c>
      <c r="AB29" t="s">
        <v>283</v>
      </c>
      <c r="AC29" t="str">
        <f>CONCATENATE($R29,$R30,$R31,$R32)</f>
        <v>4123</v>
      </c>
      <c r="AN29">
        <v>923</v>
      </c>
      <c r="AO29">
        <v>905</v>
      </c>
      <c r="AP29">
        <v>912</v>
      </c>
      <c r="AQ29">
        <v>917</v>
      </c>
      <c r="AT29">
        <f>(($AO$27-$AN$26)/($AN$27-$AN$26))</f>
        <v>0.42857142857142855</v>
      </c>
      <c r="AU29">
        <f>(($AP$27-$AN$26)/($AN$27-$AN$26))</f>
        <v>0.5714285714285714</v>
      </c>
      <c r="AV29">
        <f>(($AQ$26-$AN$25)/($AN$26-$AN$25))</f>
        <v>0.88888888888888884</v>
      </c>
      <c r="AW29">
        <f>(($AN$27-$AO$27)/($AO$28-$AO$27))</f>
        <v>0.64</v>
      </c>
      <c r="AX29">
        <f>(($AP$27-$AO$27)/($AO$28-$AO$27))</f>
        <v>0.16</v>
      </c>
      <c r="AY29">
        <f>(($AQ$27-$AO$27)/($AO$28-$AO$27))</f>
        <v>0.44</v>
      </c>
      <c r="AZ29">
        <f>(($AN$27-$AP$27)/($AP$28-$AP$27))</f>
        <v>0.41379310344827586</v>
      </c>
      <c r="BA29">
        <f>(($AO$28-$AP$27)/($AP$28-$AP$27))</f>
        <v>0.72413793103448276</v>
      </c>
      <c r="BB29">
        <f>(($AQ$27-$AP$27)/($AP$28-$AP$27))</f>
        <v>0.2413793103448276</v>
      </c>
      <c r="BC29">
        <f>(($AN$27-$AQ$27)/($AQ$28-$AQ$27))</f>
        <v>0.20833333333333334</v>
      </c>
      <c r="BD29">
        <f>(($AO$27-$AQ$26)/($AQ$27-$AQ$26))</f>
        <v>0.57692307692307687</v>
      </c>
      <c r="BE29">
        <f>(($AP$27-$AQ$26)/($AQ$27-$AQ$26))</f>
        <v>0.73076923076923073</v>
      </c>
      <c r="BG29">
        <v>4</v>
      </c>
      <c r="BH29">
        <v>200</v>
      </c>
      <c r="BI29">
        <f>($BH$34-$BH$31)/200</f>
        <v>8.5000000000000006E-2</v>
      </c>
      <c r="BQ29">
        <f>(($AO$27-$AN$26)/($AN$27-$AN$26))</f>
        <v>0.42857142857142855</v>
      </c>
      <c r="BR29">
        <f>1-(($AP$27-$AN$26)/($AN$27-$AN$26))</f>
        <v>0.4285714285714286</v>
      </c>
      <c r="BS29">
        <f>1-(($AQ$26-$AN$25)/($AN$26-$AN$25))</f>
        <v>0.11111111111111116</v>
      </c>
      <c r="BT29">
        <f>1-(($AN$27-$AO$27)/($AO$28-$AO$27))</f>
        <v>0.36</v>
      </c>
      <c r="BU29">
        <f>(($AP$27-$AO$27)/($AO$28-$AO$27))</f>
        <v>0.16</v>
      </c>
      <c r="BV29">
        <f>(($AQ$27-$AO$27)/($AO$28-$AO$27))</f>
        <v>0.44</v>
      </c>
      <c r="BW29">
        <f>(($AN$27-$AP$27)/($AP$28-$AP$27))</f>
        <v>0.41379310344827586</v>
      </c>
      <c r="BX29">
        <f>1-(($AO$28-$AP$27)/($AP$28-$AP$27))</f>
        <v>0.27586206896551724</v>
      </c>
      <c r="BY29">
        <f>(($AQ$27-$AP$27)/($AP$28-$AP$27))</f>
        <v>0.2413793103448276</v>
      </c>
      <c r="BZ29">
        <f>(($AN$27-$AQ$27)/($AQ$28-$AQ$27))</f>
        <v>0.20833333333333334</v>
      </c>
      <c r="CA29">
        <f>1-(($AO$27-$AQ$26)/($AQ$27-$AQ$26))</f>
        <v>0.42307692307692313</v>
      </c>
      <c r="CB29">
        <f>1-(($AP$27-$AQ$26)/($AQ$27-$AQ$26))</f>
        <v>0.26923076923076927</v>
      </c>
    </row>
    <row r="30" spans="1:80" x14ac:dyDescent="0.25">
      <c r="A30">
        <v>29</v>
      </c>
      <c r="B30">
        <v>63.137188000000002</v>
      </c>
      <c r="C30" s="4">
        <v>1</v>
      </c>
      <c r="H30">
        <v>51.867241000000007</v>
      </c>
      <c r="I30" s="5">
        <v>4</v>
      </c>
      <c r="P30">
        <v>2</v>
      </c>
      <c r="Q30" t="str">
        <f>CONCATENATE(C30,E30,G30,I30)</f>
        <v>14</v>
      </c>
      <c r="R30">
        <v>1</v>
      </c>
      <c r="X30" t="s">
        <v>283</v>
      </c>
      <c r="Y30" t="s">
        <v>263</v>
      </c>
      <c r="AN30">
        <v>950</v>
      </c>
      <c r="AO30">
        <v>934</v>
      </c>
      <c r="AP30">
        <v>938</v>
      </c>
      <c r="AQ30">
        <v>943</v>
      </c>
      <c r="AT30">
        <f>(($AO$28-$AN$27)/($AN$28-$AN$27))</f>
        <v>0.32142857142857145</v>
      </c>
      <c r="AU30">
        <f>(($AP$28-$AN$27)/($AN$28-$AN$27))</f>
        <v>0.6071428571428571</v>
      </c>
      <c r="AV30">
        <f>(($AQ$27-$AN$26)/($AN$27-$AN$26))</f>
        <v>0.8214285714285714</v>
      </c>
      <c r="AW30">
        <f>(($AN$28-$AO$28)/($AO$29-$AO$28))</f>
        <v>0.6785714285714286</v>
      </c>
      <c r="AX30">
        <f>(($AP$28-$AO$28)/($AO$29-$AO$28))</f>
        <v>0.2857142857142857</v>
      </c>
      <c r="AY30">
        <f>(($AQ$28-$AO$28)/($AO$29-$AO$28))</f>
        <v>0.35714285714285715</v>
      </c>
      <c r="AZ30">
        <f>(($AN$28-$AP$28)/($AP$29-$AP$28))</f>
        <v>0.40740740740740738</v>
      </c>
      <c r="BA30">
        <f>(($AO$29-$AP$28)/($AP$29-$AP$28))</f>
        <v>0.7407407407407407</v>
      </c>
      <c r="BB30">
        <f>(($AQ$28-$AP$28)/($AP$29-$AP$28))</f>
        <v>7.407407407407407E-2</v>
      </c>
      <c r="BC30">
        <f>(($AN$28-$AQ$28)/($AQ$29-$AQ$28))</f>
        <v>0.3</v>
      </c>
      <c r="BD30">
        <f>(($AO$28-$AQ$27)/($AQ$28-$AQ$27))</f>
        <v>0.58333333333333337</v>
      </c>
      <c r="BE30">
        <f>(($AP$28-$AQ$27)/($AQ$28-$AQ$27))</f>
        <v>0.91666666666666663</v>
      </c>
      <c r="BG30">
        <v>1</v>
      </c>
      <c r="BH30">
        <v>201</v>
      </c>
      <c r="BI30">
        <f>($BH$35-$BH$32)/200</f>
        <v>0.125</v>
      </c>
      <c r="BQ30">
        <f>(($AO$28-$AN$27)/($AN$28-$AN$27))</f>
        <v>0.32142857142857145</v>
      </c>
      <c r="BR30">
        <f>1-(($AP$28-$AN$27)/($AN$28-$AN$27))</f>
        <v>0.3928571428571429</v>
      </c>
      <c r="BS30">
        <f>1-(($AQ$27-$AN$26)/($AN$27-$AN$26))</f>
        <v>0.1785714285714286</v>
      </c>
      <c r="BT30">
        <f>1-(($AN$28-$AO$28)/($AO$29-$AO$28))</f>
        <v>0.3214285714285714</v>
      </c>
      <c r="BU30">
        <f>(($AP$28-$AO$28)/($AO$29-$AO$28))</f>
        <v>0.2857142857142857</v>
      </c>
      <c r="BV30">
        <f>(($AQ$28-$AO$28)/($AO$29-$AO$28))</f>
        <v>0.35714285714285715</v>
      </c>
      <c r="BW30">
        <f>(($AN$28-$AP$28)/($AP$29-$AP$28))</f>
        <v>0.40740740740740738</v>
      </c>
      <c r="BX30">
        <f>1-(($AO$29-$AP$28)/($AP$29-$AP$28))</f>
        <v>0.2592592592592593</v>
      </c>
      <c r="BY30">
        <f>(($AQ$28-$AP$28)/($AP$29-$AP$28))</f>
        <v>7.407407407407407E-2</v>
      </c>
      <c r="BZ30">
        <f>(($AN$28-$AQ$28)/($AQ$29-$AQ$28))</f>
        <v>0.3</v>
      </c>
      <c r="CA30">
        <f>1-(($AO$28-$AQ$27)/($AQ$28-$AQ$27))</f>
        <v>0.41666666666666663</v>
      </c>
      <c r="CB30">
        <f>1-(($AP$28-$AQ$27)/($AQ$28-$AQ$27))</f>
        <v>8.333333333333337E-2</v>
      </c>
    </row>
    <row r="31" spans="1:80" x14ac:dyDescent="0.25">
      <c r="A31">
        <v>30</v>
      </c>
      <c r="B31">
        <v>63.139950000000006</v>
      </c>
      <c r="C31" s="4">
        <v>1</v>
      </c>
      <c r="H31">
        <v>51.919742000000006</v>
      </c>
      <c r="I31" s="5">
        <v>4</v>
      </c>
      <c r="P31">
        <v>2</v>
      </c>
      <c r="Q31" t="str">
        <f>CONCATENATE(C31,E31,G31,I31)</f>
        <v>14</v>
      </c>
      <c r="R31">
        <v>2</v>
      </c>
      <c r="X31" t="s">
        <v>283</v>
      </c>
      <c r="Y31" t="s">
        <v>264</v>
      </c>
      <c r="AN31">
        <v>975</v>
      </c>
      <c r="AO31">
        <v>959</v>
      </c>
      <c r="AP31">
        <v>965</v>
      </c>
      <c r="AQ31">
        <v>970</v>
      </c>
      <c r="AT31">
        <f>(($AO$29-$AN$28)/($AN$29-$AN$28))</f>
        <v>0.33333333333333331</v>
      </c>
      <c r="AU31">
        <f>(($AP$29-$AN$28)/($AN$29-$AN$28))</f>
        <v>0.59259259259259256</v>
      </c>
      <c r="AV31">
        <f>(($AQ$28-$AN$27)/($AN$28-$AN$27))</f>
        <v>0.6785714285714286</v>
      </c>
      <c r="AW31">
        <f>(($AN$29-$AO$29)/($AO$30-$AO$29))</f>
        <v>0.62068965517241381</v>
      </c>
      <c r="AX31">
        <f>(($AP$29-$AO$29)/($AO$30-$AO$29))</f>
        <v>0.2413793103448276</v>
      </c>
      <c r="AY31">
        <f>(($AQ$29-$AO$29)/($AO$30-$AO$29))</f>
        <v>0.41379310344827586</v>
      </c>
      <c r="AZ31">
        <f>(($AN$29-$AP$29)/($AP$30-$AP$29))</f>
        <v>0.42307692307692307</v>
      </c>
      <c r="BA31">
        <f>(($AO$30-$AP$29)/($AP$30-$AP$29))</f>
        <v>0.84615384615384615</v>
      </c>
      <c r="BB31">
        <f>(($AQ$29-$AP$29)/($AP$30-$AP$29))</f>
        <v>0.19230769230769232</v>
      </c>
      <c r="BC31">
        <f>(($AN$29-$AQ$29)/($AQ$30-$AQ$29))</f>
        <v>0.23076923076923078</v>
      </c>
      <c r="BD31">
        <f>(($AO$29-$AQ$28)/($AQ$29-$AQ$28))</f>
        <v>0.6</v>
      </c>
      <c r="BE31">
        <f>(($AP$29-$AQ$28)/($AQ$29-$AQ$28))</f>
        <v>0.83333333333333337</v>
      </c>
      <c r="BG31">
        <v>2</v>
      </c>
      <c r="BH31">
        <v>212</v>
      </c>
      <c r="BI31">
        <f>($BH$36-$BH$33)/200</f>
        <v>0.1</v>
      </c>
      <c r="BQ31">
        <f>(($AO$29-$AN$28)/($AN$29-$AN$28))</f>
        <v>0.33333333333333331</v>
      </c>
      <c r="BR31">
        <f>1-(($AP$29-$AN$28)/($AN$29-$AN$28))</f>
        <v>0.40740740740740744</v>
      </c>
      <c r="BS31">
        <f>1-(($AQ$28-$AN$27)/($AN$28-$AN$27))</f>
        <v>0.3214285714285714</v>
      </c>
      <c r="BT31">
        <f>1-(($AN$29-$AO$29)/($AO$30-$AO$29))</f>
        <v>0.37931034482758619</v>
      </c>
      <c r="BU31">
        <f>(($AP$29-$AO$29)/($AO$30-$AO$29))</f>
        <v>0.2413793103448276</v>
      </c>
      <c r="BV31">
        <f>(($AQ$29-$AO$29)/($AO$30-$AO$29))</f>
        <v>0.41379310344827586</v>
      </c>
      <c r="BW31">
        <f>(($AN$29-$AP$29)/($AP$30-$AP$29))</f>
        <v>0.42307692307692307</v>
      </c>
      <c r="BX31">
        <f>1-(($AO$30-$AP$29)/($AP$30-$AP$29))</f>
        <v>0.15384615384615385</v>
      </c>
      <c r="BY31">
        <f>(($AQ$29-$AP$29)/($AP$30-$AP$29))</f>
        <v>0.19230769230769232</v>
      </c>
      <c r="BZ31">
        <f>(($AN$29-$AQ$29)/($AQ$30-$AQ$29))</f>
        <v>0.23076923076923078</v>
      </c>
      <c r="CA31">
        <f>1-(($AO$29-$AQ$28)/($AQ$29-$AQ$28))</f>
        <v>0.4</v>
      </c>
      <c r="CB31">
        <f>1-(($AP$29-$AQ$28)/($AQ$29-$AQ$28))</f>
        <v>0.16666666666666663</v>
      </c>
    </row>
    <row r="32" spans="1:80" x14ac:dyDescent="0.25">
      <c r="A32">
        <v>31</v>
      </c>
      <c r="B32">
        <v>63.127506000000004</v>
      </c>
      <c r="C32" s="4">
        <v>1</v>
      </c>
      <c r="H32">
        <v>51.914066000000005</v>
      </c>
      <c r="I32" s="5">
        <v>4</v>
      </c>
      <c r="P32">
        <v>2</v>
      </c>
      <c r="Q32" t="str">
        <f>CONCATENATE(C32,E32,G32,I32)</f>
        <v>14</v>
      </c>
      <c r="R32">
        <v>3</v>
      </c>
      <c r="X32" t="s">
        <v>283</v>
      </c>
      <c r="Y32" t="s">
        <v>265</v>
      </c>
      <c r="AN32">
        <v>1000</v>
      </c>
      <c r="AO32">
        <v>988</v>
      </c>
      <c r="AP32">
        <v>990</v>
      </c>
      <c r="AQ32">
        <v>1000</v>
      </c>
      <c r="AT32">
        <f>(($AO$30-$AN$29)/($AN$30-$AN$29))</f>
        <v>0.40740740740740738</v>
      </c>
      <c r="AU32">
        <f>(($AP$30-$AN$29)/($AN$30-$AN$29))</f>
        <v>0.55555555555555558</v>
      </c>
      <c r="AV32">
        <f>(($AQ$29-$AN$28)/($AN$29-$AN$28))</f>
        <v>0.77777777777777779</v>
      </c>
      <c r="AW32">
        <f>(($AN$30-$AO$30)/($AO$31-$AO$30))</f>
        <v>0.64</v>
      </c>
      <c r="AX32">
        <f>(($AP$30-$AO$30)/($AO$31-$AO$30))</f>
        <v>0.16</v>
      </c>
      <c r="AY32">
        <f>(($AQ$30-$AO$30)/($AO$31-$AO$30))</f>
        <v>0.36</v>
      </c>
      <c r="AZ32">
        <f>(($AN$30-$AP$30)/($AP$31-$AP$30))</f>
        <v>0.44444444444444442</v>
      </c>
      <c r="BA32">
        <f>(($AO$31-$AP$30)/($AP$31-$AP$30))</f>
        <v>0.77777777777777779</v>
      </c>
      <c r="BB32">
        <f>(($AQ$30-$AP$30)/($AP$31-$AP$30))</f>
        <v>0.18518518518518517</v>
      </c>
      <c r="BC32">
        <f>(($AN$30-$AQ$30)/($AQ$31-$AQ$30))</f>
        <v>0.25925925925925924</v>
      </c>
      <c r="BD32">
        <f>(($AO$30-$AQ$29)/($AQ$30-$AQ$29))</f>
        <v>0.65384615384615385</v>
      </c>
      <c r="BE32">
        <f>(($AP$30-$AQ$29)/($AQ$30-$AQ$29))</f>
        <v>0.80769230769230771</v>
      </c>
      <c r="BG32">
        <v>3</v>
      </c>
      <c r="BH32">
        <v>217</v>
      </c>
      <c r="BI32">
        <f>($BH$37-$BH$34)/200</f>
        <v>0.13</v>
      </c>
      <c r="BQ32">
        <f>(($AO$30-$AN$29)/($AN$30-$AN$29))</f>
        <v>0.40740740740740738</v>
      </c>
      <c r="BR32">
        <f>1-(($AP$30-$AN$29)/($AN$30-$AN$29))</f>
        <v>0.44444444444444442</v>
      </c>
      <c r="BS32">
        <f>1-(($AQ$29-$AN$28)/($AN$29-$AN$28))</f>
        <v>0.22222222222222221</v>
      </c>
      <c r="BT32">
        <f>1-(($AN$30-$AO$30)/($AO$31-$AO$30))</f>
        <v>0.36</v>
      </c>
      <c r="BU32">
        <f>(($AP$30-$AO$30)/($AO$31-$AO$30))</f>
        <v>0.16</v>
      </c>
      <c r="BV32">
        <f>(($AQ$30-$AO$30)/($AO$31-$AO$30))</f>
        <v>0.36</v>
      </c>
      <c r="BW32">
        <f>(($AN$30-$AP$30)/($AP$31-$AP$30))</f>
        <v>0.44444444444444442</v>
      </c>
      <c r="BX32">
        <f>1-(($AO$31-$AP$30)/($AP$31-$AP$30))</f>
        <v>0.22222222222222221</v>
      </c>
      <c r="BY32">
        <f>(($AQ$30-$AP$30)/($AP$31-$AP$30))</f>
        <v>0.18518518518518517</v>
      </c>
      <c r="BZ32">
        <f>(($AN$30-$AQ$30)/($AQ$31-$AQ$30))</f>
        <v>0.25925925925925924</v>
      </c>
      <c r="CA32">
        <f>1-(($AO$30-$AQ$29)/($AQ$30-$AQ$29))</f>
        <v>0.34615384615384615</v>
      </c>
      <c r="CB32">
        <f>1-(($AP$30-$AQ$29)/($AQ$30-$AQ$29))</f>
        <v>0.19230769230769229</v>
      </c>
    </row>
    <row r="33" spans="1:80" x14ac:dyDescent="0.25">
      <c r="A33">
        <v>32</v>
      </c>
      <c r="B33">
        <v>63.127296000000001</v>
      </c>
      <c r="C33" s="4">
        <v>1</v>
      </c>
      <c r="H33">
        <v>51.956566000000002</v>
      </c>
      <c r="I33" s="5">
        <v>4</v>
      </c>
      <c r="P33">
        <v>2</v>
      </c>
      <c r="Q33" t="str">
        <f>CONCATENATE(C33,E33,G33,I33)</f>
        <v>14</v>
      </c>
      <c r="R33">
        <v>4</v>
      </c>
      <c r="X33" t="s">
        <v>283</v>
      </c>
      <c r="Y33" t="s">
        <v>262</v>
      </c>
      <c r="AB33" t="s">
        <v>283</v>
      </c>
      <c r="AC33" t="str">
        <f>CONCATENATE($R33,$R34,$R35,$R36)</f>
        <v>4123</v>
      </c>
      <c r="AN33">
        <v>1028</v>
      </c>
      <c r="AO33">
        <v>1014</v>
      </c>
      <c r="AP33">
        <v>1016</v>
      </c>
      <c r="AQ33">
        <v>1028</v>
      </c>
      <c r="AT33">
        <f>(($AO$31-$AN$30)/($AN$31-$AN$30))</f>
        <v>0.36</v>
      </c>
      <c r="AU33">
        <f>(($AP$31-$AN$30)/($AN$31-$AN$30))</f>
        <v>0.6</v>
      </c>
      <c r="AV33">
        <f>(($AQ$30-$AN$29)/($AN$30-$AN$29))</f>
        <v>0.7407407407407407</v>
      </c>
      <c r="AW33">
        <f>(($AN$31-$AO$31)/($AO$32-$AO$31))</f>
        <v>0.55172413793103448</v>
      </c>
      <c r="AX33">
        <f>(($AP$31-$AO$31)/($AO$32-$AO$31))</f>
        <v>0.20689655172413793</v>
      </c>
      <c r="AY33">
        <f>(($AQ$31-$AO$31)/($AO$32-$AO$31))</f>
        <v>0.37931034482758619</v>
      </c>
      <c r="AZ33">
        <f>(($AN$31-$AP$31)/($AP$32-$AP$31))</f>
        <v>0.4</v>
      </c>
      <c r="BA33">
        <f>(($AO$32-$AP$31)/($AP$32-$AP$31))</f>
        <v>0.92</v>
      </c>
      <c r="BB33">
        <f>(($AQ$31-$AP$31)/($AP$32-$AP$31))</f>
        <v>0.2</v>
      </c>
      <c r="BC33">
        <f>(($AN$31-$AQ$31)/($AQ$32-$AQ$31))</f>
        <v>0.16666666666666666</v>
      </c>
      <c r="BD33">
        <f>(($AO$31-$AQ$30)/($AQ$31-$AQ$30))</f>
        <v>0.59259259259259256</v>
      </c>
      <c r="BE33">
        <f>(($AP$31-$AQ$30)/($AQ$31-$AQ$30))</f>
        <v>0.81481481481481477</v>
      </c>
      <c r="BG33">
        <v>4</v>
      </c>
      <c r="BH33">
        <v>226</v>
      </c>
      <c r="BI33">
        <f>($BH$38-$BH$35)/200</f>
        <v>8.5000000000000006E-2</v>
      </c>
      <c r="BQ33">
        <f>(($AO$31-$AN$30)/($AN$31-$AN$30))</f>
        <v>0.36</v>
      </c>
      <c r="BR33">
        <f>1-(($AP$31-$AN$30)/($AN$31-$AN$30))</f>
        <v>0.4</v>
      </c>
      <c r="BS33">
        <f>1-(($AQ$30-$AN$29)/($AN$30-$AN$29))</f>
        <v>0.2592592592592593</v>
      </c>
      <c r="BT33">
        <f>1-(($AN$31-$AO$31)/($AO$32-$AO$31))</f>
        <v>0.44827586206896552</v>
      </c>
      <c r="BU33">
        <f>(($AP$31-$AO$31)/($AO$32-$AO$31))</f>
        <v>0.20689655172413793</v>
      </c>
      <c r="BV33">
        <f>(($AQ$31-$AO$31)/($AO$32-$AO$31))</f>
        <v>0.37931034482758619</v>
      </c>
      <c r="BW33">
        <f>(($AN$31-$AP$31)/($AP$32-$AP$31))</f>
        <v>0.4</v>
      </c>
      <c r="BX33">
        <f>1-(($AO$32-$AP$31)/($AP$32-$AP$31))</f>
        <v>7.999999999999996E-2</v>
      </c>
      <c r="BY33">
        <f>(($AQ$31-$AP$31)/($AP$32-$AP$31))</f>
        <v>0.2</v>
      </c>
      <c r="BZ33">
        <f>(($AN$31-$AQ$31)/($AQ$32-$AQ$31))</f>
        <v>0.16666666666666666</v>
      </c>
      <c r="CA33">
        <f>1-(($AO$31-$AQ$30)/($AQ$31-$AQ$30))</f>
        <v>0.40740740740740744</v>
      </c>
      <c r="CB33">
        <f>1-(($AP$31-$AQ$30)/($AQ$31-$AQ$30))</f>
        <v>0.18518518518518523</v>
      </c>
    </row>
    <row r="34" spans="1:80" x14ac:dyDescent="0.25">
      <c r="A34">
        <v>33</v>
      </c>
      <c r="B34">
        <v>63.125000000000007</v>
      </c>
      <c r="C34" s="4">
        <v>1</v>
      </c>
      <c r="H34">
        <v>51.998283000000008</v>
      </c>
      <c r="I34" s="5">
        <v>4</v>
      </c>
      <c r="P34">
        <v>2</v>
      </c>
      <c r="Q34" t="str">
        <f>CONCATENATE(C34,E34,G34,I34)</f>
        <v>14</v>
      </c>
      <c r="R34">
        <v>1</v>
      </c>
      <c r="X34" t="s">
        <v>283</v>
      </c>
      <c r="Y34" t="s">
        <v>263</v>
      </c>
      <c r="AN34">
        <v>1082</v>
      </c>
      <c r="AO34">
        <v>1065</v>
      </c>
      <c r="AP34">
        <v>1069</v>
      </c>
      <c r="AQ34">
        <v>1083</v>
      </c>
      <c r="AT34">
        <f>(($AO$32-$AN$31)/($AN$32-$AN$31))</f>
        <v>0.52</v>
      </c>
      <c r="AU34">
        <f>(($AP$32-$AN$31)/($AN$32-$AN$31))</f>
        <v>0.6</v>
      </c>
      <c r="AV34">
        <f>(($AQ$31-$AN$30)/($AN$31-$AN$30))</f>
        <v>0.8</v>
      </c>
      <c r="AW34">
        <f>(($AN$32-$AO$32)/($AO$33-$AO$32))</f>
        <v>0.46153846153846156</v>
      </c>
      <c r="AX34">
        <f>(($AP$32-$AO$32)/($AO$33-$AO$32))</f>
        <v>7.6923076923076927E-2</v>
      </c>
      <c r="AY34">
        <f>(($AQ$32-$AO$32)/($AO$33-$AO$32))</f>
        <v>0.46153846153846156</v>
      </c>
      <c r="AZ34">
        <f>(($AN$32-$AP$32)/($AP$33-$AP$32))</f>
        <v>0.38461538461538464</v>
      </c>
      <c r="BA34">
        <f>(($AO$33-$AP$32)/($AP$33-$AP$32))</f>
        <v>0.92307692307692313</v>
      </c>
      <c r="BB34">
        <f>(($AQ$32-$AP$32)/($AP$33-$AP$32))</f>
        <v>0.38461538461538464</v>
      </c>
      <c r="BC34">
        <f>(($AN$32-$AQ$32)/($AQ$33-$AQ$32))</f>
        <v>0</v>
      </c>
      <c r="BD34">
        <f>(($AO$32-$AQ$31)/($AQ$32-$AQ$31))</f>
        <v>0.6</v>
      </c>
      <c r="BE34">
        <f>(($AP$32-$AQ$31)/($AQ$32-$AQ$31))</f>
        <v>0.66666666666666663</v>
      </c>
      <c r="BG34">
        <v>1</v>
      </c>
      <c r="BH34">
        <v>229</v>
      </c>
      <c r="BI34">
        <f>($BH$39-$BH$36)/200</f>
        <v>0.15</v>
      </c>
      <c r="BQ34">
        <f>1-(($AO$32-$AN$31)/($AN$32-$AN$31))</f>
        <v>0.48</v>
      </c>
      <c r="BR34">
        <f>1-(($AP$32-$AN$31)/($AN$32-$AN$31))</f>
        <v>0.4</v>
      </c>
      <c r="BS34">
        <f>1-(($AQ$31-$AN$30)/($AN$31-$AN$30))</f>
        <v>0.19999999999999996</v>
      </c>
      <c r="BT34">
        <f>(($AN$32-$AO$32)/($AO$33-$AO$32))</f>
        <v>0.46153846153846156</v>
      </c>
      <c r="BU34">
        <f>(($AP$32-$AO$32)/($AO$33-$AO$32))</f>
        <v>7.6923076923076927E-2</v>
      </c>
      <c r="BV34">
        <f>(($AQ$32-$AO$32)/($AO$33-$AO$32))</f>
        <v>0.46153846153846156</v>
      </c>
      <c r="BW34">
        <f>(($AN$32-$AP$32)/($AP$33-$AP$32))</f>
        <v>0.38461538461538464</v>
      </c>
      <c r="BX34">
        <f>1-(($AO$33-$AP$32)/($AP$33-$AP$32))</f>
        <v>7.6923076923076872E-2</v>
      </c>
      <c r="BY34">
        <f>(($AQ$32-$AP$32)/($AP$33-$AP$32))</f>
        <v>0.38461538461538464</v>
      </c>
      <c r="BZ34">
        <f>(($AN$32-$AQ$32)/($AQ$33-$AQ$32))</f>
        <v>0</v>
      </c>
      <c r="CA34">
        <f>1-(($AO$32-$AQ$31)/($AQ$32-$AQ$31))</f>
        <v>0.4</v>
      </c>
      <c r="CB34">
        <f>1-(($AP$32-$AQ$31)/($AQ$32-$AQ$31))</f>
        <v>0.33333333333333337</v>
      </c>
    </row>
    <row r="35" spans="1:80" x14ac:dyDescent="0.25">
      <c r="A35">
        <v>34</v>
      </c>
      <c r="B35">
        <v>63.135784000000001</v>
      </c>
      <c r="C35" s="4">
        <v>1</v>
      </c>
      <c r="H35">
        <v>52.134743000000007</v>
      </c>
      <c r="I35" s="5">
        <v>4</v>
      </c>
      <c r="P35">
        <v>2</v>
      </c>
      <c r="Q35" t="str">
        <f>CONCATENATE(C35,E35,G35,I35)</f>
        <v>14</v>
      </c>
      <c r="R35">
        <v>2</v>
      </c>
      <c r="X35" t="s">
        <v>283</v>
      </c>
      <c r="Y35" t="s">
        <v>264</v>
      </c>
      <c r="AN35">
        <v>1117</v>
      </c>
      <c r="AO35">
        <v>1100</v>
      </c>
      <c r="AP35">
        <v>1102</v>
      </c>
      <c r="AQ35">
        <v>1114</v>
      </c>
      <c r="AT35">
        <f>(($AO$33-$AN$32)/($AN$33-$AN$32))</f>
        <v>0.5</v>
      </c>
      <c r="AU35">
        <f>(($AP$33-$AN$32)/($AN$33-$AN$32))</f>
        <v>0.5714285714285714</v>
      </c>
      <c r="AV35">
        <f>(($AQ$32-$AN$32)/($AN$33-$AN$32))</f>
        <v>0</v>
      </c>
      <c r="BD35">
        <f>(($AO$33-$AQ$32)/($AQ$33-$AQ$32))</f>
        <v>0.5</v>
      </c>
      <c r="BE35">
        <f>(($AP$33-$AQ$32)/($AQ$33-$AQ$32))</f>
        <v>0.5714285714285714</v>
      </c>
      <c r="BG35">
        <v>2</v>
      </c>
      <c r="BH35">
        <v>242</v>
      </c>
      <c r="BI35">
        <f>($BH$40-$BH$37)/200</f>
        <v>0.105</v>
      </c>
      <c r="BQ35">
        <f>(($AO$33-$AN$32)/($AN$33-$AN$32))</f>
        <v>0.5</v>
      </c>
      <c r="BR35">
        <f>1-(($AP$33-$AN$32)/($AN$33-$AN$32))</f>
        <v>0.4285714285714286</v>
      </c>
      <c r="BS35">
        <f>(($AQ$32-$AN$32)/($AN$33-$AN$32))</f>
        <v>0</v>
      </c>
      <c r="CA35">
        <f>(($AO$33-$AQ$32)/($AQ$33-$AQ$32))</f>
        <v>0.5</v>
      </c>
      <c r="CB35">
        <f>1-(($AP$33-$AQ$32)/($AQ$33-$AQ$32))</f>
        <v>0.4285714285714286</v>
      </c>
    </row>
    <row r="36" spans="1:80" x14ac:dyDescent="0.25">
      <c r="A36">
        <v>35</v>
      </c>
      <c r="B36">
        <v>63.110786000000004</v>
      </c>
      <c r="C36" s="4">
        <v>1</v>
      </c>
      <c r="H36">
        <v>51.876930000000002</v>
      </c>
      <c r="I36" s="5">
        <v>4</v>
      </c>
      <c r="P36">
        <v>2</v>
      </c>
      <c r="Q36" t="str">
        <f>CONCATENATE(C36,E36,G36,I36)</f>
        <v>14</v>
      </c>
      <c r="R36">
        <v>3</v>
      </c>
      <c r="X36" t="s">
        <v>282</v>
      </c>
      <c r="Y36" t="s">
        <v>271</v>
      </c>
      <c r="AN36">
        <v>1147</v>
      </c>
      <c r="AO36">
        <v>1131</v>
      </c>
      <c r="AP36">
        <v>1134</v>
      </c>
      <c r="AQ36">
        <v>1144</v>
      </c>
      <c r="BG36">
        <v>3</v>
      </c>
      <c r="BH36">
        <v>246</v>
      </c>
      <c r="BI36">
        <f>($BH$41-$BH$38)/200</f>
        <v>0.16500000000000001</v>
      </c>
    </row>
    <row r="37" spans="1:80" x14ac:dyDescent="0.25">
      <c r="A37">
        <v>36</v>
      </c>
      <c r="B37">
        <v>63.100834000000006</v>
      </c>
      <c r="C37" s="4">
        <v>1</v>
      </c>
      <c r="D37">
        <v>72.825225000000003</v>
      </c>
      <c r="E37" s="2">
        <v>2</v>
      </c>
      <c r="P37">
        <v>2</v>
      </c>
      <c r="Q37" t="str">
        <f>CONCATENATE(C37,E37,G37,I37)</f>
        <v>12</v>
      </c>
      <c r="R37">
        <v>4</v>
      </c>
      <c r="X37" t="s">
        <v>281</v>
      </c>
      <c r="Y37" t="s">
        <v>272</v>
      </c>
      <c r="AB37" t="s">
        <v>283</v>
      </c>
      <c r="AC37" t="str">
        <f>CONCATENATE($R37,$R38,$R39,$R40)</f>
        <v>4123</v>
      </c>
      <c r="AN37">
        <v>1178</v>
      </c>
      <c r="AO37">
        <v>1160</v>
      </c>
      <c r="AP37">
        <v>1163</v>
      </c>
      <c r="AQ37">
        <v>1171</v>
      </c>
      <c r="BG37">
        <v>4</v>
      </c>
      <c r="BH37">
        <v>255</v>
      </c>
      <c r="BI37">
        <f>($BH$42-$BH$39)/200</f>
        <v>8.5000000000000006E-2</v>
      </c>
    </row>
    <row r="38" spans="1:80" x14ac:dyDescent="0.25">
      <c r="A38">
        <v>37</v>
      </c>
      <c r="B38">
        <v>63.100834000000006</v>
      </c>
      <c r="C38" s="4">
        <v>1</v>
      </c>
      <c r="D38">
        <v>72.740797000000001</v>
      </c>
      <c r="E38" s="2">
        <v>2</v>
      </c>
      <c r="P38">
        <v>2</v>
      </c>
      <c r="Q38" t="str">
        <f>CONCATENATE(C38,E38,G38,I38)</f>
        <v>12</v>
      </c>
      <c r="R38">
        <v>1</v>
      </c>
      <c r="X38" t="s">
        <v>281</v>
      </c>
      <c r="Y38" t="s">
        <v>259</v>
      </c>
      <c r="AN38">
        <v>1206</v>
      </c>
      <c r="AO38">
        <v>1190</v>
      </c>
      <c r="AP38">
        <v>1194</v>
      </c>
      <c r="AQ38">
        <v>1201</v>
      </c>
      <c r="AT38">
        <f>(($AO$35-$AN$34)/($AN$35-$AN$34))</f>
        <v>0.51428571428571423</v>
      </c>
      <c r="AU38">
        <f>(($AP$35-$AN$34)/($AN$35-$AN$34))</f>
        <v>0.5714285714285714</v>
      </c>
      <c r="AV38">
        <f>(($AQ$34-$AN$34)/($AN$35-$AN$34))</f>
        <v>2.8571428571428571E-2</v>
      </c>
      <c r="AW38">
        <f>(($AN$34-$AO$34)/($AO$35-$AO$34))</f>
        <v>0.48571428571428571</v>
      </c>
      <c r="AX38">
        <f>(($AP$34-$AO$34)/($AO$35-$AO$34))</f>
        <v>0.11428571428571428</v>
      </c>
      <c r="AY38">
        <f>(($AQ$34-$AO$34)/($AO$35-$AO$34))</f>
        <v>0.51428571428571423</v>
      </c>
      <c r="AZ38">
        <f>(($AN$34-$AP$34)/($AP$35-$AP$34))</f>
        <v>0.39393939393939392</v>
      </c>
      <c r="BA38">
        <f>(($AO$35-$AP$34)/($AP$35-$AP$34))</f>
        <v>0.93939393939393945</v>
      </c>
      <c r="BB38">
        <f>(($AQ$34-$AP$34)/($AP$35-$AP$34))</f>
        <v>0.42424242424242425</v>
      </c>
      <c r="BC38">
        <f>(($AN$35-$AQ$35)/($AQ$36-$AQ$35))</f>
        <v>0.1</v>
      </c>
      <c r="BD38">
        <f>(($AO$35-$AQ$34)/($AQ$35-$AQ$34))</f>
        <v>0.54838709677419351</v>
      </c>
      <c r="BE38">
        <f>(($AP$35-$AQ$34)/($AQ$35-$AQ$34))</f>
        <v>0.61290322580645162</v>
      </c>
      <c r="BG38">
        <v>1</v>
      </c>
      <c r="BH38">
        <v>259</v>
      </c>
      <c r="BI38">
        <f>($BH$43-$BH$40)/200</f>
        <v>0.15</v>
      </c>
      <c r="BQ38">
        <f>1-(($AO$35-$AN$34)/($AN$35-$AN$34))</f>
        <v>0.48571428571428577</v>
      </c>
      <c r="BR38">
        <f>1-(($AP$35-$AN$34)/($AN$35-$AN$34))</f>
        <v>0.4285714285714286</v>
      </c>
      <c r="BS38">
        <f>(($AQ$34-$AN$34)/($AN$35-$AN$34))</f>
        <v>2.8571428571428571E-2</v>
      </c>
      <c r="BT38">
        <f>(($AN$34-$AO$34)/($AO$35-$AO$34))</f>
        <v>0.48571428571428571</v>
      </c>
      <c r="BU38">
        <f>(($AP$34-$AO$34)/($AO$35-$AO$34))</f>
        <v>0.11428571428571428</v>
      </c>
      <c r="BV38">
        <f>1-(($AQ$34-$AO$34)/($AO$35-$AO$34))</f>
        <v>0.48571428571428577</v>
      </c>
      <c r="BW38">
        <f>(($AN$34-$AP$34)/($AP$35-$AP$34))</f>
        <v>0.39393939393939392</v>
      </c>
      <c r="BX38">
        <f>1-(($AO$35-$AP$34)/($AP$35-$AP$34))</f>
        <v>6.0606060606060552E-2</v>
      </c>
      <c r="BY38">
        <f>(($AQ$34-$AP$34)/($AP$35-$AP$34))</f>
        <v>0.42424242424242425</v>
      </c>
      <c r="BZ38">
        <f>(($AN$35-$AQ$35)/($AQ$36-$AQ$35))</f>
        <v>0.1</v>
      </c>
      <c r="CA38">
        <f>1-(($AO$35-$AQ$34)/($AQ$35-$AQ$34))</f>
        <v>0.45161290322580649</v>
      </c>
      <c r="CB38">
        <f>1-(($AP$35-$AQ$34)/($AQ$35-$AQ$34))</f>
        <v>0.38709677419354838</v>
      </c>
    </row>
    <row r="39" spans="1:80" x14ac:dyDescent="0.25">
      <c r="A39">
        <v>38</v>
      </c>
      <c r="D39">
        <v>72.778836000000013</v>
      </c>
      <c r="E39" s="2">
        <v>2</v>
      </c>
      <c r="F39">
        <v>62.756565000000002</v>
      </c>
      <c r="G39" s="3">
        <v>3</v>
      </c>
      <c r="P39">
        <v>2</v>
      </c>
      <c r="Q39" t="str">
        <f>CONCATENATE(C39,E39,G39,I39)</f>
        <v>23</v>
      </c>
      <c r="R39">
        <v>2</v>
      </c>
      <c r="X39" t="s">
        <v>281</v>
      </c>
      <c r="Y39" t="s">
        <v>260</v>
      </c>
      <c r="AN39">
        <v>1236</v>
      </c>
      <c r="AO39">
        <v>1217</v>
      </c>
      <c r="AP39">
        <v>1222</v>
      </c>
      <c r="AQ39">
        <v>1225</v>
      </c>
      <c r="AT39">
        <f>(($AO$36-$AN$35)/($AN$36-$AN$35))</f>
        <v>0.46666666666666667</v>
      </c>
      <c r="AU39">
        <f>(($AP$36-$AN$35)/($AN$36-$AN$35))</f>
        <v>0.56666666666666665</v>
      </c>
      <c r="AV39">
        <f>(($AQ$35-$AN$34)/($AN$35-$AN$34))</f>
        <v>0.91428571428571426</v>
      </c>
      <c r="AW39">
        <f>(($AN$35-$AO$35)/($AO$36-$AO$35))</f>
        <v>0.54838709677419351</v>
      </c>
      <c r="AX39">
        <f>(($AP$35-$AO$35)/($AO$36-$AO$35))</f>
        <v>6.4516129032258063E-2</v>
      </c>
      <c r="AY39">
        <f>(($AQ$35-$AO$35)/($AO$36-$AO$35))</f>
        <v>0.45161290322580644</v>
      </c>
      <c r="AZ39">
        <f>(($AN$35-$AP$35)/($AP$36-$AP$35))</f>
        <v>0.46875</v>
      </c>
      <c r="BA39">
        <f>(($AO$36-$AP$35)/($AP$36-$AP$35))</f>
        <v>0.90625</v>
      </c>
      <c r="BB39">
        <f>(($AQ$35-$AP$35)/($AP$36-$AP$35))</f>
        <v>0.375</v>
      </c>
      <c r="BC39">
        <f>(($AN$36-$AQ$36)/($AQ$37-$AQ$36))</f>
        <v>0.1111111111111111</v>
      </c>
      <c r="BD39">
        <f>(($AO$36-$AQ$35)/($AQ$36-$AQ$35))</f>
        <v>0.56666666666666665</v>
      </c>
      <c r="BE39">
        <f>(($AP$36-$AQ$35)/($AQ$36-$AQ$35))</f>
        <v>0.66666666666666663</v>
      </c>
      <c r="BG39">
        <v>2</v>
      </c>
      <c r="BH39">
        <v>276</v>
      </c>
      <c r="BI39">
        <f>($BH$44-$BH$41)/200</f>
        <v>0.105</v>
      </c>
      <c r="BQ39">
        <f>(($AO$36-$AN$35)/($AN$36-$AN$35))</f>
        <v>0.46666666666666667</v>
      </c>
      <c r="BR39">
        <f>1-(($AP$36-$AN$35)/($AN$36-$AN$35))</f>
        <v>0.43333333333333335</v>
      </c>
      <c r="BS39">
        <f>1-(($AQ$35-$AN$34)/($AN$35-$AN$34))</f>
        <v>8.5714285714285743E-2</v>
      </c>
      <c r="BT39">
        <f>1-(($AN$35-$AO$35)/($AO$36-$AO$35))</f>
        <v>0.45161290322580649</v>
      </c>
      <c r="BU39">
        <f>(($AP$35-$AO$35)/($AO$36-$AO$35))</f>
        <v>6.4516129032258063E-2</v>
      </c>
      <c r="BV39">
        <f>(($AQ$35-$AO$35)/($AO$36-$AO$35))</f>
        <v>0.45161290322580644</v>
      </c>
      <c r="BW39">
        <f>(($AN$35-$AP$35)/($AP$36-$AP$35))</f>
        <v>0.46875</v>
      </c>
      <c r="BX39">
        <f>1-(($AO$36-$AP$35)/($AP$36-$AP$35))</f>
        <v>9.375E-2</v>
      </c>
      <c r="BY39">
        <f>(($AQ$35-$AP$35)/($AP$36-$AP$35))</f>
        <v>0.375</v>
      </c>
      <c r="BZ39">
        <f>(($AN$36-$AQ$36)/($AQ$37-$AQ$36))</f>
        <v>0.1111111111111111</v>
      </c>
      <c r="CA39">
        <f>1-(($AO$36-$AQ$35)/($AQ$36-$AQ$35))</f>
        <v>0.43333333333333335</v>
      </c>
      <c r="CB39">
        <f>1-(($AP$36-$AQ$35)/($AQ$36-$AQ$35))</f>
        <v>0.33333333333333337</v>
      </c>
    </row>
    <row r="40" spans="1:80" x14ac:dyDescent="0.25">
      <c r="A40">
        <v>39</v>
      </c>
      <c r="D40">
        <v>72.792341000000008</v>
      </c>
      <c r="E40" s="2">
        <v>2</v>
      </c>
      <c r="F40">
        <v>62.730682000000002</v>
      </c>
      <c r="G40" s="3">
        <v>3</v>
      </c>
      <c r="P40">
        <v>2</v>
      </c>
      <c r="Q40" t="str">
        <f>CONCATENATE(C40,E40,G40,I40)</f>
        <v>23</v>
      </c>
      <c r="R40">
        <v>3</v>
      </c>
      <c r="X40" t="s">
        <v>281</v>
      </c>
      <c r="Y40" t="s">
        <v>260</v>
      </c>
      <c r="AN40">
        <v>1259</v>
      </c>
      <c r="AO40">
        <v>1243</v>
      </c>
      <c r="AP40">
        <v>1249</v>
      </c>
      <c r="AQ40">
        <v>1253</v>
      </c>
      <c r="AT40">
        <f>(($AO$37-$AN$36)/($AN$37-$AN$36))</f>
        <v>0.41935483870967744</v>
      </c>
      <c r="AU40">
        <f>(($AP$37-$AN$36)/($AN$37-$AN$36))</f>
        <v>0.5161290322580645</v>
      </c>
      <c r="AV40">
        <f>(($AQ$36-$AN$35)/($AN$36-$AN$35))</f>
        <v>0.9</v>
      </c>
      <c r="AW40">
        <f>(($AN$36-$AO$36)/($AO$37-$AO$36))</f>
        <v>0.55172413793103448</v>
      </c>
      <c r="AX40">
        <f>(($AP$36-$AO$36)/($AO$37-$AO$36))</f>
        <v>0.10344827586206896</v>
      </c>
      <c r="AY40">
        <f>(($AQ$36-$AO$36)/($AO$37-$AO$36))</f>
        <v>0.44827586206896552</v>
      </c>
      <c r="AZ40">
        <f>(($AN$36-$AP$36)/($AP$37-$AP$36))</f>
        <v>0.44827586206896552</v>
      </c>
      <c r="BA40">
        <f>(($AO$37-$AP$36)/($AP$37-$AP$36))</f>
        <v>0.89655172413793105</v>
      </c>
      <c r="BB40">
        <f>(($AQ$36-$AP$36)/($AP$37-$AP$36))</f>
        <v>0.34482758620689657</v>
      </c>
      <c r="BC40">
        <f>(($AN$37-$AQ$37)/($AQ$38-$AQ$37))</f>
        <v>0.23333333333333334</v>
      </c>
      <c r="BD40">
        <f>(($AO$37-$AQ$36)/($AQ$37-$AQ$36))</f>
        <v>0.59259259259259256</v>
      </c>
      <c r="BE40">
        <f>(($AP$37-$AQ$36)/($AQ$37-$AQ$36))</f>
        <v>0.70370370370370372</v>
      </c>
      <c r="BG40">
        <v>3</v>
      </c>
      <c r="BH40">
        <v>276</v>
      </c>
      <c r="BI40">
        <f>($BH$50-$BH$47)/200</f>
        <v>0.115</v>
      </c>
      <c r="BQ40">
        <f>(($AO$37-$AN$36)/($AN$37-$AN$36))</f>
        <v>0.41935483870967744</v>
      </c>
      <c r="BR40">
        <f>1-(($AP$37-$AN$36)/($AN$37-$AN$36))</f>
        <v>0.4838709677419355</v>
      </c>
      <c r="BS40">
        <f>1-(($AQ$36-$AN$35)/($AN$36-$AN$35))</f>
        <v>9.9999999999999978E-2</v>
      </c>
      <c r="BT40">
        <f>1-(($AN$36-$AO$36)/($AO$37-$AO$36))</f>
        <v>0.44827586206896552</v>
      </c>
      <c r="BU40">
        <f>(($AP$36-$AO$36)/($AO$37-$AO$36))</f>
        <v>0.10344827586206896</v>
      </c>
      <c r="BV40">
        <f>(($AQ$36-$AO$36)/($AO$37-$AO$36))</f>
        <v>0.44827586206896552</v>
      </c>
      <c r="BW40">
        <f>(($AN$36-$AP$36)/($AP$37-$AP$36))</f>
        <v>0.44827586206896552</v>
      </c>
      <c r="BX40">
        <f>1-(($AO$37-$AP$36)/($AP$37-$AP$36))</f>
        <v>0.10344827586206895</v>
      </c>
      <c r="BY40">
        <f>(($AQ$36-$AP$36)/($AP$37-$AP$36))</f>
        <v>0.34482758620689657</v>
      </c>
      <c r="BZ40">
        <f>(($AN$37-$AQ$37)/($AQ$38-$AQ$37))</f>
        <v>0.23333333333333334</v>
      </c>
      <c r="CA40">
        <f>1-(($AO$37-$AQ$36)/($AQ$37-$AQ$36))</f>
        <v>0.40740740740740744</v>
      </c>
      <c r="CB40">
        <f>1-(($AP$37-$AQ$36)/($AQ$37-$AQ$36))</f>
        <v>0.29629629629629628</v>
      </c>
    </row>
    <row r="41" spans="1:80" x14ac:dyDescent="0.25">
      <c r="A41">
        <v>40</v>
      </c>
      <c r="D41">
        <v>72.783372000000014</v>
      </c>
      <c r="E41" s="2">
        <v>2</v>
      </c>
      <c r="F41">
        <v>62.788124000000003</v>
      </c>
      <c r="G41" s="3">
        <v>3</v>
      </c>
      <c r="P41">
        <v>2</v>
      </c>
      <c r="Q41" t="str">
        <f>CONCATENATE(C41,E41,G41,I41)</f>
        <v>23</v>
      </c>
      <c r="R41">
        <v>1</v>
      </c>
      <c r="X41" t="s">
        <v>281</v>
      </c>
      <c r="Y41" t="s">
        <v>273</v>
      </c>
      <c r="AB41" t="s">
        <v>281</v>
      </c>
      <c r="AC41" t="str">
        <f>CONCATENATE($R41,$R42,$R43,$R44)</f>
        <v>1423</v>
      </c>
      <c r="AN41">
        <v>1285</v>
      </c>
      <c r="AO41">
        <v>1268</v>
      </c>
      <c r="AP41">
        <v>1274</v>
      </c>
      <c r="AQ41">
        <v>1278</v>
      </c>
      <c r="AT41">
        <f>(($AO$38-$AN$37)/($AN$38-$AN$37))</f>
        <v>0.42857142857142855</v>
      </c>
      <c r="AU41">
        <f>(($AP$38-$AN$37)/($AN$38-$AN$37))</f>
        <v>0.5714285714285714</v>
      </c>
      <c r="AV41">
        <f>(($AQ$37-$AN$36)/($AN$37-$AN$36))</f>
        <v>0.77419354838709675</v>
      </c>
      <c r="AW41">
        <f>(($AN$37-$AO$37)/($AO$38-$AO$37))</f>
        <v>0.6</v>
      </c>
      <c r="AX41">
        <f>(($AP$37-$AO$37)/($AO$38-$AO$37))</f>
        <v>0.1</v>
      </c>
      <c r="AY41">
        <f>(($AQ$37-$AO$37)/($AO$38-$AO$37))</f>
        <v>0.36666666666666664</v>
      </c>
      <c r="AZ41">
        <f>(($AN$37-$AP$37)/($AP$38-$AP$37))</f>
        <v>0.4838709677419355</v>
      </c>
      <c r="BA41">
        <f>(($AO$38-$AP$37)/($AP$38-$AP$37))</f>
        <v>0.87096774193548387</v>
      </c>
      <c r="BB41">
        <f>(($AQ$37-$AP$37)/($AP$38-$AP$37))</f>
        <v>0.25806451612903225</v>
      </c>
      <c r="BC41">
        <f>(($AN$38-$AQ$38)/($AQ$39-$AQ$38))</f>
        <v>0.20833333333333334</v>
      </c>
      <c r="BD41">
        <f>(($AO$38-$AQ$37)/($AQ$38-$AQ$37))</f>
        <v>0.6333333333333333</v>
      </c>
      <c r="BE41">
        <f>(($AP$38-$AQ$37)/($AQ$38-$AQ$37))</f>
        <v>0.76666666666666672</v>
      </c>
      <c r="BG41">
        <v>1</v>
      </c>
      <c r="BH41">
        <v>292</v>
      </c>
      <c r="BI41">
        <f>($BH$51-$BH$48)/200</f>
        <v>0.18</v>
      </c>
      <c r="BQ41">
        <f>(($AO$38-$AN$37)/($AN$38-$AN$37))</f>
        <v>0.42857142857142855</v>
      </c>
      <c r="BR41">
        <f>1-(($AP$38-$AN$37)/($AN$38-$AN$37))</f>
        <v>0.4285714285714286</v>
      </c>
      <c r="BS41">
        <f>1-(($AQ$37-$AN$36)/($AN$37-$AN$36))</f>
        <v>0.22580645161290325</v>
      </c>
      <c r="BT41">
        <f>1-(($AN$37-$AO$37)/($AO$38-$AO$37))</f>
        <v>0.4</v>
      </c>
      <c r="BU41">
        <f>(($AP$37-$AO$37)/($AO$38-$AO$37))</f>
        <v>0.1</v>
      </c>
      <c r="BV41">
        <f>(($AQ$37-$AO$37)/($AO$38-$AO$37))</f>
        <v>0.36666666666666664</v>
      </c>
      <c r="BW41">
        <f>(($AN$37-$AP$37)/($AP$38-$AP$37))</f>
        <v>0.4838709677419355</v>
      </c>
      <c r="BX41">
        <f>1-(($AO$38-$AP$37)/($AP$38-$AP$37))</f>
        <v>0.12903225806451613</v>
      </c>
      <c r="BY41">
        <f>(($AQ$37-$AP$37)/($AP$38-$AP$37))</f>
        <v>0.25806451612903225</v>
      </c>
      <c r="BZ41">
        <f>(($AN$38-$AQ$38)/($AQ$39-$AQ$38))</f>
        <v>0.20833333333333334</v>
      </c>
      <c r="CA41">
        <f>1-(($AO$38-$AQ$37)/($AQ$38-$AQ$37))</f>
        <v>0.3666666666666667</v>
      </c>
      <c r="CB41">
        <f>1-(($AP$38-$AQ$37)/($AQ$38-$AQ$37))</f>
        <v>0.23333333333333328</v>
      </c>
    </row>
    <row r="42" spans="1:80" x14ac:dyDescent="0.25">
      <c r="A42">
        <v>41</v>
      </c>
      <c r="D42">
        <v>72.786928000000003</v>
      </c>
      <c r="E42" s="2">
        <v>2</v>
      </c>
      <c r="F42">
        <v>62.800892000000005</v>
      </c>
      <c r="G42" s="3">
        <v>3</v>
      </c>
      <c r="P42">
        <v>2</v>
      </c>
      <c r="Q42" t="str">
        <f>CONCATENATE(C42,E42,G42,I42)</f>
        <v>23</v>
      </c>
      <c r="R42">
        <v>4</v>
      </c>
      <c r="X42" t="s">
        <v>281</v>
      </c>
      <c r="Y42" t="s">
        <v>272</v>
      </c>
      <c r="AN42">
        <v>1311</v>
      </c>
      <c r="AO42">
        <v>1294</v>
      </c>
      <c r="AP42">
        <v>1301</v>
      </c>
      <c r="AQ42">
        <v>1305</v>
      </c>
      <c r="AT42">
        <f>(($AO$39-$AN$38)/($AN$39-$AN$38))</f>
        <v>0.36666666666666664</v>
      </c>
      <c r="AU42">
        <f>(($AP$39-$AN$38)/($AN$39-$AN$38))</f>
        <v>0.53333333333333333</v>
      </c>
      <c r="AV42">
        <f>(($AQ$38-$AN$37)/($AN$38-$AN$37))</f>
        <v>0.8214285714285714</v>
      </c>
      <c r="AW42">
        <f>(($AN$38-$AO$38)/($AO$39-$AO$38))</f>
        <v>0.59259259259259256</v>
      </c>
      <c r="AX42">
        <f>(($AP$38-$AO$38)/($AO$39-$AO$38))</f>
        <v>0.14814814814814814</v>
      </c>
      <c r="AY42">
        <f>(($AQ$38-$AO$38)/($AO$39-$AO$38))</f>
        <v>0.40740740740740738</v>
      </c>
      <c r="AZ42">
        <f>(($AN$38-$AP$38)/($AP$39-$AP$38))</f>
        <v>0.42857142857142855</v>
      </c>
      <c r="BA42">
        <f>(($AO$39-$AP$38)/($AP$39-$AP$38))</f>
        <v>0.8214285714285714</v>
      </c>
      <c r="BB42">
        <f>(($AQ$38-$AP$38)/($AP$39-$AP$38))</f>
        <v>0.25</v>
      </c>
      <c r="BC42">
        <f>(($AN$39-$AQ$39)/($AQ$40-$AQ$39))</f>
        <v>0.39285714285714285</v>
      </c>
      <c r="BD42">
        <f>(($AO$39-$AQ$38)/($AQ$39-$AQ$38))</f>
        <v>0.66666666666666663</v>
      </c>
      <c r="BE42">
        <f>(($AP$39-$AQ$38)/($AQ$39-$AQ$38))</f>
        <v>0.875</v>
      </c>
      <c r="BG42">
        <v>4</v>
      </c>
      <c r="BH42">
        <v>293</v>
      </c>
      <c r="BI42">
        <f>($BH$52-$BH$49)/200</f>
        <v>0.1</v>
      </c>
      <c r="BQ42">
        <f>(($AO$39-$AN$38)/($AN$39-$AN$38))</f>
        <v>0.36666666666666664</v>
      </c>
      <c r="BR42">
        <f>1-(($AP$39-$AN$38)/($AN$39-$AN$38))</f>
        <v>0.46666666666666667</v>
      </c>
      <c r="BS42">
        <f>1-(($AQ$38-$AN$37)/($AN$38-$AN$37))</f>
        <v>0.1785714285714286</v>
      </c>
      <c r="BT42">
        <f>1-(($AN$38-$AO$38)/($AO$39-$AO$38))</f>
        <v>0.40740740740740744</v>
      </c>
      <c r="BU42">
        <f>(($AP$38-$AO$38)/($AO$39-$AO$38))</f>
        <v>0.14814814814814814</v>
      </c>
      <c r="BV42">
        <f>(($AQ$38-$AO$38)/($AO$39-$AO$38))</f>
        <v>0.40740740740740738</v>
      </c>
      <c r="BW42">
        <f>(($AN$38-$AP$38)/($AP$39-$AP$38))</f>
        <v>0.42857142857142855</v>
      </c>
      <c r="BX42">
        <f>1-(($AO$39-$AP$38)/($AP$39-$AP$38))</f>
        <v>0.1785714285714286</v>
      </c>
      <c r="BY42">
        <f>(($AQ$38-$AP$38)/($AP$39-$AP$38))</f>
        <v>0.25</v>
      </c>
      <c r="BZ42">
        <f>(($AN$39-$AQ$39)/($AQ$40-$AQ$39))</f>
        <v>0.39285714285714285</v>
      </c>
      <c r="CA42">
        <f>1-(($AO$39-$AQ$38)/($AQ$39-$AQ$38))</f>
        <v>0.33333333333333337</v>
      </c>
      <c r="CB42">
        <f>1-(($AP$39-$AQ$38)/($AQ$39-$AQ$38))</f>
        <v>0.125</v>
      </c>
    </row>
    <row r="43" spans="1:80" x14ac:dyDescent="0.25">
      <c r="A43">
        <v>42</v>
      </c>
      <c r="D43">
        <v>72.756930000000011</v>
      </c>
      <c r="E43" s="2">
        <v>2</v>
      </c>
      <c r="F43">
        <v>62.801147000000007</v>
      </c>
      <c r="G43" s="3">
        <v>3</v>
      </c>
      <c r="P43">
        <v>2</v>
      </c>
      <c r="Q43" t="str">
        <f>CONCATENATE(C43,E43,G43,I43)</f>
        <v>23</v>
      </c>
      <c r="R43">
        <v>2</v>
      </c>
      <c r="X43" t="s">
        <v>281</v>
      </c>
      <c r="Y43" t="s">
        <v>259</v>
      </c>
      <c r="AN43">
        <v>1338</v>
      </c>
      <c r="AO43">
        <v>1320</v>
      </c>
      <c r="AP43">
        <v>1328</v>
      </c>
      <c r="AQ43">
        <v>1331</v>
      </c>
      <c r="AT43">
        <f>(($AO$40-$AN$39)/($AN$40-$AN$39))</f>
        <v>0.30434782608695654</v>
      </c>
      <c r="AU43">
        <f>(($AP$40-$AN$39)/($AN$40-$AN$39))</f>
        <v>0.56521739130434778</v>
      </c>
      <c r="AV43">
        <f>(($AQ$39-$AN$38)/($AN$39-$AN$38))</f>
        <v>0.6333333333333333</v>
      </c>
      <c r="AW43">
        <f>(($AN$39-$AO$39)/($AO$40-$AO$39))</f>
        <v>0.73076923076923073</v>
      </c>
      <c r="AX43">
        <f>(($AP$39-$AO$39)/($AO$40-$AO$39))</f>
        <v>0.19230769230769232</v>
      </c>
      <c r="AY43">
        <f>(($AQ$39-$AO$39)/($AO$40-$AO$39))</f>
        <v>0.30769230769230771</v>
      </c>
      <c r="AZ43">
        <f>(($AN$39-$AP$39)/($AP$40-$AP$39))</f>
        <v>0.51851851851851849</v>
      </c>
      <c r="BA43">
        <f>(($AO$40-$AP$39)/($AP$40-$AP$39))</f>
        <v>0.77777777777777779</v>
      </c>
      <c r="BB43">
        <f>(($AQ$39-$AP$39)/($AP$40-$AP$39))</f>
        <v>0.1111111111111111</v>
      </c>
      <c r="BC43">
        <f>(($AN$40-$AQ$40)/($AQ$41-$AQ$40))</f>
        <v>0.24</v>
      </c>
      <c r="BD43">
        <f>(($AO$40-$AQ$39)/($AQ$40-$AQ$39))</f>
        <v>0.6428571428571429</v>
      </c>
      <c r="BE43">
        <f>(($AP$40-$AQ$39)/($AQ$40-$AQ$39))</f>
        <v>0.8571428571428571</v>
      </c>
      <c r="BG43">
        <v>2</v>
      </c>
      <c r="BH43">
        <v>306</v>
      </c>
      <c r="BI43">
        <f>($BH$53-$BH$50)/200</f>
        <v>0.17499999999999999</v>
      </c>
      <c r="BQ43">
        <f>(($AO$40-$AN$39)/($AN$40-$AN$39))</f>
        <v>0.30434782608695654</v>
      </c>
      <c r="BR43">
        <f>1-(($AP$40-$AN$39)/($AN$40-$AN$39))</f>
        <v>0.43478260869565222</v>
      </c>
      <c r="BS43">
        <f>1-(($AQ$39-$AN$38)/($AN$39-$AN$38))</f>
        <v>0.3666666666666667</v>
      </c>
      <c r="BT43">
        <f>1-(($AN$39-$AO$39)/($AO$40-$AO$39))</f>
        <v>0.26923076923076927</v>
      </c>
      <c r="BU43">
        <f>(($AP$39-$AO$39)/($AO$40-$AO$39))</f>
        <v>0.19230769230769232</v>
      </c>
      <c r="BV43">
        <f>(($AQ$39-$AO$39)/($AO$40-$AO$39))</f>
        <v>0.30769230769230771</v>
      </c>
      <c r="BW43">
        <f>1-(($AN$39-$AP$39)/($AP$40-$AP$39))</f>
        <v>0.48148148148148151</v>
      </c>
      <c r="BX43">
        <f>1-(($AO$40-$AP$39)/($AP$40-$AP$39))</f>
        <v>0.22222222222222221</v>
      </c>
      <c r="BY43">
        <f>(($AQ$39-$AP$39)/($AP$40-$AP$39))</f>
        <v>0.1111111111111111</v>
      </c>
      <c r="BZ43">
        <f>(($AN$40-$AQ$40)/($AQ$41-$AQ$40))</f>
        <v>0.24</v>
      </c>
      <c r="CA43">
        <f>1-(($AO$40-$AQ$39)/($AQ$40-$AQ$39))</f>
        <v>0.3571428571428571</v>
      </c>
      <c r="CB43">
        <f>1-(($AP$40-$AQ$39)/($AQ$40-$AQ$39))</f>
        <v>0.1428571428571429</v>
      </c>
    </row>
    <row r="44" spans="1:80" x14ac:dyDescent="0.25">
      <c r="A44">
        <v>43</v>
      </c>
      <c r="D44">
        <v>72.716571000000002</v>
      </c>
      <c r="E44" s="2">
        <v>2</v>
      </c>
      <c r="F44">
        <v>62.803703000000006</v>
      </c>
      <c r="G44" s="3">
        <v>3</v>
      </c>
      <c r="P44">
        <v>2</v>
      </c>
      <c r="Q44" t="str">
        <f>CONCATENATE(C44,E44,G44,I44)</f>
        <v>23</v>
      </c>
      <c r="R44">
        <v>3</v>
      </c>
      <c r="X44" t="s">
        <v>281</v>
      </c>
      <c r="Y44" t="s">
        <v>260</v>
      </c>
      <c r="AN44">
        <v>1366</v>
      </c>
      <c r="AO44">
        <v>1349</v>
      </c>
      <c r="AP44">
        <v>1355</v>
      </c>
      <c r="AQ44">
        <v>1361</v>
      </c>
      <c r="AT44">
        <f>(($AO$41-$AN$40)/($AN$41-$AN$40))</f>
        <v>0.34615384615384615</v>
      </c>
      <c r="AU44">
        <f>(($AP$41-$AN$40)/($AN$41-$AN$40))</f>
        <v>0.57692307692307687</v>
      </c>
      <c r="AV44">
        <f>(($AQ$40-$AN$39)/($AN$40-$AN$39))</f>
        <v>0.73913043478260865</v>
      </c>
      <c r="AW44">
        <f>(($AN$40-$AO$40)/($AO$41-$AO$40))</f>
        <v>0.64</v>
      </c>
      <c r="AX44">
        <f>(($AP$40-$AO$40)/($AO$41-$AO$40))</f>
        <v>0.24</v>
      </c>
      <c r="AY44">
        <f>(($AQ$40-$AO$40)/($AO$41-$AO$40))</f>
        <v>0.4</v>
      </c>
      <c r="AZ44">
        <f>(($AN$40-$AP$40)/($AP$41-$AP$40))</f>
        <v>0.4</v>
      </c>
      <c r="BA44">
        <f>(($AO$41-$AP$40)/($AP$41-$AP$40))</f>
        <v>0.76</v>
      </c>
      <c r="BB44">
        <f>(($AQ$40-$AP$40)/($AP$41-$AP$40))</f>
        <v>0.16</v>
      </c>
      <c r="BC44">
        <f>(($AN$41-$AQ$41)/($AQ$42-$AQ$41))</f>
        <v>0.25925925925925924</v>
      </c>
      <c r="BD44">
        <f>(($AO$41-$AQ$40)/($AQ$41-$AQ$40))</f>
        <v>0.6</v>
      </c>
      <c r="BE44">
        <f>(($AP$41-$AQ$40)/($AQ$41-$AQ$40))</f>
        <v>0.84</v>
      </c>
      <c r="BG44">
        <v>3</v>
      </c>
      <c r="BH44">
        <v>313</v>
      </c>
      <c r="BI44">
        <f>($BH$54-$BH$51)/200</f>
        <v>0.1</v>
      </c>
      <c r="BQ44">
        <f>(($AO$41-$AN$40)/($AN$41-$AN$40))</f>
        <v>0.34615384615384615</v>
      </c>
      <c r="BR44">
        <f>1-(($AP$41-$AN$40)/($AN$41-$AN$40))</f>
        <v>0.42307692307692313</v>
      </c>
      <c r="BS44">
        <f>1-(($AQ$40-$AN$39)/($AN$40-$AN$39))</f>
        <v>0.26086956521739135</v>
      </c>
      <c r="BT44">
        <f>1-(($AN$40-$AO$40)/($AO$41-$AO$40))</f>
        <v>0.36</v>
      </c>
      <c r="BU44">
        <f>(($AP$40-$AO$40)/($AO$41-$AO$40))</f>
        <v>0.24</v>
      </c>
      <c r="BV44">
        <f>(($AQ$40-$AO$40)/($AO$41-$AO$40))</f>
        <v>0.4</v>
      </c>
      <c r="BW44">
        <f>(($AN$40-$AP$40)/($AP$41-$AP$40))</f>
        <v>0.4</v>
      </c>
      <c r="BX44">
        <f>1-(($AO$41-$AP$40)/($AP$41-$AP$40))</f>
        <v>0.24</v>
      </c>
      <c r="BY44">
        <f>(($AQ$40-$AP$40)/($AP$41-$AP$40))</f>
        <v>0.16</v>
      </c>
      <c r="BZ44">
        <f>(($AN$41-$AQ$41)/($AQ$42-$AQ$41))</f>
        <v>0.25925925925925924</v>
      </c>
      <c r="CA44">
        <f>1-(($AO$41-$AQ$40)/($AQ$41-$AQ$40))</f>
        <v>0.4</v>
      </c>
      <c r="CB44">
        <f>1-(($AP$41-$AQ$40)/($AQ$41-$AQ$40))</f>
        <v>0.16000000000000003</v>
      </c>
    </row>
    <row r="45" spans="1:80" x14ac:dyDescent="0.25">
      <c r="A45">
        <v>44</v>
      </c>
      <c r="D45">
        <v>72.706984000000006</v>
      </c>
      <c r="E45" s="2">
        <v>2</v>
      </c>
      <c r="F45">
        <v>62.794796000000005</v>
      </c>
      <c r="G45" s="3">
        <v>3</v>
      </c>
      <c r="P45">
        <v>2</v>
      </c>
      <c r="Q45" t="str">
        <f>CONCATENATE(C45,E45,G45,I45)</f>
        <v>23</v>
      </c>
      <c r="R45" t="s">
        <v>22</v>
      </c>
      <c r="X45" t="s">
        <v>282</v>
      </c>
      <c r="Y45" t="s">
        <v>261</v>
      </c>
      <c r="AN45">
        <v>1423</v>
      </c>
      <c r="AO45">
        <v>1404</v>
      </c>
      <c r="AP45">
        <v>1407</v>
      </c>
      <c r="AQ45">
        <v>1420</v>
      </c>
      <c r="AT45">
        <f>(($AO$42-$AN$41)/($AN$42-$AN$41))</f>
        <v>0.34615384615384615</v>
      </c>
      <c r="AU45">
        <f>(($AP$42-$AN$41)/($AN$42-$AN$41))</f>
        <v>0.61538461538461542</v>
      </c>
      <c r="AV45">
        <f>(($AQ$41-$AN$40)/($AN$41-$AN$40))</f>
        <v>0.73076923076923073</v>
      </c>
      <c r="AW45">
        <f>(($AN$41-$AO$41)/($AO$42-$AO$41))</f>
        <v>0.65384615384615385</v>
      </c>
      <c r="AX45">
        <f>(($AP$41-$AO$41)/($AO$42-$AO$41))</f>
        <v>0.23076923076923078</v>
      </c>
      <c r="AY45">
        <f>(($AQ$41-$AO$41)/($AO$42-$AO$41))</f>
        <v>0.38461538461538464</v>
      </c>
      <c r="AZ45">
        <f>(($AN$41-$AP$41)/($AP$42-$AP$41))</f>
        <v>0.40740740740740738</v>
      </c>
      <c r="BA45">
        <f>(($AO$42-$AP$41)/($AP$42-$AP$41))</f>
        <v>0.7407407407407407</v>
      </c>
      <c r="BB45">
        <f>(($AQ$41-$AP$41)/($AP$42-$AP$41))</f>
        <v>0.14814814814814814</v>
      </c>
      <c r="BC45">
        <f>(($AN$42-$AQ$42)/($AQ$43-$AQ$42))</f>
        <v>0.23076923076923078</v>
      </c>
      <c r="BD45">
        <f>(($AO$42-$AQ$41)/($AQ$42-$AQ$41))</f>
        <v>0.59259259259259256</v>
      </c>
      <c r="BE45">
        <f>(($AP$42-$AQ$41)/($AQ$42-$AQ$41))</f>
        <v>0.85185185185185186</v>
      </c>
      <c r="BG45" t="s">
        <v>22</v>
      </c>
      <c r="BH45">
        <v>317</v>
      </c>
      <c r="BI45">
        <f>($BH$55-$BH$52)/200</f>
        <v>0.17499999999999999</v>
      </c>
      <c r="BQ45">
        <f>(($AO$42-$AN$41)/($AN$42-$AN$41))</f>
        <v>0.34615384615384615</v>
      </c>
      <c r="BR45">
        <f>1-(($AP$42-$AN$41)/($AN$42-$AN$41))</f>
        <v>0.38461538461538458</v>
      </c>
      <c r="BS45">
        <f>1-(($AQ$41-$AN$40)/($AN$41-$AN$40))</f>
        <v>0.26923076923076927</v>
      </c>
      <c r="BT45">
        <f>1-(($AN$41-$AO$41)/($AO$42-$AO$41))</f>
        <v>0.34615384615384615</v>
      </c>
      <c r="BU45">
        <f>(($AP$41-$AO$41)/($AO$42-$AO$41))</f>
        <v>0.23076923076923078</v>
      </c>
      <c r="BV45">
        <f>(($AQ$41-$AO$41)/($AO$42-$AO$41))</f>
        <v>0.38461538461538464</v>
      </c>
      <c r="BW45">
        <f>(($AN$41-$AP$41)/($AP$42-$AP$41))</f>
        <v>0.40740740740740738</v>
      </c>
      <c r="BX45">
        <f>1-(($AO$42-$AP$41)/($AP$42-$AP$41))</f>
        <v>0.2592592592592593</v>
      </c>
      <c r="BY45">
        <f>(($AQ$41-$AP$41)/($AP$42-$AP$41))</f>
        <v>0.14814814814814814</v>
      </c>
      <c r="BZ45">
        <f>(($AN$42-$AQ$42)/($AQ$43-$AQ$42))</f>
        <v>0.23076923076923078</v>
      </c>
      <c r="CA45">
        <f>1-(($AO$42-$AQ$41)/($AQ$42-$AQ$41))</f>
        <v>0.40740740740740744</v>
      </c>
      <c r="CB45">
        <f>1-(($AP$42-$AQ$41)/($AQ$42-$AQ$41))</f>
        <v>0.14814814814814814</v>
      </c>
    </row>
    <row r="46" spans="1:80" x14ac:dyDescent="0.25">
      <c r="A46">
        <v>45</v>
      </c>
      <c r="D46">
        <v>72.704716000000005</v>
      </c>
      <c r="E46" s="2">
        <v>2</v>
      </c>
      <c r="F46">
        <v>62.782764000000007</v>
      </c>
      <c r="G46" s="3">
        <v>3</v>
      </c>
      <c r="P46">
        <v>2</v>
      </c>
      <c r="Q46" t="str">
        <f>CONCATENATE(C46,E46,G46,I46)</f>
        <v>23</v>
      </c>
      <c r="R46" t="s">
        <v>22</v>
      </c>
      <c r="X46" t="s">
        <v>283</v>
      </c>
      <c r="Y46" t="s">
        <v>262</v>
      </c>
      <c r="AN46">
        <v>1453</v>
      </c>
      <c r="AO46">
        <v>1436</v>
      </c>
      <c r="AP46">
        <v>1441</v>
      </c>
      <c r="AQ46">
        <v>1448</v>
      </c>
      <c r="AT46">
        <f>(($AO$43-$AN$42)/($AN$43-$AN$42))</f>
        <v>0.33333333333333331</v>
      </c>
      <c r="AU46">
        <f>(($AP$43-$AN$42)/($AN$43-$AN$42))</f>
        <v>0.62962962962962965</v>
      </c>
      <c r="AV46">
        <f>(($AQ$42-$AN$41)/($AN$42-$AN$41))</f>
        <v>0.76923076923076927</v>
      </c>
      <c r="AW46">
        <f>(($AN$42-$AO$42)/($AO$43-$AO$42))</f>
        <v>0.65384615384615385</v>
      </c>
      <c r="AX46">
        <f>(($AP$42-$AO$42)/($AO$43-$AO$42))</f>
        <v>0.26923076923076922</v>
      </c>
      <c r="AY46">
        <f>(($AQ$42-$AO$42)/($AO$43-$AO$42))</f>
        <v>0.42307692307692307</v>
      </c>
      <c r="AZ46">
        <f>(($AN$42-$AP$42)/($AP$43-$AP$42))</f>
        <v>0.37037037037037035</v>
      </c>
      <c r="BA46">
        <f>(($AO$43-$AP$42)/($AP$43-$AP$42))</f>
        <v>0.70370370370370372</v>
      </c>
      <c r="BB46">
        <f>(($AQ$42-$AP$42)/($AP$43-$AP$42))</f>
        <v>0.14814814814814814</v>
      </c>
      <c r="BC46">
        <f>(($AN$43-$AQ$43)/($AQ$44-$AQ$43))</f>
        <v>0.23333333333333334</v>
      </c>
      <c r="BD46">
        <f>(($AO$43-$AQ$42)/($AQ$43-$AQ$42))</f>
        <v>0.57692307692307687</v>
      </c>
      <c r="BE46">
        <f>(($AP$43-$AQ$42)/($AQ$43-$AQ$42))</f>
        <v>0.88461538461538458</v>
      </c>
      <c r="BG46" t="s">
        <v>22</v>
      </c>
      <c r="BH46">
        <v>350</v>
      </c>
      <c r="BI46">
        <f>($BH$56-$BH$53)/200</f>
        <v>0.09</v>
      </c>
      <c r="BQ46">
        <f>(($AO$43-$AN$42)/($AN$43-$AN$42))</f>
        <v>0.33333333333333331</v>
      </c>
      <c r="BR46">
        <f>1-(($AP$43-$AN$42)/($AN$43-$AN$42))</f>
        <v>0.37037037037037035</v>
      </c>
      <c r="BS46">
        <f>1-(($AQ$42-$AN$41)/($AN$42-$AN$41))</f>
        <v>0.23076923076923073</v>
      </c>
      <c r="BT46">
        <f>1-(($AN$42-$AO$42)/($AO$43-$AO$42))</f>
        <v>0.34615384615384615</v>
      </c>
      <c r="BU46">
        <f>(($AP$42-$AO$42)/($AO$43-$AO$42))</f>
        <v>0.26923076923076922</v>
      </c>
      <c r="BV46">
        <f>(($AQ$42-$AO$42)/($AO$43-$AO$42))</f>
        <v>0.42307692307692307</v>
      </c>
      <c r="BW46">
        <f>(($AN$42-$AP$42)/($AP$43-$AP$42))</f>
        <v>0.37037037037037035</v>
      </c>
      <c r="BX46">
        <f>1-(($AO$43-$AP$42)/($AP$43-$AP$42))</f>
        <v>0.29629629629629628</v>
      </c>
      <c r="BY46">
        <f>(($AQ$42-$AP$42)/($AP$43-$AP$42))</f>
        <v>0.14814814814814814</v>
      </c>
      <c r="BZ46">
        <f>(($AN$43-$AQ$43)/($AQ$44-$AQ$43))</f>
        <v>0.23333333333333334</v>
      </c>
      <c r="CA46">
        <f>1-(($AO$43-$AQ$42)/($AQ$43-$AQ$42))</f>
        <v>0.42307692307692313</v>
      </c>
      <c r="CB46">
        <f>1-(($AP$43-$AQ$42)/($AQ$43-$AQ$42))</f>
        <v>0.11538461538461542</v>
      </c>
    </row>
    <row r="47" spans="1:80" x14ac:dyDescent="0.25">
      <c r="A47">
        <v>46</v>
      </c>
      <c r="D47">
        <v>72.660440000000008</v>
      </c>
      <c r="E47" s="2">
        <v>2</v>
      </c>
      <c r="F47">
        <v>62.787243000000004</v>
      </c>
      <c r="G47" s="3">
        <v>3</v>
      </c>
      <c r="P47">
        <v>2</v>
      </c>
      <c r="Q47" t="str">
        <f>CONCATENATE(C47,E47,G47,I47)</f>
        <v>23</v>
      </c>
      <c r="R47">
        <v>1</v>
      </c>
      <c r="X47" t="s">
        <v>282</v>
      </c>
      <c r="Y47" t="s">
        <v>266</v>
      </c>
      <c r="AB47" t="s">
        <v>281</v>
      </c>
      <c r="AC47" t="str">
        <f>CONCATENATE($R47,$R48,$R49,$R50)</f>
        <v>1423</v>
      </c>
      <c r="AN47">
        <v>1482</v>
      </c>
      <c r="AO47">
        <v>1467</v>
      </c>
      <c r="AP47">
        <v>1469</v>
      </c>
      <c r="AQ47">
        <v>1481</v>
      </c>
      <c r="AT47">
        <f>(($AO$44-$AN$43)/($AN$44-$AN$43))</f>
        <v>0.39285714285714285</v>
      </c>
      <c r="AU47">
        <f>(($AP$44-$AN$43)/($AN$44-$AN$43))</f>
        <v>0.6071428571428571</v>
      </c>
      <c r="AV47">
        <f>(($AQ$43-$AN$42)/($AN$43-$AN$42))</f>
        <v>0.7407407407407407</v>
      </c>
      <c r="AW47">
        <f>(($AN$43-$AO$43)/($AO$44-$AO$43))</f>
        <v>0.62068965517241381</v>
      </c>
      <c r="AX47">
        <f>(($AP$43-$AO$43)/($AO$44-$AO$43))</f>
        <v>0.27586206896551724</v>
      </c>
      <c r="AY47">
        <f>(($AQ$43-$AO$43)/($AO$44-$AO$43))</f>
        <v>0.37931034482758619</v>
      </c>
      <c r="AZ47">
        <f>(($AN$43-$AP$43)/($AP$44-$AP$43))</f>
        <v>0.37037037037037035</v>
      </c>
      <c r="BA47">
        <f>(($AO$44-$AP$43)/($AP$44-$AP$43))</f>
        <v>0.77777777777777779</v>
      </c>
      <c r="BB47">
        <f>(($AQ$43-$AP$43)/($AP$44-$AP$43))</f>
        <v>0.1111111111111111</v>
      </c>
      <c r="BD47">
        <f>(($AO$44-$AQ$43)/($AQ$44-$AQ$43))</f>
        <v>0.6</v>
      </c>
      <c r="BE47">
        <f>(($AP$44-$AQ$43)/($AQ$44-$AQ$43))</f>
        <v>0.8</v>
      </c>
      <c r="BG47">
        <v>1</v>
      </c>
      <c r="BH47">
        <v>351</v>
      </c>
      <c r="BI47">
        <f>($BH$57-$BH$54)/200</f>
        <v>0.16500000000000001</v>
      </c>
      <c r="BQ47">
        <f>(($AO$44-$AN$43)/($AN$44-$AN$43))</f>
        <v>0.39285714285714285</v>
      </c>
      <c r="BR47">
        <f>1-(($AP$44-$AN$43)/($AN$44-$AN$43))</f>
        <v>0.3928571428571429</v>
      </c>
      <c r="BS47">
        <f>1-(($AQ$43-$AN$42)/($AN$43-$AN$42))</f>
        <v>0.2592592592592593</v>
      </c>
      <c r="BT47">
        <f>1-(($AN$43-$AO$43)/($AO$44-$AO$43))</f>
        <v>0.37931034482758619</v>
      </c>
      <c r="BU47">
        <f>(($AP$43-$AO$43)/($AO$44-$AO$43))</f>
        <v>0.27586206896551724</v>
      </c>
      <c r="BV47">
        <f>(($AQ$43-$AO$43)/($AO$44-$AO$43))</f>
        <v>0.37931034482758619</v>
      </c>
      <c r="BW47">
        <f>(($AN$43-$AP$43)/($AP$44-$AP$43))</f>
        <v>0.37037037037037035</v>
      </c>
      <c r="BX47">
        <f>1-(($AO$44-$AP$43)/($AP$44-$AP$43))</f>
        <v>0.22222222222222221</v>
      </c>
      <c r="BY47">
        <f>(($AQ$43-$AP$43)/($AP$44-$AP$43))</f>
        <v>0.1111111111111111</v>
      </c>
      <c r="CA47">
        <f>1-(($AO$44-$AQ$43)/($AQ$44-$AQ$43))</f>
        <v>0.4</v>
      </c>
      <c r="CB47">
        <f>1-(($AP$44-$AQ$43)/($AQ$44-$AQ$43))</f>
        <v>0.19999999999999996</v>
      </c>
    </row>
    <row r="48" spans="1:80" x14ac:dyDescent="0.25">
      <c r="A48">
        <v>47</v>
      </c>
      <c r="D48">
        <v>72.694820000000007</v>
      </c>
      <c r="E48" s="2">
        <v>2</v>
      </c>
      <c r="F48">
        <v>62.798023000000008</v>
      </c>
      <c r="G48" s="3">
        <v>3</v>
      </c>
      <c r="P48">
        <v>2</v>
      </c>
      <c r="Q48" t="str">
        <f>CONCATENATE(C48,E48,G48,I48)</f>
        <v>23</v>
      </c>
      <c r="R48">
        <v>4</v>
      </c>
      <c r="X48" t="s">
        <v>284</v>
      </c>
      <c r="Y48" t="s">
        <v>267</v>
      </c>
      <c r="AN48">
        <v>1514</v>
      </c>
      <c r="AO48">
        <v>1497</v>
      </c>
      <c r="AP48">
        <v>1498</v>
      </c>
      <c r="AQ48">
        <v>1512</v>
      </c>
      <c r="AV48">
        <f>(($AQ$44-$AN$43)/($AN$44-$AN$43))</f>
        <v>0.8214285714285714</v>
      </c>
      <c r="BG48">
        <v>4</v>
      </c>
      <c r="BH48">
        <v>355</v>
      </c>
      <c r="BI48">
        <f>($BH$58-$BH$55)/200</f>
        <v>0.105</v>
      </c>
      <c r="BS48">
        <f>1-(($AQ$44-$AN$43)/($AN$44-$AN$43))</f>
        <v>0.1785714285714286</v>
      </c>
    </row>
    <row r="49" spans="1:80" x14ac:dyDescent="0.25">
      <c r="A49">
        <v>48</v>
      </c>
      <c r="D49">
        <v>72.769764000000009</v>
      </c>
      <c r="E49" s="2">
        <v>2</v>
      </c>
      <c r="F49">
        <v>62.816303000000005</v>
      </c>
      <c r="G49" s="3">
        <v>3</v>
      </c>
      <c r="P49">
        <v>2</v>
      </c>
      <c r="Q49" t="str">
        <f>CONCATENATE(C49,E49,G49,I49)</f>
        <v>23</v>
      </c>
      <c r="R49">
        <v>2</v>
      </c>
      <c r="X49" t="s">
        <v>284</v>
      </c>
      <c r="Y49" t="s">
        <v>268</v>
      </c>
      <c r="AN49">
        <v>1540</v>
      </c>
      <c r="AO49">
        <v>1527</v>
      </c>
      <c r="AP49">
        <v>1527</v>
      </c>
      <c r="AQ49">
        <v>1539</v>
      </c>
      <c r="BG49">
        <v>2</v>
      </c>
      <c r="BH49">
        <v>371</v>
      </c>
      <c r="BI49">
        <f>($BH$59-$BH$56)/200</f>
        <v>0.18</v>
      </c>
    </row>
    <row r="50" spans="1:80" x14ac:dyDescent="0.25">
      <c r="A50">
        <v>49</v>
      </c>
      <c r="D50">
        <v>72.772908000000001</v>
      </c>
      <c r="E50" s="2">
        <v>2</v>
      </c>
      <c r="F50">
        <v>62.792816000000002</v>
      </c>
      <c r="G50" s="3">
        <v>3</v>
      </c>
      <c r="P50">
        <v>2</v>
      </c>
      <c r="Q50" t="str">
        <f>CONCATENATE(C50,E50,G50,I50)</f>
        <v>23</v>
      </c>
      <c r="R50">
        <v>3</v>
      </c>
      <c r="X50" t="s">
        <v>284</v>
      </c>
      <c r="Y50" t="s">
        <v>269</v>
      </c>
      <c r="AN50">
        <v>1566</v>
      </c>
      <c r="AO50">
        <v>1554</v>
      </c>
      <c r="AP50">
        <v>1552</v>
      </c>
      <c r="AQ50">
        <v>1568</v>
      </c>
      <c r="BG50">
        <v>3</v>
      </c>
      <c r="BH50">
        <v>374</v>
      </c>
      <c r="BI50">
        <f>($BH$60-$BH$57)/200</f>
        <v>0.1</v>
      </c>
    </row>
    <row r="51" spans="1:80" x14ac:dyDescent="0.25">
      <c r="A51">
        <v>50</v>
      </c>
      <c r="D51">
        <v>72.825225000000003</v>
      </c>
      <c r="E51" s="2">
        <v>2</v>
      </c>
      <c r="F51">
        <v>62.807140000000004</v>
      </c>
      <c r="G51" s="3">
        <v>3</v>
      </c>
      <c r="P51">
        <v>2</v>
      </c>
      <c r="Q51" t="str">
        <f>CONCATENATE(C51,E51,G51,I51)</f>
        <v>23</v>
      </c>
      <c r="R51">
        <v>1</v>
      </c>
      <c r="X51" t="s">
        <v>282</v>
      </c>
      <c r="Y51" t="s">
        <v>270</v>
      </c>
      <c r="AB51" t="s">
        <v>281</v>
      </c>
      <c r="AC51" t="str">
        <f>CONCATENATE($R51,$R52,$R53,$R54)</f>
        <v>1423</v>
      </c>
      <c r="AN51">
        <v>1592</v>
      </c>
      <c r="AO51">
        <v>1580</v>
      </c>
      <c r="AP51">
        <v>1578</v>
      </c>
      <c r="AQ51">
        <v>1594</v>
      </c>
      <c r="AT51">
        <f>(($AO$46-$AN$45)/($AN$46-$AN$45))</f>
        <v>0.43333333333333335</v>
      </c>
      <c r="AU51">
        <f>(($AP$46-$AN$45)/($AN$46-$AN$45))</f>
        <v>0.6</v>
      </c>
      <c r="AV51">
        <f>(($AQ$46-$AN$45)/($AN$46-$AN$45))</f>
        <v>0.83333333333333337</v>
      </c>
      <c r="AW51">
        <f>(($AN$45-$AO$45)/($AO$46-$AO$45))</f>
        <v>0.59375</v>
      </c>
      <c r="AX51">
        <f>(($AP$45-$AO$45)/($AO$46-$AO$45))</f>
        <v>9.375E-2</v>
      </c>
      <c r="AY51">
        <f>(($AQ$45-$AO$45)/($AO$46-$AO$45))</f>
        <v>0.5</v>
      </c>
      <c r="AZ51">
        <f>(($AN$45-$AP$45)/($AP$46-$AP$45))</f>
        <v>0.47058823529411764</v>
      </c>
      <c r="BA51">
        <f>(($AO$46-$AP$45)/($AP$46-$AP$45))</f>
        <v>0.8529411764705882</v>
      </c>
      <c r="BB51">
        <f>(($AQ$45-$AP$45)/($AP$46-$AP$45))</f>
        <v>0.38235294117647056</v>
      </c>
      <c r="BC51">
        <f>(($AN$45-$AQ$45)/($AQ$46-$AQ$45))</f>
        <v>0.10714285714285714</v>
      </c>
      <c r="BD51">
        <f>(($AO$46-$AQ$45)/($AQ$46-$AQ$45))</f>
        <v>0.5714285714285714</v>
      </c>
      <c r="BE51">
        <f>(($AP$46-$AQ$45)/($AQ$46-$AQ$45))</f>
        <v>0.75</v>
      </c>
      <c r="BG51">
        <v>1</v>
      </c>
      <c r="BH51">
        <v>391</v>
      </c>
      <c r="BI51">
        <f>($BH$61-$BH$58)/200</f>
        <v>0.16500000000000001</v>
      </c>
      <c r="BQ51">
        <f>(($AO$46-$AN$45)/($AN$46-$AN$45))</f>
        <v>0.43333333333333335</v>
      </c>
      <c r="BR51">
        <f>1-(($AP$46-$AN$45)/($AN$46-$AN$45))</f>
        <v>0.4</v>
      </c>
      <c r="BS51">
        <f>1-(($AQ$46-$AN$45)/($AN$46-$AN$45))</f>
        <v>0.16666666666666663</v>
      </c>
      <c r="BT51">
        <f>1-(($AN$45-$AO$45)/($AO$46-$AO$45))</f>
        <v>0.40625</v>
      </c>
      <c r="BU51">
        <f>(($AP$45-$AO$45)/($AO$46-$AO$45))</f>
        <v>9.375E-2</v>
      </c>
      <c r="BV51">
        <f>(($AQ$45-$AO$45)/($AO$46-$AO$45))</f>
        <v>0.5</v>
      </c>
      <c r="BW51">
        <f>(($AN$45-$AP$45)/($AP$46-$AP$45))</f>
        <v>0.47058823529411764</v>
      </c>
      <c r="BX51">
        <f>1-(($AO$46-$AP$45)/($AP$46-$AP$45))</f>
        <v>0.1470588235294118</v>
      </c>
      <c r="BY51">
        <f>(($AQ$45-$AP$45)/($AP$46-$AP$45))</f>
        <v>0.38235294117647056</v>
      </c>
      <c r="BZ51">
        <f>(($AN$45-$AQ$45)/($AQ$46-$AQ$45))</f>
        <v>0.10714285714285714</v>
      </c>
      <c r="CA51">
        <f>1-(($AO$46-$AQ$45)/($AQ$46-$AQ$45))</f>
        <v>0.4285714285714286</v>
      </c>
      <c r="CB51">
        <f>1-(($AP$46-$AQ$45)/($AQ$46-$AQ$45))</f>
        <v>0.25</v>
      </c>
    </row>
    <row r="52" spans="1:80" x14ac:dyDescent="0.25">
      <c r="A52">
        <v>51</v>
      </c>
      <c r="F52">
        <v>62.839012000000004</v>
      </c>
      <c r="G52" s="3">
        <v>3</v>
      </c>
      <c r="H52">
        <v>72.630596000000011</v>
      </c>
      <c r="I52" s="5">
        <v>4</v>
      </c>
      <c r="P52">
        <v>2</v>
      </c>
      <c r="Q52" t="str">
        <f>CONCATENATE(C52,E52,G52,I52)</f>
        <v>34</v>
      </c>
      <c r="R52">
        <v>4</v>
      </c>
      <c r="X52" t="s">
        <v>283</v>
      </c>
      <c r="Y52" t="s">
        <v>264</v>
      </c>
      <c r="AN52">
        <v>1618</v>
      </c>
      <c r="AO52">
        <v>1607</v>
      </c>
      <c r="AP52">
        <v>1603</v>
      </c>
      <c r="AQ52">
        <v>1622</v>
      </c>
      <c r="AT52">
        <f>(($AO$47-$AN$46)/($AN$47-$AN$46))</f>
        <v>0.48275862068965519</v>
      </c>
      <c r="AU52">
        <f>(($AP$47-$AN$46)/($AN$47-$AN$46))</f>
        <v>0.55172413793103448</v>
      </c>
      <c r="AV52">
        <f>(($AQ$47-$AN$46)/($AN$47-$AN$46))</f>
        <v>0.96551724137931039</v>
      </c>
      <c r="AW52">
        <f>(($AN$46-$AO$46)/($AO$47-$AO$46))</f>
        <v>0.54838709677419351</v>
      </c>
      <c r="AX52">
        <f>(($AP$46-$AO$46)/($AO$47-$AO$46))</f>
        <v>0.16129032258064516</v>
      </c>
      <c r="AY52">
        <f>(($AQ$46-$AO$46)/($AO$47-$AO$46))</f>
        <v>0.38709677419354838</v>
      </c>
      <c r="AZ52">
        <f>(($AN$46-$AP$46)/($AP$47-$AP$46))</f>
        <v>0.42857142857142855</v>
      </c>
      <c r="BA52">
        <f>(($AO$47-$AP$46)/($AP$47-$AP$46))</f>
        <v>0.9285714285714286</v>
      </c>
      <c r="BB52">
        <f>(($AQ$46-$AP$46)/($AP$47-$AP$46))</f>
        <v>0.25</v>
      </c>
      <c r="BC52">
        <f>(($AN$46-$AQ$46)/($AQ$47-$AQ$46))</f>
        <v>0.15151515151515152</v>
      </c>
      <c r="BD52">
        <f>(($AO$47-$AQ$46)/($AQ$47-$AQ$46))</f>
        <v>0.5757575757575758</v>
      </c>
      <c r="BE52">
        <f>(($AP$47-$AQ$46)/($AQ$47-$AQ$46))</f>
        <v>0.63636363636363635</v>
      </c>
      <c r="BG52">
        <v>4</v>
      </c>
      <c r="BH52">
        <v>391</v>
      </c>
      <c r="BI52">
        <f>($BH$62-$BH$59)/200</f>
        <v>8.5000000000000006E-2</v>
      </c>
      <c r="BQ52">
        <f>(($AO$47-$AN$46)/($AN$47-$AN$46))</f>
        <v>0.48275862068965519</v>
      </c>
      <c r="BR52">
        <f>1-(($AP$47-$AN$46)/($AN$47-$AN$46))</f>
        <v>0.44827586206896552</v>
      </c>
      <c r="BS52">
        <f>1-(($AQ$47-$AN$46)/($AN$47-$AN$46))</f>
        <v>3.4482758620689613E-2</v>
      </c>
      <c r="BT52">
        <f>1-(($AN$46-$AO$46)/($AO$47-$AO$46))</f>
        <v>0.45161290322580649</v>
      </c>
      <c r="BU52">
        <f>(($AP$46-$AO$46)/($AO$47-$AO$46))</f>
        <v>0.16129032258064516</v>
      </c>
      <c r="BV52">
        <f>(($AQ$46-$AO$46)/($AO$47-$AO$46))</f>
        <v>0.38709677419354838</v>
      </c>
      <c r="BW52">
        <f>(($AN$46-$AP$46)/($AP$47-$AP$46))</f>
        <v>0.42857142857142855</v>
      </c>
      <c r="BX52">
        <f>1-(($AO$47-$AP$46)/($AP$47-$AP$46))</f>
        <v>7.1428571428571397E-2</v>
      </c>
      <c r="BY52">
        <f>(($AQ$46-$AP$46)/($AP$47-$AP$46))</f>
        <v>0.25</v>
      </c>
      <c r="BZ52">
        <f>(($AN$46-$AQ$46)/($AQ$47-$AQ$46))</f>
        <v>0.15151515151515152</v>
      </c>
      <c r="CA52">
        <f>1-(($AO$47-$AQ$46)/($AQ$47-$AQ$46))</f>
        <v>0.4242424242424242</v>
      </c>
      <c r="CB52">
        <f>1-(($AP$47-$AQ$46)/($AQ$47-$AQ$46))</f>
        <v>0.36363636363636365</v>
      </c>
    </row>
    <row r="53" spans="1:80" x14ac:dyDescent="0.25">
      <c r="A53">
        <v>52</v>
      </c>
      <c r="F53">
        <v>62.756565000000002</v>
      </c>
      <c r="G53" s="3">
        <v>3</v>
      </c>
      <c r="H53">
        <v>72.511067000000011</v>
      </c>
      <c r="I53" s="5">
        <v>4</v>
      </c>
      <c r="P53">
        <v>2</v>
      </c>
      <c r="Q53" t="str">
        <f>CONCATENATE(C53,E53,G53,I53)</f>
        <v>34</v>
      </c>
      <c r="R53">
        <v>2</v>
      </c>
      <c r="X53" t="s">
        <v>283</v>
      </c>
      <c r="Y53" t="s">
        <v>265</v>
      </c>
      <c r="AN53">
        <v>1646</v>
      </c>
      <c r="AO53">
        <v>1634</v>
      </c>
      <c r="AP53">
        <v>1630</v>
      </c>
      <c r="AQ53">
        <v>1649</v>
      </c>
      <c r="AT53">
        <f>(($AO$48-$AN$47)/($AN$48-$AN$47))</f>
        <v>0.46875</v>
      </c>
      <c r="AU53">
        <f>(($AP$48-$AN$47)/($AN$48-$AN$47))</f>
        <v>0.5</v>
      </c>
      <c r="AV53">
        <f>(($AQ$48-$AN$47)/($AN$48-$AN$47))</f>
        <v>0.9375</v>
      </c>
      <c r="AW53">
        <f>(($AN$47-$AO$47)/($AO$48-$AO$47))</f>
        <v>0.5</v>
      </c>
      <c r="AX53">
        <f>(($AP$47-$AO$47)/($AO$48-$AO$47))</f>
        <v>6.6666666666666666E-2</v>
      </c>
      <c r="AY53">
        <f>(($AQ$47-$AO$47)/($AO$48-$AO$47))</f>
        <v>0.46666666666666667</v>
      </c>
      <c r="AZ53">
        <f>(($AN$47-$AP$47)/($AP$48-$AP$47))</f>
        <v>0.44827586206896552</v>
      </c>
      <c r="BA53">
        <f>(($AO$48-$AP$47)/($AP$48-$AP$47))</f>
        <v>0.96551724137931039</v>
      </c>
      <c r="BB53">
        <f>(($AQ$47-$AP$47)/($AP$48-$AP$47))</f>
        <v>0.41379310344827586</v>
      </c>
      <c r="BC53">
        <f>(($AN$47-$AQ$47)/($AQ$48-$AQ$47))</f>
        <v>3.2258064516129031E-2</v>
      </c>
      <c r="BD53">
        <f>(($AO$48-$AQ$47)/($AQ$48-$AQ$47))</f>
        <v>0.5161290322580645</v>
      </c>
      <c r="BE53">
        <f>(($AP$48-$AQ$47)/($AQ$48-$AQ$47))</f>
        <v>0.54838709677419351</v>
      </c>
      <c r="BG53">
        <v>2</v>
      </c>
      <c r="BH53">
        <v>409</v>
      </c>
      <c r="BI53">
        <f>($BH$63-$BH$60)/200</f>
        <v>0.16</v>
      </c>
      <c r="BQ53">
        <f>(($AO$48-$AN$47)/($AN$48-$AN$47))</f>
        <v>0.46875</v>
      </c>
      <c r="BR53">
        <f>(($AP$48-$AN$47)/($AN$48-$AN$47))</f>
        <v>0.5</v>
      </c>
      <c r="BS53">
        <f>1-(($AQ$48-$AN$47)/($AN$48-$AN$47))</f>
        <v>6.25E-2</v>
      </c>
      <c r="BT53">
        <f>(($AN$47-$AO$47)/($AO$48-$AO$47))</f>
        <v>0.5</v>
      </c>
      <c r="BU53">
        <f>(($AP$47-$AO$47)/($AO$48-$AO$47))</f>
        <v>6.6666666666666666E-2</v>
      </c>
      <c r="BV53">
        <f>(($AQ$47-$AO$47)/($AO$48-$AO$47))</f>
        <v>0.46666666666666667</v>
      </c>
      <c r="BW53">
        <f>(($AN$47-$AP$47)/($AP$48-$AP$47))</f>
        <v>0.44827586206896552</v>
      </c>
      <c r="BX53">
        <f>1-(($AO$48-$AP$47)/($AP$48-$AP$47))</f>
        <v>3.4482758620689613E-2</v>
      </c>
      <c r="BY53">
        <f>(($AQ$47-$AP$47)/($AP$48-$AP$47))</f>
        <v>0.41379310344827586</v>
      </c>
      <c r="BZ53">
        <f>(($AN$47-$AQ$47)/($AQ$48-$AQ$47))</f>
        <v>3.2258064516129031E-2</v>
      </c>
      <c r="CA53">
        <f>1-(($AO$48-$AQ$47)/($AQ$48-$AQ$47))</f>
        <v>0.4838709677419355</v>
      </c>
      <c r="CB53">
        <f>1-(($AP$48-$AQ$47)/($AQ$48-$AQ$47))</f>
        <v>0.45161290322580649</v>
      </c>
    </row>
    <row r="54" spans="1:80" x14ac:dyDescent="0.25">
      <c r="A54">
        <v>53</v>
      </c>
      <c r="B54">
        <v>81.59439900000001</v>
      </c>
      <c r="C54" s="4">
        <v>1</v>
      </c>
      <c r="H54">
        <v>72.549467000000007</v>
      </c>
      <c r="I54" s="5">
        <v>4</v>
      </c>
      <c r="P54">
        <v>2</v>
      </c>
      <c r="Q54" t="str">
        <f>CONCATENATE(C54,E54,G54,I54)</f>
        <v>14</v>
      </c>
      <c r="R54">
        <v>3</v>
      </c>
      <c r="X54" t="s">
        <v>283</v>
      </c>
      <c r="Y54" t="s">
        <v>262</v>
      </c>
      <c r="AN54">
        <v>1676</v>
      </c>
      <c r="AO54">
        <v>1663</v>
      </c>
      <c r="AP54">
        <v>1659</v>
      </c>
      <c r="AQ54">
        <v>1678</v>
      </c>
      <c r="AT54">
        <f>(($AO$49-$AN$48)/($AN$49-$AN$48))</f>
        <v>0.5</v>
      </c>
      <c r="AU54">
        <f>(($AP$49-$AN$48)/($AN$49-$AN$48))</f>
        <v>0.5</v>
      </c>
      <c r="AV54">
        <f>(($AQ$49-$AN$48)/($AN$49-$AN$48))</f>
        <v>0.96153846153846156</v>
      </c>
      <c r="AW54">
        <f>(($AN$48-$AO$48)/($AO$49-$AO$48))</f>
        <v>0.56666666666666665</v>
      </c>
      <c r="AX54">
        <f>(($AP$48-$AO$48)/($AO$49-$AO$48))</f>
        <v>3.3333333333333333E-2</v>
      </c>
      <c r="AY54">
        <f>(($AQ$48-$AO$48)/($AO$49-$AO$48))</f>
        <v>0.5</v>
      </c>
      <c r="AZ54">
        <f>(($AN$48-$AP$48)/($AP$49-$AP$48))</f>
        <v>0.55172413793103448</v>
      </c>
      <c r="BA54">
        <f>(($AO$49-$AP$49)/($AP$50-$AP$49))</f>
        <v>0</v>
      </c>
      <c r="BB54">
        <f>(($AQ$48-$AP$48)/($AP$49-$AP$48))</f>
        <v>0.48275862068965519</v>
      </c>
      <c r="BC54">
        <f>(($AN$48-$AQ$48)/($AQ$49-$AQ$48))</f>
        <v>7.407407407407407E-2</v>
      </c>
      <c r="BD54">
        <f>(($AO$49-$AQ$48)/($AQ$49-$AQ$48))</f>
        <v>0.55555555555555558</v>
      </c>
      <c r="BE54">
        <f>(($AP$49-$AQ$48)/($AQ$49-$AQ$48))</f>
        <v>0.55555555555555558</v>
      </c>
      <c r="BG54">
        <v>3</v>
      </c>
      <c r="BH54">
        <v>411</v>
      </c>
      <c r="BI54">
        <f>($BH$64-$BH$61)/200</f>
        <v>8.5000000000000006E-2</v>
      </c>
      <c r="BQ54">
        <f>(($AO$49-$AN$48)/($AN$49-$AN$48))</f>
        <v>0.5</v>
      </c>
      <c r="BR54">
        <f>(($AP$49-$AN$48)/($AN$49-$AN$48))</f>
        <v>0.5</v>
      </c>
      <c r="BS54">
        <f>1-(($AQ$49-$AN$48)/($AN$49-$AN$48))</f>
        <v>3.8461538461538436E-2</v>
      </c>
      <c r="BT54">
        <f>1-(($AN$48-$AO$48)/($AO$49-$AO$48))</f>
        <v>0.43333333333333335</v>
      </c>
      <c r="BU54">
        <f>(($AP$48-$AO$48)/($AO$49-$AO$48))</f>
        <v>3.3333333333333333E-2</v>
      </c>
      <c r="BV54">
        <f>(($AQ$48-$AO$48)/($AO$49-$AO$48))</f>
        <v>0.5</v>
      </c>
      <c r="BW54">
        <f>1-(($AN$48-$AP$48)/($AP$49-$AP$48))</f>
        <v>0.44827586206896552</v>
      </c>
      <c r="BX54">
        <f>(($AO$49-$AP$49)/($AP$50-$AP$49))</f>
        <v>0</v>
      </c>
      <c r="BY54">
        <f>(($AQ$48-$AP$48)/($AP$49-$AP$48))</f>
        <v>0.48275862068965519</v>
      </c>
      <c r="BZ54">
        <f>(($AN$48-$AQ$48)/($AQ$49-$AQ$48))</f>
        <v>7.407407407407407E-2</v>
      </c>
      <c r="CA54">
        <f>1-(($AO$49-$AQ$48)/($AQ$49-$AQ$48))</f>
        <v>0.44444444444444442</v>
      </c>
      <c r="CB54">
        <f>1-(($AP$49-$AQ$48)/($AQ$49-$AQ$48))</f>
        <v>0.44444444444444442</v>
      </c>
    </row>
    <row r="55" spans="1:80" x14ac:dyDescent="0.25">
      <c r="A55">
        <v>54</v>
      </c>
      <c r="B55">
        <v>81.646562000000003</v>
      </c>
      <c r="C55" s="4">
        <v>1</v>
      </c>
      <c r="H55">
        <v>72.60266</v>
      </c>
      <c r="I55" s="5">
        <v>4</v>
      </c>
      <c r="P55">
        <v>2</v>
      </c>
      <c r="Q55" t="str">
        <f>CONCATENATE(C55,E55,G55,I55)</f>
        <v>14</v>
      </c>
      <c r="R55">
        <v>4</v>
      </c>
      <c r="X55" t="s">
        <v>283</v>
      </c>
      <c r="Y55" t="s">
        <v>263</v>
      </c>
      <c r="AB55" t="s">
        <v>284</v>
      </c>
      <c r="AC55" t="str">
        <f>CONCATENATE($R55,$R56,$R57,$R58)</f>
        <v>4132</v>
      </c>
      <c r="AN55">
        <v>1706</v>
      </c>
      <c r="AO55">
        <v>1692</v>
      </c>
      <c r="AP55">
        <v>1690</v>
      </c>
      <c r="AQ55">
        <v>1708</v>
      </c>
      <c r="AT55">
        <f>(($AO$50-$AN$49)/($AN$50-$AN$49))</f>
        <v>0.53846153846153844</v>
      </c>
      <c r="AU55">
        <f>(($AP$50-$AN$49)/($AN$50-$AN$49))</f>
        <v>0.46153846153846156</v>
      </c>
      <c r="AV55">
        <f>(($AQ$50-$AN$50)/($AN$51-$AN$50))</f>
        <v>7.6923076923076927E-2</v>
      </c>
      <c r="AW55">
        <f>(($AN$49-$AO$49)/($AO$50-$AO$49))</f>
        <v>0.48148148148148145</v>
      </c>
      <c r="AX55">
        <f>(($AP$49-$AO$49)/($AO$50-$AO$49))</f>
        <v>0</v>
      </c>
      <c r="AY55">
        <f>(($AQ$49-$AO$49)/($AO$50-$AO$49))</f>
        <v>0.44444444444444442</v>
      </c>
      <c r="AZ55">
        <f>(($AN$49-$AP$49)/($AP$50-$AP$49))</f>
        <v>0.52</v>
      </c>
      <c r="BA55">
        <f>(($AO$50-$AP$50)/($AP$51-$AP$50))</f>
        <v>7.6923076923076927E-2</v>
      </c>
      <c r="BB55">
        <f>(($AQ$49-$AP$49)/($AP$50-$AP$49))</f>
        <v>0.48</v>
      </c>
      <c r="BC55">
        <f>(($AN$49-$AQ$49)/($AQ$50-$AQ$49))</f>
        <v>3.4482758620689655E-2</v>
      </c>
      <c r="BD55">
        <f>(($AO$50-$AQ$49)/($AQ$50-$AQ$49))</f>
        <v>0.51724137931034486</v>
      </c>
      <c r="BE55">
        <f>(($AP$50-$AQ$49)/($AQ$50-$AQ$49))</f>
        <v>0.44827586206896552</v>
      </c>
      <c r="BG55">
        <v>4</v>
      </c>
      <c r="BH55">
        <v>426</v>
      </c>
      <c r="BI55">
        <f>($BH$65-$BH$62)/200</f>
        <v>0.16</v>
      </c>
      <c r="BQ55">
        <f>1-(($AO$50-$AN$49)/($AN$50-$AN$49))</f>
        <v>0.46153846153846156</v>
      </c>
      <c r="BR55">
        <f>(($AP$50-$AN$49)/($AN$50-$AN$49))</f>
        <v>0.46153846153846156</v>
      </c>
      <c r="BS55">
        <f>(($AQ$50-$AN$50)/($AN$51-$AN$50))</f>
        <v>7.6923076923076927E-2</v>
      </c>
      <c r="BT55">
        <f>(($AN$49-$AO$49)/($AO$50-$AO$49))</f>
        <v>0.48148148148148145</v>
      </c>
      <c r="BU55">
        <f>(($AP$49-$AO$49)/($AO$50-$AO$49))</f>
        <v>0</v>
      </c>
      <c r="BV55">
        <f>(($AQ$49-$AO$49)/($AO$50-$AO$49))</f>
        <v>0.44444444444444442</v>
      </c>
      <c r="BW55">
        <f>1-(($AN$49-$AP$49)/($AP$50-$AP$49))</f>
        <v>0.48</v>
      </c>
      <c r="BX55">
        <f>(($AO$50-$AP$50)/($AP$51-$AP$50))</f>
        <v>7.6923076923076927E-2</v>
      </c>
      <c r="BY55">
        <f>(($AQ$49-$AP$49)/($AP$50-$AP$49))</f>
        <v>0.48</v>
      </c>
      <c r="BZ55">
        <f>(($AN$49-$AQ$49)/($AQ$50-$AQ$49))</f>
        <v>3.4482758620689655E-2</v>
      </c>
      <c r="CA55">
        <f>1-(($AO$50-$AQ$49)/($AQ$50-$AQ$49))</f>
        <v>0.48275862068965514</v>
      </c>
      <c r="CB55">
        <f>(($AP$50-$AQ$49)/($AQ$50-$AQ$49))</f>
        <v>0.44827586206896552</v>
      </c>
    </row>
    <row r="56" spans="1:80" x14ac:dyDescent="0.25">
      <c r="A56">
        <v>55</v>
      </c>
      <c r="B56">
        <v>81.633005000000011</v>
      </c>
      <c r="C56" s="4">
        <v>1</v>
      </c>
      <c r="H56">
        <v>72.586939000000001</v>
      </c>
      <c r="I56" s="5">
        <v>4</v>
      </c>
      <c r="P56">
        <v>2</v>
      </c>
      <c r="Q56" t="str">
        <f>CONCATENATE(C56,E56,G56,I56)</f>
        <v>14</v>
      </c>
      <c r="R56">
        <v>1</v>
      </c>
      <c r="X56" t="s">
        <v>283</v>
      </c>
      <c r="Y56" t="s">
        <v>264</v>
      </c>
      <c r="AN56">
        <v>1738</v>
      </c>
      <c r="AO56">
        <v>1722</v>
      </c>
      <c r="AP56">
        <v>1722</v>
      </c>
      <c r="AQ56">
        <v>1741</v>
      </c>
      <c r="AT56">
        <f>(($AO$51-$AN$50)/($AN$51-$AN$50))</f>
        <v>0.53846153846153844</v>
      </c>
      <c r="AU56">
        <f>(($AP$51-$AN$50)/($AN$51-$AN$50))</f>
        <v>0.46153846153846156</v>
      </c>
      <c r="AV56">
        <f>(($AQ$51-$AN$51)/($AN$52-$AN$51))</f>
        <v>7.6923076923076927E-2</v>
      </c>
      <c r="AW56">
        <f>(($AN$50-$AO$50)/($AO$51-$AO$50))</f>
        <v>0.46153846153846156</v>
      </c>
      <c r="AX56">
        <f>(($AP$50-$AO$49)/($AO$50-$AO$49))</f>
        <v>0.92592592592592593</v>
      </c>
      <c r="AY56">
        <f>(($AQ$50-$AO$50)/($AO$51-$AO$50))</f>
        <v>0.53846153846153844</v>
      </c>
      <c r="AZ56">
        <f>(($AN$50-$AP$50)/($AP$51-$AP$50))</f>
        <v>0.53846153846153844</v>
      </c>
      <c r="BA56">
        <f>(($AO$51-$AP$51)/($AP$52-$AP$51))</f>
        <v>0.08</v>
      </c>
      <c r="BB56">
        <f>(($AQ$50-$AP$50)/($AP$51-$AP$50))</f>
        <v>0.61538461538461542</v>
      </c>
      <c r="BC56">
        <f>(($AN$50-$AQ$49)/($AQ$50-$AQ$49))</f>
        <v>0.93103448275862066</v>
      </c>
      <c r="BD56">
        <f>(($AO$51-$AQ$50)/($AQ$51-$AQ$50))</f>
        <v>0.46153846153846156</v>
      </c>
      <c r="BE56">
        <f>(($AP$51-$AQ$50)/($AQ$51-$AQ$50))</f>
        <v>0.38461538461538464</v>
      </c>
      <c r="BG56">
        <v>1</v>
      </c>
      <c r="BH56">
        <v>427</v>
      </c>
      <c r="BI56">
        <f>($BH$66-$BH$63)/200</f>
        <v>0.08</v>
      </c>
      <c r="BQ56">
        <f>1-(($AO$51-$AN$50)/($AN$51-$AN$50))</f>
        <v>0.46153846153846156</v>
      </c>
      <c r="BR56">
        <f>(($AP$51-$AN$50)/($AN$51-$AN$50))</f>
        <v>0.46153846153846156</v>
      </c>
      <c r="BS56">
        <f>(($AQ$51-$AN$51)/($AN$52-$AN$51))</f>
        <v>7.6923076923076927E-2</v>
      </c>
      <c r="BT56">
        <f>(($AN$50-$AO$50)/($AO$51-$AO$50))</f>
        <v>0.46153846153846156</v>
      </c>
      <c r="BU56">
        <f>1-(($AP$50-$AO$49)/($AO$50-$AO$49))</f>
        <v>7.407407407407407E-2</v>
      </c>
      <c r="BV56">
        <f>1-(($AQ$50-$AO$50)/($AO$51-$AO$50))</f>
        <v>0.46153846153846156</v>
      </c>
      <c r="BW56">
        <f>1-(($AN$50-$AP$50)/($AP$51-$AP$50))</f>
        <v>0.46153846153846156</v>
      </c>
      <c r="BX56">
        <f>(($AO$51-$AP$51)/($AP$52-$AP$51))</f>
        <v>0.08</v>
      </c>
      <c r="BY56">
        <f>1-(($AQ$50-$AP$50)/($AP$51-$AP$50))</f>
        <v>0.38461538461538458</v>
      </c>
      <c r="BZ56">
        <f>1-(($AN$50-$AQ$49)/($AQ$50-$AQ$49))</f>
        <v>6.8965517241379337E-2</v>
      </c>
      <c r="CA56">
        <f>(($AO$51-$AQ$50)/($AQ$51-$AQ$50))</f>
        <v>0.46153846153846156</v>
      </c>
      <c r="CB56">
        <f>(($AP$51-$AQ$50)/($AQ$51-$AQ$50))</f>
        <v>0.38461538461538464</v>
      </c>
    </row>
    <row r="57" spans="1:80" x14ac:dyDescent="0.25">
      <c r="A57">
        <v>56</v>
      </c>
      <c r="B57">
        <v>81.620944000000009</v>
      </c>
      <c r="C57" s="4">
        <v>1</v>
      </c>
      <c r="H57">
        <v>72.637039000000001</v>
      </c>
      <c r="I57" s="5">
        <v>4</v>
      </c>
      <c r="P57">
        <v>2</v>
      </c>
      <c r="Q57" t="str">
        <f>CONCATENATE(C57,E57,G57,I57)</f>
        <v>14</v>
      </c>
      <c r="R57">
        <v>3</v>
      </c>
      <c r="X57" t="s">
        <v>282</v>
      </c>
      <c r="Y57" t="s">
        <v>271</v>
      </c>
      <c r="AN57">
        <v>1780</v>
      </c>
      <c r="AO57">
        <v>1799</v>
      </c>
      <c r="AP57">
        <v>1799</v>
      </c>
      <c r="AQ57">
        <v>1784</v>
      </c>
      <c r="AT57">
        <f>(($AO$52-$AN$51)/($AN$52-$AN$51))</f>
        <v>0.57692307692307687</v>
      </c>
      <c r="AU57">
        <f>(($AP$52-$AN$51)/($AN$52-$AN$51))</f>
        <v>0.42307692307692307</v>
      </c>
      <c r="AV57">
        <f>(($AQ$52-$AN$52)/($AN$53-$AN$52))</f>
        <v>0.14285714285714285</v>
      </c>
      <c r="AW57">
        <f>(($AN$51-$AO$51)/($AO$52-$AO$51))</f>
        <v>0.44444444444444442</v>
      </c>
      <c r="AX57">
        <f>(($AP$51-$AO$50)/($AO$51-$AO$50))</f>
        <v>0.92307692307692313</v>
      </c>
      <c r="AY57">
        <f>(($AQ$51-$AO$51)/($AO$52-$AO$51))</f>
        <v>0.51851851851851849</v>
      </c>
      <c r="AZ57">
        <f>(($AN$51-$AP$51)/($AP$52-$AP$51))</f>
        <v>0.56000000000000005</v>
      </c>
      <c r="BA57">
        <f>(($AO$52-$AP$52)/($AP$53-$AP$52))</f>
        <v>0.14814814814814814</v>
      </c>
      <c r="BB57">
        <f>(($AQ$51-$AP$51)/($AP$52-$AP$51))</f>
        <v>0.64</v>
      </c>
      <c r="BC57">
        <f>(($AN$51-$AQ$50)/($AQ$51-$AQ$50))</f>
        <v>0.92307692307692313</v>
      </c>
      <c r="BD57">
        <f>(($AO$52-$AQ$51)/($AQ$52-$AQ$51))</f>
        <v>0.4642857142857143</v>
      </c>
      <c r="BE57">
        <f>(($AP$52-$AQ$51)/($AQ$52-$AQ$51))</f>
        <v>0.32142857142857145</v>
      </c>
      <c r="BG57">
        <v>3</v>
      </c>
      <c r="BH57">
        <v>444</v>
      </c>
      <c r="BI57">
        <f>($BH$67-$BH$64)/200</f>
        <v>0.15</v>
      </c>
      <c r="BQ57">
        <f>1-(($AO$52-$AN$51)/($AN$52-$AN$51))</f>
        <v>0.42307692307692313</v>
      </c>
      <c r="BR57">
        <f>(($AP$52-$AN$51)/($AN$52-$AN$51))</f>
        <v>0.42307692307692307</v>
      </c>
      <c r="BS57">
        <f>(($AQ$52-$AN$52)/($AN$53-$AN$52))</f>
        <v>0.14285714285714285</v>
      </c>
      <c r="BT57">
        <f>(($AN$51-$AO$51)/($AO$52-$AO$51))</f>
        <v>0.44444444444444442</v>
      </c>
      <c r="BU57">
        <f>1-(($AP$51-$AO$50)/($AO$51-$AO$50))</f>
        <v>7.6923076923076872E-2</v>
      </c>
      <c r="BV57">
        <f>1-(($AQ$51-$AO$51)/($AO$52-$AO$51))</f>
        <v>0.48148148148148151</v>
      </c>
      <c r="BW57">
        <f>1-(($AN$51-$AP$51)/($AP$52-$AP$51))</f>
        <v>0.43999999999999995</v>
      </c>
      <c r="BX57">
        <f>(($AO$52-$AP$52)/($AP$53-$AP$52))</f>
        <v>0.14814814814814814</v>
      </c>
      <c r="BY57">
        <f>1-(($AQ$51-$AP$51)/($AP$52-$AP$51))</f>
        <v>0.36</v>
      </c>
      <c r="BZ57">
        <f>1-(($AN$51-$AQ$50)/($AQ$51-$AQ$50))</f>
        <v>7.6923076923076872E-2</v>
      </c>
      <c r="CA57">
        <f>(($AO$52-$AQ$51)/($AQ$52-$AQ$51))</f>
        <v>0.4642857142857143</v>
      </c>
      <c r="CB57">
        <f>(($AP$52-$AQ$51)/($AQ$52-$AQ$51))</f>
        <v>0.32142857142857145</v>
      </c>
    </row>
    <row r="58" spans="1:80" x14ac:dyDescent="0.25">
      <c r="A58">
        <v>57</v>
      </c>
      <c r="B58">
        <v>81.60713100000001</v>
      </c>
      <c r="C58" s="4">
        <v>1</v>
      </c>
      <c r="H58">
        <v>72.655698000000001</v>
      </c>
      <c r="I58" s="5">
        <v>4</v>
      </c>
      <c r="P58">
        <v>2</v>
      </c>
      <c r="Q58" t="str">
        <f>CONCATENATE(C58,E58,G58,I58)</f>
        <v>14</v>
      </c>
      <c r="R58">
        <v>2</v>
      </c>
      <c r="X58" t="s">
        <v>281</v>
      </c>
      <c r="Y58" t="s">
        <v>272</v>
      </c>
      <c r="AN58">
        <v>1816</v>
      </c>
      <c r="AO58">
        <v>1832</v>
      </c>
      <c r="AP58">
        <v>1831</v>
      </c>
      <c r="AQ58">
        <v>1815</v>
      </c>
      <c r="AT58">
        <f>(($AO$53-$AN$52)/($AN$53-$AN$52))</f>
        <v>0.5714285714285714</v>
      </c>
      <c r="AU58">
        <f>(($AP$53-$AN$52)/($AN$53-$AN$52))</f>
        <v>0.42857142857142855</v>
      </c>
      <c r="AV58">
        <f>(($AQ$53-$AN$53)/($AN$54-$AN$53))</f>
        <v>0.1</v>
      </c>
      <c r="AW58">
        <f>(($AN$52-$AO$52)/($AO$53-$AO$52))</f>
        <v>0.40740740740740738</v>
      </c>
      <c r="AX58">
        <f>(($AP$52-$AO$51)/($AO$52-$AO$51))</f>
        <v>0.85185185185185186</v>
      </c>
      <c r="AY58">
        <f>(($AQ$52-$AO$52)/($AO$53-$AO$52))</f>
        <v>0.55555555555555558</v>
      </c>
      <c r="AZ58">
        <f>(($AN$52-$AP$52)/($AP$53-$AP$52))</f>
        <v>0.55555555555555558</v>
      </c>
      <c r="BA58">
        <f>(($AO$53-$AP$53)/($AP$54-$AP$53))</f>
        <v>0.13793103448275862</v>
      </c>
      <c r="BB58">
        <f>(($AQ$52-$AP$52)/($AP$53-$AP$52))</f>
        <v>0.70370370370370372</v>
      </c>
      <c r="BC58">
        <f>(($AN$52-$AQ$51)/($AQ$52-$AQ$51))</f>
        <v>0.8571428571428571</v>
      </c>
      <c r="BD58">
        <f>(($AO$53-$AQ$52)/($AQ$53-$AQ$52))</f>
        <v>0.44444444444444442</v>
      </c>
      <c r="BE58">
        <f>(($AP$53-$AQ$52)/($AQ$53-$AQ$52))</f>
        <v>0.29629629629629628</v>
      </c>
      <c r="BG58">
        <v>2</v>
      </c>
      <c r="BH58">
        <v>447</v>
      </c>
      <c r="BI58">
        <f>($BH$68-$BH$65)/200</f>
        <v>0.08</v>
      </c>
      <c r="BQ58">
        <f>1-(($AO$53-$AN$52)/($AN$53-$AN$52))</f>
        <v>0.4285714285714286</v>
      </c>
      <c r="BR58">
        <f>(($AP$53-$AN$52)/($AN$53-$AN$52))</f>
        <v>0.42857142857142855</v>
      </c>
      <c r="BS58">
        <f>(($AQ$53-$AN$53)/($AN$54-$AN$53))</f>
        <v>0.1</v>
      </c>
      <c r="BT58">
        <f>(($AN$52-$AO$52)/($AO$53-$AO$52))</f>
        <v>0.40740740740740738</v>
      </c>
      <c r="BU58">
        <f>1-(($AP$52-$AO$51)/($AO$52-$AO$51))</f>
        <v>0.14814814814814814</v>
      </c>
      <c r="BV58">
        <f>1-(($AQ$52-$AO$52)/($AO$53-$AO$52))</f>
        <v>0.44444444444444442</v>
      </c>
      <c r="BW58">
        <f>1-(($AN$52-$AP$52)/($AP$53-$AP$52))</f>
        <v>0.44444444444444442</v>
      </c>
      <c r="BX58">
        <f>(($AO$53-$AP$53)/($AP$54-$AP$53))</f>
        <v>0.13793103448275862</v>
      </c>
      <c r="BY58">
        <f>1-(($AQ$52-$AP$52)/($AP$53-$AP$52))</f>
        <v>0.29629629629629628</v>
      </c>
      <c r="BZ58">
        <f>1-(($AN$52-$AQ$51)/($AQ$52-$AQ$51))</f>
        <v>0.1428571428571429</v>
      </c>
      <c r="CA58">
        <f>(($AO$53-$AQ$52)/($AQ$53-$AQ$52))</f>
        <v>0.44444444444444442</v>
      </c>
      <c r="CB58">
        <f>(($AP$53-$AQ$52)/($AQ$53-$AQ$52))</f>
        <v>0.29629629629629628</v>
      </c>
    </row>
    <row r="59" spans="1:80" x14ac:dyDescent="0.25">
      <c r="A59">
        <v>58</v>
      </c>
      <c r="B59">
        <v>81.590378000000001</v>
      </c>
      <c r="C59" s="4">
        <v>1</v>
      </c>
      <c r="H59">
        <v>72.642245000000003</v>
      </c>
      <c r="I59" s="5">
        <v>4</v>
      </c>
      <c r="P59">
        <v>2</v>
      </c>
      <c r="Q59" t="str">
        <f>CONCATENATE(C59,E59,G59,I59)</f>
        <v>14</v>
      </c>
      <c r="R59">
        <v>4</v>
      </c>
      <c r="X59" t="s">
        <v>282</v>
      </c>
      <c r="Y59" t="s">
        <v>274</v>
      </c>
      <c r="AB59" t="s">
        <v>283</v>
      </c>
      <c r="AC59" t="str">
        <f>CONCATENATE($R59,$R60,$R61,$R62)</f>
        <v>4123</v>
      </c>
      <c r="AN59">
        <v>1846</v>
      </c>
      <c r="AO59">
        <v>1864</v>
      </c>
      <c r="AP59">
        <v>1861</v>
      </c>
      <c r="AQ59">
        <v>1848</v>
      </c>
      <c r="AT59">
        <f>(($AO$54-$AN$53)/($AN$54-$AN$53))</f>
        <v>0.56666666666666665</v>
      </c>
      <c r="AU59">
        <f>(($AP$54-$AN$53)/($AN$54-$AN$53))</f>
        <v>0.43333333333333335</v>
      </c>
      <c r="AV59">
        <f>(($AQ$54-$AN$54)/($AN$55-$AN$54))</f>
        <v>6.6666666666666666E-2</v>
      </c>
      <c r="AW59">
        <f>(($AN$53-$AO$53)/($AO$54-$AO$53))</f>
        <v>0.41379310344827586</v>
      </c>
      <c r="AX59">
        <f>(($AP$53-$AO$52)/($AO$53-$AO$52))</f>
        <v>0.85185185185185186</v>
      </c>
      <c r="AY59">
        <f>(($AQ$53-$AO$53)/($AO$54-$AO$53))</f>
        <v>0.51724137931034486</v>
      </c>
      <c r="AZ59">
        <f>(($AN$53-$AP$53)/($AP$54-$AP$53))</f>
        <v>0.55172413793103448</v>
      </c>
      <c r="BA59">
        <f>(($AO$54-$AP$54)/($AP$55-$AP$54))</f>
        <v>0.12903225806451613</v>
      </c>
      <c r="BB59">
        <f>(($AQ$53-$AP$53)/($AP$54-$AP$53))</f>
        <v>0.65517241379310343</v>
      </c>
      <c r="BC59">
        <f>(($AN$53-$AQ$52)/($AQ$53-$AQ$52))</f>
        <v>0.88888888888888884</v>
      </c>
      <c r="BD59">
        <f>(($AO$54-$AQ$53)/($AQ$54-$AQ$53))</f>
        <v>0.48275862068965519</v>
      </c>
      <c r="BE59">
        <f>(($AP$54-$AQ$53)/($AQ$54-$AQ$53))</f>
        <v>0.34482758620689657</v>
      </c>
      <c r="BG59">
        <v>4</v>
      </c>
      <c r="BH59">
        <v>463</v>
      </c>
      <c r="BI59">
        <f>($BH$69-$BH$66)/200</f>
        <v>0.155</v>
      </c>
      <c r="BQ59">
        <f>1-(($AO$54-$AN$53)/($AN$54-$AN$53))</f>
        <v>0.43333333333333335</v>
      </c>
      <c r="BR59">
        <f>(($AP$54-$AN$53)/($AN$54-$AN$53))</f>
        <v>0.43333333333333335</v>
      </c>
      <c r="BS59">
        <f>(($AQ$54-$AN$54)/($AN$55-$AN$54))</f>
        <v>6.6666666666666666E-2</v>
      </c>
      <c r="BT59">
        <f>(($AN$53-$AO$53)/($AO$54-$AO$53))</f>
        <v>0.41379310344827586</v>
      </c>
      <c r="BU59">
        <f>1-(($AP$53-$AO$52)/($AO$53-$AO$52))</f>
        <v>0.14814814814814814</v>
      </c>
      <c r="BV59">
        <f>1-(($AQ$53-$AO$53)/($AO$54-$AO$53))</f>
        <v>0.48275862068965514</v>
      </c>
      <c r="BW59">
        <f>1-(($AN$53-$AP$53)/($AP$54-$AP$53))</f>
        <v>0.44827586206896552</v>
      </c>
      <c r="BX59">
        <f>(($AO$54-$AP$54)/($AP$55-$AP$54))</f>
        <v>0.12903225806451613</v>
      </c>
      <c r="BY59">
        <f>1-(($AQ$53-$AP$53)/($AP$54-$AP$53))</f>
        <v>0.34482758620689657</v>
      </c>
      <c r="BZ59">
        <f>1-(($AN$53-$AQ$52)/($AQ$53-$AQ$52))</f>
        <v>0.11111111111111116</v>
      </c>
      <c r="CA59">
        <f>(($AO$54-$AQ$53)/($AQ$54-$AQ$53))</f>
        <v>0.48275862068965519</v>
      </c>
      <c r="CB59">
        <f>(($AP$54-$AQ$53)/($AQ$54-$AQ$53))</f>
        <v>0.34482758620689657</v>
      </c>
    </row>
    <row r="60" spans="1:80" x14ac:dyDescent="0.25">
      <c r="A60">
        <v>59</v>
      </c>
      <c r="B60">
        <v>81.614450000000005</v>
      </c>
      <c r="C60" s="4">
        <v>1</v>
      </c>
      <c r="H60">
        <v>72.574517</v>
      </c>
      <c r="I60" s="5">
        <v>4</v>
      </c>
      <c r="P60">
        <v>2</v>
      </c>
      <c r="Q60" t="str">
        <f>CONCATENATE(C60,E60,G60,I60)</f>
        <v>14</v>
      </c>
      <c r="R60">
        <v>1</v>
      </c>
      <c r="X60" t="s">
        <v>285</v>
      </c>
      <c r="Y60" t="s">
        <v>275</v>
      </c>
      <c r="AN60">
        <v>1878</v>
      </c>
      <c r="AO60">
        <v>1895</v>
      </c>
      <c r="AP60">
        <v>1892</v>
      </c>
      <c r="AQ60">
        <v>1880</v>
      </c>
      <c r="AT60">
        <f>(($AO$55-$AN$54)/($AN$55-$AN$54))</f>
        <v>0.53333333333333333</v>
      </c>
      <c r="AU60">
        <f>(($AP$55-$AN$54)/($AN$55-$AN$54))</f>
        <v>0.46666666666666667</v>
      </c>
      <c r="AV60">
        <f>(($AQ$55-$AN$55)/($AN$56-$AN$55))</f>
        <v>6.25E-2</v>
      </c>
      <c r="AW60">
        <f>(($AN$54-$AO$54)/($AO$55-$AO$54))</f>
        <v>0.44827586206896552</v>
      </c>
      <c r="AX60">
        <f>(($AP$54-$AO$53)/($AO$54-$AO$53))</f>
        <v>0.86206896551724133</v>
      </c>
      <c r="AY60">
        <f>(($AQ$54-$AO$54)/($AO$55-$AO$54))</f>
        <v>0.51724137931034486</v>
      </c>
      <c r="AZ60">
        <f>(($AN$54-$AP$54)/($AP$55-$AP$54))</f>
        <v>0.54838709677419351</v>
      </c>
      <c r="BA60">
        <f>(($AO$55-$AP$55)/($AP$56-$AP$55))</f>
        <v>6.25E-2</v>
      </c>
      <c r="BB60">
        <f>(($AQ$54-$AP$54)/($AP$55-$AP$54))</f>
        <v>0.61290322580645162</v>
      </c>
      <c r="BC60">
        <f>(($AN$54-$AQ$53)/($AQ$54-$AQ$53))</f>
        <v>0.93103448275862066</v>
      </c>
      <c r="BD60">
        <f>(($AO$55-$AQ$54)/($AQ$55-$AQ$54))</f>
        <v>0.46666666666666667</v>
      </c>
      <c r="BE60">
        <f>(($AP$55-$AQ$54)/($AQ$55-$AQ$54))</f>
        <v>0.4</v>
      </c>
      <c r="BG60">
        <v>1</v>
      </c>
      <c r="BH60">
        <v>464</v>
      </c>
      <c r="BI60">
        <f>($BH$70-$BH$67)/200</f>
        <v>8.5000000000000006E-2</v>
      </c>
      <c r="BQ60">
        <f>1-(($AO$55-$AN$54)/($AN$55-$AN$54))</f>
        <v>0.46666666666666667</v>
      </c>
      <c r="BR60">
        <f>(($AP$55-$AN$54)/($AN$55-$AN$54))</f>
        <v>0.46666666666666667</v>
      </c>
      <c r="BS60">
        <f>(($AQ$55-$AN$55)/($AN$56-$AN$55))</f>
        <v>6.25E-2</v>
      </c>
      <c r="BT60">
        <f>(($AN$54-$AO$54)/($AO$55-$AO$54))</f>
        <v>0.44827586206896552</v>
      </c>
      <c r="BU60">
        <f>1-(($AP$54-$AO$53)/($AO$54-$AO$53))</f>
        <v>0.13793103448275867</v>
      </c>
      <c r="BV60">
        <f>1-(($AQ$54-$AO$54)/($AO$55-$AO$54))</f>
        <v>0.48275862068965514</v>
      </c>
      <c r="BW60">
        <f>1-(($AN$54-$AP$54)/($AP$55-$AP$54))</f>
        <v>0.45161290322580649</v>
      </c>
      <c r="BX60">
        <f>(($AO$55-$AP$55)/($AP$56-$AP$55))</f>
        <v>6.25E-2</v>
      </c>
      <c r="BY60">
        <f>1-(($AQ$54-$AP$54)/($AP$55-$AP$54))</f>
        <v>0.38709677419354838</v>
      </c>
      <c r="BZ60">
        <f>1-(($AN$54-$AQ$53)/($AQ$54-$AQ$53))</f>
        <v>6.8965517241379337E-2</v>
      </c>
      <c r="CA60">
        <f>(($AO$55-$AQ$54)/($AQ$55-$AQ$54))</f>
        <v>0.46666666666666667</v>
      </c>
      <c r="CB60">
        <f>(($AP$55-$AQ$54)/($AQ$55-$AQ$54))</f>
        <v>0.4</v>
      </c>
    </row>
    <row r="61" spans="1:80" x14ac:dyDescent="0.25">
      <c r="A61">
        <v>60</v>
      </c>
      <c r="B61">
        <v>81.623985000000005</v>
      </c>
      <c r="C61" s="4">
        <v>1</v>
      </c>
      <c r="H61">
        <v>72.568383000000011</v>
      </c>
      <c r="I61" s="5">
        <v>4</v>
      </c>
      <c r="P61">
        <v>2</v>
      </c>
      <c r="Q61" t="str">
        <f>CONCATENATE(C61,E61,G61,I61)</f>
        <v>14</v>
      </c>
      <c r="R61">
        <v>2</v>
      </c>
      <c r="X61" t="s">
        <v>285</v>
      </c>
      <c r="Y61" t="s">
        <v>276</v>
      </c>
      <c r="AN61">
        <v>1905</v>
      </c>
      <c r="AO61">
        <v>1922</v>
      </c>
      <c r="AP61">
        <v>1915</v>
      </c>
      <c r="AQ61">
        <v>1909</v>
      </c>
      <c r="AT61">
        <f>(($AO$56-$AN$55)/($AN$56-$AN$55))</f>
        <v>0.5</v>
      </c>
      <c r="AU61">
        <f>(($AP$56-$AN$55)/($AN$56-$AN$55))</f>
        <v>0.5</v>
      </c>
      <c r="AW61">
        <f>(($AN$55-$AO$55)/($AO$56-$AO$55))</f>
        <v>0.46666666666666667</v>
      </c>
      <c r="AX61">
        <f>(($AP$55-$AO$54)/($AO$55-$AO$54))</f>
        <v>0.93103448275862066</v>
      </c>
      <c r="AY61">
        <f>(($AQ$55-$AO$55)/($AO$56-$AO$55))</f>
        <v>0.53333333333333333</v>
      </c>
      <c r="AZ61">
        <f>(($AN$55-$AP$55)/($AP$56-$AP$55))</f>
        <v>0.5</v>
      </c>
      <c r="BB61">
        <f>(($AQ$55-$AP$55)/($AP$56-$AP$55))</f>
        <v>0.5625</v>
      </c>
      <c r="BC61">
        <f>(($AN$55-$AQ$54)/($AQ$55-$AQ$54))</f>
        <v>0.93333333333333335</v>
      </c>
      <c r="BD61">
        <f>(($AO$56-$AQ$55)/($AQ$56-$AQ$55))</f>
        <v>0.42424242424242425</v>
      </c>
      <c r="BE61">
        <f>(($AP$56-$AQ$55)/($AQ$56-$AQ$55))</f>
        <v>0.42424242424242425</v>
      </c>
      <c r="BG61">
        <v>2</v>
      </c>
      <c r="BH61">
        <v>480</v>
      </c>
      <c r="BI61">
        <f>($BH$71-$BH$68)/200</f>
        <v>0.155</v>
      </c>
      <c r="BQ61">
        <f>(($AO$56-$AN$55)/($AN$56-$AN$55))</f>
        <v>0.5</v>
      </c>
      <c r="BR61">
        <f>(($AP$56-$AN$55)/($AN$56-$AN$55))</f>
        <v>0.5</v>
      </c>
      <c r="BT61">
        <f>(($AN$55-$AO$55)/($AO$56-$AO$55))</f>
        <v>0.46666666666666667</v>
      </c>
      <c r="BU61">
        <f>1-(($AP$55-$AO$54)/($AO$55-$AO$54))</f>
        <v>6.8965517241379337E-2</v>
      </c>
      <c r="BV61">
        <f>1-(($AQ$55-$AO$55)/($AO$56-$AO$55))</f>
        <v>0.46666666666666667</v>
      </c>
      <c r="BW61">
        <f>(($AN$55-$AP$55)/($AP$56-$AP$55))</f>
        <v>0.5</v>
      </c>
      <c r="BY61">
        <f>1-(($AQ$55-$AP$55)/($AP$56-$AP$55))</f>
        <v>0.4375</v>
      </c>
      <c r="BZ61">
        <f>1-(($AN$55-$AQ$54)/($AQ$55-$AQ$54))</f>
        <v>6.6666666666666652E-2</v>
      </c>
      <c r="CA61">
        <f>(($AO$56-$AQ$55)/($AQ$56-$AQ$55))</f>
        <v>0.42424242424242425</v>
      </c>
      <c r="CB61">
        <f>(($AP$56-$AQ$55)/($AQ$56-$AQ$55))</f>
        <v>0.42424242424242425</v>
      </c>
    </row>
    <row r="62" spans="1:80" x14ac:dyDescent="0.25">
      <c r="A62">
        <v>61</v>
      </c>
      <c r="B62">
        <v>81.649653000000001</v>
      </c>
      <c r="C62" s="4">
        <v>1</v>
      </c>
      <c r="H62">
        <v>72.612401000000006</v>
      </c>
      <c r="I62" s="5">
        <v>4</v>
      </c>
      <c r="P62">
        <v>2</v>
      </c>
      <c r="Q62" t="str">
        <f>CONCATENATE(C62,E62,G62,I62)</f>
        <v>14</v>
      </c>
      <c r="R62">
        <v>3</v>
      </c>
      <c r="X62" t="s">
        <v>285</v>
      </c>
      <c r="Y62" t="s">
        <v>277</v>
      </c>
      <c r="AN62">
        <v>1931</v>
      </c>
      <c r="AO62">
        <v>1948</v>
      </c>
      <c r="AP62">
        <v>1940</v>
      </c>
      <c r="AQ62">
        <v>1937</v>
      </c>
      <c r="BC62">
        <f>(($AN$56-$AQ$55)/($AQ$56-$AQ$55))</f>
        <v>0.90909090909090906</v>
      </c>
      <c r="BG62">
        <v>3</v>
      </c>
      <c r="BH62">
        <v>480</v>
      </c>
      <c r="BI62">
        <f>($BH$72-$BH$69)/200</f>
        <v>0.08</v>
      </c>
      <c r="BZ62">
        <f>1-(($AN$56-$AQ$55)/($AQ$56-$AQ$55))</f>
        <v>9.0909090909090939E-2</v>
      </c>
    </row>
    <row r="63" spans="1:80" x14ac:dyDescent="0.25">
      <c r="A63">
        <v>62</v>
      </c>
      <c r="B63">
        <v>81.643211000000008</v>
      </c>
      <c r="C63" s="4">
        <v>1</v>
      </c>
      <c r="H63">
        <v>72.575187</v>
      </c>
      <c r="I63" s="5">
        <v>4</v>
      </c>
      <c r="P63">
        <v>2</v>
      </c>
      <c r="Q63" t="str">
        <f>CONCATENATE(C63,E63,G63,I63)</f>
        <v>14</v>
      </c>
      <c r="R63">
        <v>4</v>
      </c>
      <c r="X63" t="s">
        <v>282</v>
      </c>
      <c r="Y63" t="s">
        <v>278</v>
      </c>
      <c r="AB63" t="s">
        <v>283</v>
      </c>
      <c r="AC63" t="str">
        <f>CONCATENATE($R63,$R64,$R65,$R66)</f>
        <v>4123</v>
      </c>
      <c r="AN63">
        <v>1956</v>
      </c>
      <c r="AO63">
        <v>1971</v>
      </c>
      <c r="AP63">
        <v>1965</v>
      </c>
      <c r="AQ63">
        <v>1962</v>
      </c>
      <c r="BG63">
        <v>4</v>
      </c>
      <c r="BH63">
        <v>496</v>
      </c>
      <c r="BI63">
        <f>($BH$73-$BH$70)/200</f>
        <v>0.14499999999999999</v>
      </c>
    </row>
    <row r="64" spans="1:80" x14ac:dyDescent="0.25">
      <c r="A64">
        <v>63</v>
      </c>
      <c r="B64">
        <v>81.637695000000008</v>
      </c>
      <c r="C64" s="4">
        <v>1</v>
      </c>
      <c r="H64">
        <v>72.510448000000011</v>
      </c>
      <c r="I64" s="5">
        <v>4</v>
      </c>
      <c r="P64">
        <v>2</v>
      </c>
      <c r="Q64" t="str">
        <f>CONCATENATE(C64,E64,G64,I64)</f>
        <v>14</v>
      </c>
      <c r="R64">
        <v>1</v>
      </c>
      <c r="X64" t="s">
        <v>281</v>
      </c>
      <c r="Y64" t="s">
        <v>260</v>
      </c>
      <c r="AN64">
        <v>1982</v>
      </c>
      <c r="AO64">
        <v>1996</v>
      </c>
      <c r="AP64">
        <v>1992</v>
      </c>
      <c r="AQ64">
        <v>1986</v>
      </c>
      <c r="BG64">
        <v>1</v>
      </c>
      <c r="BH64">
        <v>497</v>
      </c>
      <c r="BI64">
        <f>($BH$74-$BH$71)/200</f>
        <v>7.0000000000000007E-2</v>
      </c>
    </row>
    <row r="65" spans="1:80" x14ac:dyDescent="0.25">
      <c r="A65">
        <v>64</v>
      </c>
      <c r="B65">
        <v>81.628933000000004</v>
      </c>
      <c r="C65" s="4">
        <v>1</v>
      </c>
      <c r="H65">
        <v>72.499263000000013</v>
      </c>
      <c r="I65" s="5">
        <v>4</v>
      </c>
      <c r="P65">
        <v>2</v>
      </c>
      <c r="Q65" t="str">
        <f>CONCATENATE(C65,E65,G65,I65)</f>
        <v>14</v>
      </c>
      <c r="R65">
        <v>2</v>
      </c>
      <c r="X65" t="s">
        <v>282</v>
      </c>
      <c r="Y65" t="s">
        <v>261</v>
      </c>
      <c r="AN65">
        <v>2008</v>
      </c>
      <c r="AO65">
        <v>2023</v>
      </c>
      <c r="AP65">
        <v>2021</v>
      </c>
      <c r="AQ65">
        <v>2012</v>
      </c>
      <c r="AT65">
        <f>(($AO$57-$AN$57)/($AN$58-$AN$57))</f>
        <v>0.52777777777777779</v>
      </c>
      <c r="AU65">
        <f>(($AP$57-$AN$57)/($AN$58-$AN$57))</f>
        <v>0.52777777777777779</v>
      </c>
      <c r="AV65">
        <f>(($AQ$57-$AN$57)/($AN$58-$AN$57))</f>
        <v>0.1111111111111111</v>
      </c>
      <c r="AW65">
        <f>(($AN$58-$AO$57)/($AO$58-$AO$57))</f>
        <v>0.51515151515151514</v>
      </c>
      <c r="AX65">
        <f>(($AP$57-$AO$57)/($AO$58-$AO$57))</f>
        <v>0</v>
      </c>
      <c r="AY65">
        <f>(($AQ$58-$AO$57)/($AO$58-$AO$57))</f>
        <v>0.48484848484848486</v>
      </c>
      <c r="AZ65">
        <f>(($AN$58-$AP$57)/($AP$58-$AP$57))</f>
        <v>0.53125</v>
      </c>
      <c r="BA65">
        <f>(($AO$57-$AP$57)/($AP$58-$AP$57))</f>
        <v>0</v>
      </c>
      <c r="BB65">
        <f>(($AQ$58-$AP$57)/($AP$58-$AP$57))</f>
        <v>0.5</v>
      </c>
      <c r="BC65">
        <f>(($AN$58-$AQ$58)/($AQ$59-$AQ$58))</f>
        <v>3.0303030303030304E-2</v>
      </c>
      <c r="BD65">
        <f>(($AO$57-$AQ$57)/($AQ$58-$AQ$57))</f>
        <v>0.4838709677419355</v>
      </c>
      <c r="BE65">
        <f>(($AP$57-$AQ$57)/($AQ$58-$AQ$57))</f>
        <v>0.4838709677419355</v>
      </c>
      <c r="BG65">
        <v>2</v>
      </c>
      <c r="BH65">
        <v>512</v>
      </c>
      <c r="BI65">
        <f>($BH$75-$BH$72)/200</f>
        <v>0.14000000000000001</v>
      </c>
      <c r="BQ65">
        <f>1-(($AO$57-$AN$57)/($AN$58-$AN$57))</f>
        <v>0.47222222222222221</v>
      </c>
      <c r="BR65">
        <f>1-(($AP$57-$AN$57)/($AN$58-$AN$57))</f>
        <v>0.47222222222222221</v>
      </c>
      <c r="BS65">
        <f>(($AQ$57-$AN$57)/($AN$58-$AN$57))</f>
        <v>0.1111111111111111</v>
      </c>
      <c r="BT65">
        <f>1-(($AN$58-$AO$57)/($AO$58-$AO$57))</f>
        <v>0.48484848484848486</v>
      </c>
      <c r="BU65">
        <f>(($AP$57-$AO$57)/($AO$58-$AO$57))</f>
        <v>0</v>
      </c>
      <c r="BV65">
        <f>(($AQ$58-$AO$57)/($AO$58-$AO$57))</f>
        <v>0.48484848484848486</v>
      </c>
      <c r="BW65">
        <f>1-(($AN$58-$AP$57)/($AP$58-$AP$57))</f>
        <v>0.46875</v>
      </c>
      <c r="BX65">
        <f>(($AO$57-$AP$57)/($AP$58-$AP$57))</f>
        <v>0</v>
      </c>
      <c r="BY65">
        <f>(($AQ$58-$AP$57)/($AP$58-$AP$57))</f>
        <v>0.5</v>
      </c>
      <c r="BZ65">
        <f>(($AN$58-$AQ$58)/($AQ$59-$AQ$58))</f>
        <v>3.0303030303030304E-2</v>
      </c>
      <c r="CA65">
        <f>(($AO$57-$AQ$57)/($AQ$58-$AQ$57))</f>
        <v>0.4838709677419355</v>
      </c>
      <c r="CB65">
        <f>(($AP$57-$AQ$57)/($AQ$58-$AQ$57))</f>
        <v>0.4838709677419355</v>
      </c>
    </row>
    <row r="66" spans="1:80" x14ac:dyDescent="0.25">
      <c r="A66">
        <v>65</v>
      </c>
      <c r="B66">
        <v>81.590275000000005</v>
      </c>
      <c r="C66" s="4">
        <v>1</v>
      </c>
      <c r="H66">
        <v>72.476739000000009</v>
      </c>
      <c r="I66" s="5">
        <v>4</v>
      </c>
      <c r="P66">
        <v>2</v>
      </c>
      <c r="Q66" t="str">
        <f>CONCATENATE(C66,E66,G66,I66)</f>
        <v>14</v>
      </c>
      <c r="R66">
        <v>3</v>
      </c>
      <c r="X66" t="s">
        <v>283</v>
      </c>
      <c r="Y66" t="s">
        <v>262</v>
      </c>
      <c r="AN66">
        <v>2036</v>
      </c>
      <c r="AO66">
        <v>2053</v>
      </c>
      <c r="AP66">
        <v>2054</v>
      </c>
      <c r="AQ66">
        <v>2040</v>
      </c>
      <c r="AT66">
        <f>(($AO$58-$AN$58)/($AN$59-$AN$58))</f>
        <v>0.53333333333333333</v>
      </c>
      <c r="AU66">
        <f>(($AP$58-$AN$58)/($AN$59-$AN$58))</f>
        <v>0.5</v>
      </c>
      <c r="AV66">
        <f>(($AQ$58-$AN$57)/($AN$58-$AN$57))</f>
        <v>0.97222222222222221</v>
      </c>
      <c r="AW66">
        <f>(($AN$59-$AO$58)/($AO$59-$AO$58))</f>
        <v>0.4375</v>
      </c>
      <c r="AX66">
        <f>(($AP$58-$AO$57)/($AO$58-$AO$57))</f>
        <v>0.96969696969696972</v>
      </c>
      <c r="AY66">
        <f>(($AQ$59-$AO$58)/($AO$59-$AO$58))</f>
        <v>0.5</v>
      </c>
      <c r="AZ66">
        <f>(($AN$59-$AP$58)/($AP$59-$AP$58))</f>
        <v>0.5</v>
      </c>
      <c r="BA66">
        <f>(($AO$58-$AP$58)/($AP$59-$AP$58))</f>
        <v>3.3333333333333333E-2</v>
      </c>
      <c r="BB66">
        <f>(($AQ$59-$AP$58)/($AP$59-$AP$58))</f>
        <v>0.56666666666666665</v>
      </c>
      <c r="BC66">
        <f>(($AN$59-$AQ$58)/($AQ$59-$AQ$58))</f>
        <v>0.93939393939393945</v>
      </c>
      <c r="BD66">
        <f>(($AO$58-$AQ$58)/($AQ$59-$AQ$58))</f>
        <v>0.51515151515151514</v>
      </c>
      <c r="BE66">
        <f>(($AP$58-$AQ$58)/($AQ$59-$AQ$58))</f>
        <v>0.48484848484848486</v>
      </c>
      <c r="BG66">
        <v>3</v>
      </c>
      <c r="BH66">
        <v>512</v>
      </c>
      <c r="BI66">
        <f>($BH$76-$BH$73)/200</f>
        <v>7.4999999999999997E-2</v>
      </c>
      <c r="BQ66">
        <f>1-(($AO$58-$AN$58)/($AN$59-$AN$58))</f>
        <v>0.46666666666666667</v>
      </c>
      <c r="BR66">
        <f>(($AP$58-$AN$58)/($AN$59-$AN$58))</f>
        <v>0.5</v>
      </c>
      <c r="BS66">
        <f>1-(($AQ$58-$AN$57)/($AN$58-$AN$57))</f>
        <v>2.777777777777779E-2</v>
      </c>
      <c r="BT66">
        <f>(($AN$59-$AO$58)/($AO$59-$AO$58))</f>
        <v>0.4375</v>
      </c>
      <c r="BU66">
        <f>1-(($AP$58-$AO$57)/($AO$58-$AO$57))</f>
        <v>3.0303030303030276E-2</v>
      </c>
      <c r="BV66">
        <f>(($AQ$59-$AO$58)/($AO$59-$AO$58))</f>
        <v>0.5</v>
      </c>
      <c r="BW66">
        <f>(($AN$59-$AP$58)/($AP$59-$AP$58))</f>
        <v>0.5</v>
      </c>
      <c r="BX66">
        <f>(($AO$58-$AP$58)/($AP$59-$AP$58))</f>
        <v>3.3333333333333333E-2</v>
      </c>
      <c r="BY66">
        <f>1-(($AQ$59-$AP$58)/($AP$59-$AP$58))</f>
        <v>0.43333333333333335</v>
      </c>
      <c r="BZ66">
        <f>1-(($AN$59-$AQ$58)/($AQ$59-$AQ$58))</f>
        <v>6.0606060606060552E-2</v>
      </c>
      <c r="CA66">
        <f>1-(($AO$58-$AQ$58)/($AQ$59-$AQ$58))</f>
        <v>0.48484848484848486</v>
      </c>
      <c r="CB66">
        <f>(($AP$58-$AQ$58)/($AQ$59-$AQ$58))</f>
        <v>0.48484848484848486</v>
      </c>
    </row>
    <row r="67" spans="1:80" x14ac:dyDescent="0.25">
      <c r="A67">
        <v>66</v>
      </c>
      <c r="B67">
        <v>81.57702900000001</v>
      </c>
      <c r="C67" s="4">
        <v>1</v>
      </c>
      <c r="H67">
        <v>72.630596000000011</v>
      </c>
      <c r="I67" s="5">
        <v>4</v>
      </c>
      <c r="P67">
        <v>2</v>
      </c>
      <c r="Q67" t="str">
        <f>CONCATENATE(C67,E67,G67,I67)</f>
        <v>14</v>
      </c>
      <c r="R67">
        <v>1</v>
      </c>
      <c r="X67" t="s">
        <v>283</v>
      </c>
      <c r="Y67" t="s">
        <v>263</v>
      </c>
      <c r="AB67" t="s">
        <v>285</v>
      </c>
      <c r="AC67" t="str">
        <f>CONCATENATE($R67,$R68,$R69,$R70)</f>
        <v>1432</v>
      </c>
      <c r="AN67">
        <v>2095</v>
      </c>
      <c r="AO67">
        <v>2113</v>
      </c>
      <c r="AP67">
        <v>2115</v>
      </c>
      <c r="AQ67">
        <v>2097</v>
      </c>
      <c r="AT67">
        <f>(($AO$59-$AN$59)/($AN$60-$AN$59))</f>
        <v>0.5625</v>
      </c>
      <c r="AU67">
        <f>(($AP$59-$AN$59)/($AN$60-$AN$59))</f>
        <v>0.46875</v>
      </c>
      <c r="AV67">
        <f>(($AQ$59-$AN$59)/($AN$60-$AN$59))</f>
        <v>6.25E-2</v>
      </c>
      <c r="AW67">
        <f>(($AN$60-$AO$59)/($AO$60-$AO$59))</f>
        <v>0.45161290322580644</v>
      </c>
      <c r="AX67">
        <f>(($AP$59-$AO$58)/($AO$59-$AO$58))</f>
        <v>0.90625</v>
      </c>
      <c r="AY67">
        <f>(($AQ$60-$AO$59)/($AO$60-$AO$59))</f>
        <v>0.5161290322580645</v>
      </c>
      <c r="AZ67">
        <f>(($AN$60-$AP$59)/($AP$60-$AP$59))</f>
        <v>0.54838709677419351</v>
      </c>
      <c r="BA67">
        <f>(($AO$59-$AP$59)/($AP$60-$AP$59))</f>
        <v>9.6774193548387094E-2</v>
      </c>
      <c r="BB67">
        <f>(($AQ$60-$AP$59)/($AP$60-$AP$59))</f>
        <v>0.61290322580645162</v>
      </c>
      <c r="BC67">
        <f>(($AN$60-$AQ$59)/($AQ$60-$AQ$59))</f>
        <v>0.9375</v>
      </c>
      <c r="BD67">
        <f>(($AO$59-$AQ$59)/($AQ$60-$AQ$59))</f>
        <v>0.5</v>
      </c>
      <c r="BE67">
        <f>(($AP$59-$AQ$59)/($AQ$60-$AQ$59))</f>
        <v>0.40625</v>
      </c>
      <c r="BG67">
        <v>1</v>
      </c>
      <c r="BH67">
        <v>527</v>
      </c>
      <c r="BI67">
        <f>($BH$77-$BH$74)/200</f>
        <v>0.14499999999999999</v>
      </c>
      <c r="BQ67">
        <f>1-(($AO$59-$AN$59)/($AN$60-$AN$59))</f>
        <v>0.4375</v>
      </c>
      <c r="BR67">
        <f>(($AP$59-$AN$59)/($AN$60-$AN$59))</f>
        <v>0.46875</v>
      </c>
      <c r="BS67">
        <f>(($AQ$59-$AN$59)/($AN$60-$AN$59))</f>
        <v>6.25E-2</v>
      </c>
      <c r="BT67">
        <f>(($AN$60-$AO$59)/($AO$60-$AO$59))</f>
        <v>0.45161290322580644</v>
      </c>
      <c r="BU67">
        <f>1-(($AP$59-$AO$58)/($AO$59-$AO$58))</f>
        <v>9.375E-2</v>
      </c>
      <c r="BV67">
        <f>1-(($AQ$60-$AO$59)/($AO$60-$AO$59))</f>
        <v>0.4838709677419355</v>
      </c>
      <c r="BW67">
        <f>1-(($AN$60-$AP$59)/($AP$60-$AP$59))</f>
        <v>0.45161290322580649</v>
      </c>
      <c r="BX67">
        <f>(($AO$59-$AP$59)/($AP$60-$AP$59))</f>
        <v>9.6774193548387094E-2</v>
      </c>
      <c r="BY67">
        <f>1-(($AQ$60-$AP$59)/($AP$60-$AP$59))</f>
        <v>0.38709677419354838</v>
      </c>
      <c r="BZ67">
        <f>1-(($AN$60-$AQ$59)/($AQ$60-$AQ$59))</f>
        <v>6.25E-2</v>
      </c>
      <c r="CA67">
        <f>(($AO$59-$AQ$59)/($AQ$60-$AQ$59))</f>
        <v>0.5</v>
      </c>
      <c r="CB67">
        <f>(($AP$59-$AQ$59)/($AQ$60-$AQ$59))</f>
        <v>0.40625</v>
      </c>
    </row>
    <row r="68" spans="1:80" x14ac:dyDescent="0.25">
      <c r="A68">
        <v>67</v>
      </c>
      <c r="B68">
        <v>81.621922000000012</v>
      </c>
      <c r="C68" s="4">
        <v>1</v>
      </c>
      <c r="H68">
        <v>72.630596000000011</v>
      </c>
      <c r="I68" s="5">
        <v>4</v>
      </c>
      <c r="P68">
        <v>2</v>
      </c>
      <c r="Q68" t="str">
        <f>CONCATENATE(C68,E68,G68,I68)</f>
        <v>14</v>
      </c>
      <c r="R68">
        <v>4</v>
      </c>
      <c r="X68" t="s">
        <v>283</v>
      </c>
      <c r="Y68" t="s">
        <v>264</v>
      </c>
      <c r="AN68">
        <v>2129</v>
      </c>
      <c r="AO68">
        <v>2143</v>
      </c>
      <c r="AP68">
        <v>2145</v>
      </c>
      <c r="AQ68">
        <v>2128</v>
      </c>
      <c r="AT68">
        <f>(($AO$60-$AN$60)/($AN$61-$AN$60))</f>
        <v>0.62962962962962965</v>
      </c>
      <c r="AU68">
        <f>(($AP$60-$AN$60)/($AN$61-$AN$60))</f>
        <v>0.51851851851851849</v>
      </c>
      <c r="AV68">
        <f>(($AQ$60-$AN$60)/($AN$61-$AN$60))</f>
        <v>7.407407407407407E-2</v>
      </c>
      <c r="AW68">
        <f>(($AN$61-$AO$60)/($AO$61-$AO$60))</f>
        <v>0.37037037037037035</v>
      </c>
      <c r="AX68">
        <f>(($AP$60-$AO$59)/($AO$60-$AO$59))</f>
        <v>0.90322580645161288</v>
      </c>
      <c r="AY68">
        <f>(($AQ$61-$AO$60)/($AO$61-$AO$60))</f>
        <v>0.51851851851851849</v>
      </c>
      <c r="AZ68">
        <f>(($AN$61-$AP$60)/($AP$61-$AP$60))</f>
        <v>0.56521739130434778</v>
      </c>
      <c r="BA68">
        <f>(($AO$60-$AP$60)/($AP$61-$AP$60))</f>
        <v>0.13043478260869565</v>
      </c>
      <c r="BB68">
        <f>(($AQ$61-$AP$60)/($AP$61-$AP$60))</f>
        <v>0.73913043478260865</v>
      </c>
      <c r="BC68">
        <f>(($AN$61-$AQ$60)/($AQ$61-$AQ$60))</f>
        <v>0.86206896551724133</v>
      </c>
      <c r="BD68">
        <f>(($AO$60-$AQ$60)/($AQ$61-$AQ$60))</f>
        <v>0.51724137931034486</v>
      </c>
      <c r="BE68">
        <f>(($AP$60-$AQ$60)/($AQ$61-$AQ$60))</f>
        <v>0.41379310344827586</v>
      </c>
      <c r="BG68">
        <v>4</v>
      </c>
      <c r="BH68">
        <v>528</v>
      </c>
      <c r="BI68">
        <f>($BH$78-$BH$75)/200</f>
        <v>0.08</v>
      </c>
      <c r="BQ68">
        <f>1-(($AO$60-$AN$60)/($AN$61-$AN$60))</f>
        <v>0.37037037037037035</v>
      </c>
      <c r="BR68">
        <f>1-(($AP$60-$AN$60)/($AN$61-$AN$60))</f>
        <v>0.48148148148148151</v>
      </c>
      <c r="BS68">
        <f>(($AQ$60-$AN$60)/($AN$61-$AN$60))</f>
        <v>7.407407407407407E-2</v>
      </c>
      <c r="BT68">
        <f>(($AN$61-$AO$60)/($AO$61-$AO$60))</f>
        <v>0.37037037037037035</v>
      </c>
      <c r="BU68">
        <f>1-(($AP$60-$AO$59)/($AO$60-$AO$59))</f>
        <v>9.6774193548387122E-2</v>
      </c>
      <c r="BV68">
        <f>1-(($AQ$61-$AO$60)/($AO$61-$AO$60))</f>
        <v>0.48148148148148151</v>
      </c>
      <c r="BW68">
        <f>1-(($AN$61-$AP$60)/($AP$61-$AP$60))</f>
        <v>0.43478260869565222</v>
      </c>
      <c r="BX68">
        <f>(($AO$60-$AP$60)/($AP$61-$AP$60))</f>
        <v>0.13043478260869565</v>
      </c>
      <c r="BY68">
        <f>1-(($AQ$61-$AP$60)/($AP$61-$AP$60))</f>
        <v>0.26086956521739135</v>
      </c>
      <c r="BZ68">
        <f>1-(($AN$61-$AQ$60)/($AQ$61-$AQ$60))</f>
        <v>0.13793103448275867</v>
      </c>
      <c r="CA68">
        <f>1-(($AO$60-$AQ$60)/($AQ$61-$AQ$60))</f>
        <v>0.48275862068965514</v>
      </c>
      <c r="CB68">
        <f>(($AP$60-$AQ$60)/($AQ$61-$AQ$60))</f>
        <v>0.41379310344827586</v>
      </c>
    </row>
    <row r="69" spans="1:80" x14ac:dyDescent="0.25">
      <c r="A69">
        <v>68</v>
      </c>
      <c r="B69">
        <v>81.603574000000009</v>
      </c>
      <c r="C69" s="4">
        <v>1</v>
      </c>
      <c r="P69">
        <v>1</v>
      </c>
      <c r="Q69" t="str">
        <f>CONCATENATE(C69,E69,G69,I69)</f>
        <v>1</v>
      </c>
      <c r="R69">
        <v>3</v>
      </c>
      <c r="X69" t="s">
        <v>283</v>
      </c>
      <c r="Y69" t="s">
        <v>265</v>
      </c>
      <c r="AN69">
        <v>2158</v>
      </c>
      <c r="AO69">
        <v>2170</v>
      </c>
      <c r="AP69">
        <v>2174</v>
      </c>
      <c r="AQ69">
        <v>2156</v>
      </c>
      <c r="AT69">
        <f>(($AO$61-$AN$61)/($AN$62-$AN$61))</f>
        <v>0.65384615384615385</v>
      </c>
      <c r="AU69">
        <f>(($AP$61-$AN$61)/($AN$62-$AN$61))</f>
        <v>0.38461538461538464</v>
      </c>
      <c r="AV69">
        <f>(($AQ$61-$AN$61)/($AN$62-$AN$61))</f>
        <v>0.15384615384615385</v>
      </c>
      <c r="AW69">
        <f>(($AN$62-$AO$61)/($AO$62-$AO$61))</f>
        <v>0.34615384615384615</v>
      </c>
      <c r="AX69">
        <f>(($AP$61-$AO$60)/($AO$61-$AO$60))</f>
        <v>0.7407407407407407</v>
      </c>
      <c r="AY69">
        <f>(($AQ$62-$AO$61)/($AO$62-$AO$61))</f>
        <v>0.57692307692307687</v>
      </c>
      <c r="AZ69">
        <f>(($AN$62-$AP$61)/($AP$62-$AP$61))</f>
        <v>0.64</v>
      </c>
      <c r="BA69">
        <f>(($AO$61-$AP$61)/($AP$62-$AP$61))</f>
        <v>0.28000000000000003</v>
      </c>
      <c r="BB69">
        <f>(($AQ$62-$AP$61)/($AP$62-$AP$61))</f>
        <v>0.88</v>
      </c>
      <c r="BC69">
        <f>(($AN$62-$AQ$61)/($AQ$62-$AQ$61))</f>
        <v>0.7857142857142857</v>
      </c>
      <c r="BD69">
        <f>(($AO$61-$AQ$61)/($AQ$62-$AQ$61))</f>
        <v>0.4642857142857143</v>
      </c>
      <c r="BE69">
        <f>(($AP$61-$AQ$61)/($AQ$62-$AQ$61))</f>
        <v>0.21428571428571427</v>
      </c>
      <c r="BG69">
        <v>3</v>
      </c>
      <c r="BH69">
        <v>543</v>
      </c>
      <c r="BI69">
        <f>($BH$79-$BH$76)/200</f>
        <v>0.13500000000000001</v>
      </c>
      <c r="BQ69">
        <f>1-(($AO$61-$AN$61)/($AN$62-$AN$61))</f>
        <v>0.34615384615384615</v>
      </c>
      <c r="BR69">
        <f>(($AP$61-$AN$61)/($AN$62-$AN$61))</f>
        <v>0.38461538461538464</v>
      </c>
      <c r="BS69">
        <f>(($AQ$61-$AN$61)/($AN$62-$AN$61))</f>
        <v>0.15384615384615385</v>
      </c>
      <c r="BT69">
        <f>(($AN$62-$AO$61)/($AO$62-$AO$61))</f>
        <v>0.34615384615384615</v>
      </c>
      <c r="BU69">
        <f>1-(($AP$61-$AO$60)/($AO$61-$AO$60))</f>
        <v>0.2592592592592593</v>
      </c>
      <c r="BV69">
        <f>1-(($AQ$62-$AO$61)/($AO$62-$AO$61))</f>
        <v>0.42307692307692313</v>
      </c>
      <c r="BW69">
        <f>1-(($AN$62-$AP$61)/($AP$62-$AP$61))</f>
        <v>0.36</v>
      </c>
      <c r="BX69">
        <f>(($AO$61-$AP$61)/($AP$62-$AP$61))</f>
        <v>0.28000000000000003</v>
      </c>
      <c r="BY69">
        <f>1-(($AQ$62-$AP$61)/($AP$62-$AP$61))</f>
        <v>0.12</v>
      </c>
      <c r="BZ69">
        <f>1-(($AN$62-$AQ$61)/($AQ$62-$AQ$61))</f>
        <v>0.2142857142857143</v>
      </c>
      <c r="CA69">
        <f>(($AO$61-$AQ$61)/($AQ$62-$AQ$61))</f>
        <v>0.4642857142857143</v>
      </c>
      <c r="CB69">
        <f>(($AP$61-$AQ$61)/($AQ$62-$AQ$61))</f>
        <v>0.21428571428571427</v>
      </c>
    </row>
    <row r="70" spans="1:80" x14ac:dyDescent="0.25">
      <c r="A70">
        <v>69</v>
      </c>
      <c r="B70">
        <v>81.59439900000001</v>
      </c>
      <c r="C70" s="4">
        <v>1</v>
      </c>
      <c r="D70">
        <v>90.445115000000015</v>
      </c>
      <c r="E70" s="2">
        <v>2</v>
      </c>
      <c r="P70">
        <v>2</v>
      </c>
      <c r="Q70" t="str">
        <f>CONCATENATE(C70,E70,G70,I70)</f>
        <v>12</v>
      </c>
      <c r="R70">
        <v>2</v>
      </c>
      <c r="X70" t="s">
        <v>283</v>
      </c>
      <c r="Y70" t="s">
        <v>262</v>
      </c>
      <c r="AN70">
        <v>2186</v>
      </c>
      <c r="AO70">
        <v>2195</v>
      </c>
      <c r="AP70">
        <v>2202</v>
      </c>
      <c r="AQ70">
        <v>2179</v>
      </c>
      <c r="AT70">
        <f>(($AO$62-$AN$62)/($AN$63-$AN$62))</f>
        <v>0.68</v>
      </c>
      <c r="AU70">
        <f>(($AP$62-$AN$62)/($AN$63-$AN$62))</f>
        <v>0.36</v>
      </c>
      <c r="AV70">
        <f>(($AQ$62-$AN$62)/($AN$63-$AN$62))</f>
        <v>0.24</v>
      </c>
      <c r="AW70">
        <f>(($AN$63-$AO$62)/($AO$63-$AO$62))</f>
        <v>0.34782608695652173</v>
      </c>
      <c r="AX70">
        <f>(($AP$62-$AO$61)/($AO$62-$AO$61))</f>
        <v>0.69230769230769229</v>
      </c>
      <c r="AY70">
        <f>(($AQ$63-$AO$62)/($AO$63-$AO$62))</f>
        <v>0.60869565217391308</v>
      </c>
      <c r="AZ70">
        <f>(($AN$63-$AP$62)/($AP$63-$AP$62))</f>
        <v>0.64</v>
      </c>
      <c r="BA70">
        <f>(($AO$62-$AP$62)/($AP$63-$AP$62))</f>
        <v>0.32</v>
      </c>
      <c r="BB70">
        <f>(($AQ$63-$AP$62)/($AP$63-$AP$62))</f>
        <v>0.88</v>
      </c>
      <c r="BC70">
        <f>(($AN$63-$AQ$62)/($AQ$63-$AQ$62))</f>
        <v>0.76</v>
      </c>
      <c r="BD70">
        <f>(($AO$62-$AQ$62)/($AQ$63-$AQ$62))</f>
        <v>0.44</v>
      </c>
      <c r="BE70">
        <f>(($AP$62-$AQ$62)/($AQ$63-$AQ$62))</f>
        <v>0.12</v>
      </c>
      <c r="BG70">
        <v>2</v>
      </c>
      <c r="BH70">
        <v>544</v>
      </c>
      <c r="BI70">
        <f>($BH$80-$BH$77)/200</f>
        <v>0.08</v>
      </c>
      <c r="BQ70">
        <f>1-(($AO$62-$AN$62)/($AN$63-$AN$62))</f>
        <v>0.31999999999999995</v>
      </c>
      <c r="BR70">
        <f>(($AP$62-$AN$62)/($AN$63-$AN$62))</f>
        <v>0.36</v>
      </c>
      <c r="BS70">
        <f>(($AQ$62-$AN$62)/($AN$63-$AN$62))</f>
        <v>0.24</v>
      </c>
      <c r="BT70">
        <f>(($AN$63-$AO$62)/($AO$63-$AO$62))</f>
        <v>0.34782608695652173</v>
      </c>
      <c r="BU70">
        <f>1-(($AP$62-$AO$61)/($AO$62-$AO$61))</f>
        <v>0.30769230769230771</v>
      </c>
      <c r="BV70">
        <f>1-(($AQ$63-$AO$62)/($AO$63-$AO$62))</f>
        <v>0.39130434782608692</v>
      </c>
      <c r="BW70">
        <f>1-(($AN$63-$AP$62)/($AP$63-$AP$62))</f>
        <v>0.36</v>
      </c>
      <c r="BX70">
        <f>(($AO$62-$AP$62)/($AP$63-$AP$62))</f>
        <v>0.32</v>
      </c>
      <c r="BY70">
        <f>1-(($AQ$63-$AP$62)/($AP$63-$AP$62))</f>
        <v>0.12</v>
      </c>
      <c r="BZ70">
        <f>1-(($AN$63-$AQ$62)/($AQ$63-$AQ$62))</f>
        <v>0.24</v>
      </c>
      <c r="CA70">
        <f>(($AO$62-$AQ$62)/($AQ$63-$AQ$62))</f>
        <v>0.44</v>
      </c>
      <c r="CB70">
        <f>(($AP$62-$AQ$62)/($AQ$63-$AQ$62))</f>
        <v>0.12</v>
      </c>
    </row>
    <row r="71" spans="1:80" x14ac:dyDescent="0.25">
      <c r="A71">
        <v>70</v>
      </c>
      <c r="D71">
        <v>90.450835000000012</v>
      </c>
      <c r="E71" s="2">
        <v>2</v>
      </c>
      <c r="F71">
        <v>80.743877000000012</v>
      </c>
      <c r="G71" s="3">
        <v>3</v>
      </c>
      <c r="P71">
        <v>2</v>
      </c>
      <c r="Q71" t="str">
        <f>CONCATENATE(C71,E71,G71,I71)</f>
        <v>23</v>
      </c>
      <c r="R71">
        <v>1</v>
      </c>
      <c r="X71" t="s">
        <v>283</v>
      </c>
      <c r="Y71" t="s">
        <v>263</v>
      </c>
      <c r="AB71" t="s">
        <v>281</v>
      </c>
      <c r="AC71" t="str">
        <f>CONCATENATE($R71,$R72,$R73,$R74)</f>
        <v>1423</v>
      </c>
      <c r="AN71">
        <v>2212</v>
      </c>
      <c r="AO71">
        <v>2220</v>
      </c>
      <c r="AP71">
        <v>2227</v>
      </c>
      <c r="AQ71">
        <v>2205</v>
      </c>
      <c r="AT71">
        <f>(($AO$63-$AN$63)/($AN$64-$AN$63))</f>
        <v>0.57692307692307687</v>
      </c>
      <c r="AU71">
        <f>(($AP$63-$AN$63)/($AN$64-$AN$63))</f>
        <v>0.34615384615384615</v>
      </c>
      <c r="AV71">
        <f>(($AQ$63-$AN$63)/($AN$64-$AN$63))</f>
        <v>0.23076923076923078</v>
      </c>
      <c r="AW71">
        <f>(($AN$64-$AO$63)/($AO$64-$AO$63))</f>
        <v>0.44</v>
      </c>
      <c r="AX71">
        <f>(($AP$63-$AO$62)/($AO$63-$AO$62))</f>
        <v>0.73913043478260865</v>
      </c>
      <c r="AY71">
        <f>(($AQ$64-$AO$63)/($AO$64-$AO$63))</f>
        <v>0.6</v>
      </c>
      <c r="AZ71">
        <f>(($AN$64-$AP$63)/($AP$64-$AP$63))</f>
        <v>0.62962962962962965</v>
      </c>
      <c r="BA71">
        <f>(($AO$63-$AP$63)/($AP$64-$AP$63))</f>
        <v>0.22222222222222221</v>
      </c>
      <c r="BB71">
        <f>(($AQ$64-$AP$63)/($AP$64-$AP$63))</f>
        <v>0.77777777777777779</v>
      </c>
      <c r="BC71">
        <f>(($AN$64-$AQ$63)/($AQ$64-$AQ$63))</f>
        <v>0.83333333333333337</v>
      </c>
      <c r="BD71">
        <f>(($AO$63-$AQ$63)/($AQ$64-$AQ$63))</f>
        <v>0.375</v>
      </c>
      <c r="BE71">
        <f>(($AP$63-$AQ$63)/($AQ$64-$AQ$63))</f>
        <v>0.125</v>
      </c>
      <c r="BG71">
        <v>1</v>
      </c>
      <c r="BH71">
        <v>559</v>
      </c>
      <c r="BI71">
        <f>($BH$81-$BH$78)/200</f>
        <v>0.13</v>
      </c>
      <c r="BQ71">
        <f>1-(($AO$63-$AN$63)/($AN$64-$AN$63))</f>
        <v>0.42307692307692313</v>
      </c>
      <c r="BR71">
        <f>(($AP$63-$AN$63)/($AN$64-$AN$63))</f>
        <v>0.34615384615384615</v>
      </c>
      <c r="BS71">
        <f>(($AQ$63-$AN$63)/($AN$64-$AN$63))</f>
        <v>0.23076923076923078</v>
      </c>
      <c r="BT71">
        <f>(($AN$64-$AO$63)/($AO$64-$AO$63))</f>
        <v>0.44</v>
      </c>
      <c r="BU71">
        <f>1-(($AP$63-$AO$62)/($AO$63-$AO$62))</f>
        <v>0.26086956521739135</v>
      </c>
      <c r="BV71">
        <f>1-(($AQ$64-$AO$63)/($AO$64-$AO$63))</f>
        <v>0.4</v>
      </c>
      <c r="BW71">
        <f>1-(($AN$64-$AP$63)/($AP$64-$AP$63))</f>
        <v>0.37037037037037035</v>
      </c>
      <c r="BX71">
        <f>(($AO$63-$AP$63)/($AP$64-$AP$63))</f>
        <v>0.22222222222222221</v>
      </c>
      <c r="BY71">
        <f>1-(($AQ$64-$AP$63)/($AP$64-$AP$63))</f>
        <v>0.22222222222222221</v>
      </c>
      <c r="BZ71">
        <f>1-(($AN$64-$AQ$63)/($AQ$64-$AQ$63))</f>
        <v>0.16666666666666663</v>
      </c>
      <c r="CA71">
        <f>(($AO$63-$AQ$63)/($AQ$64-$AQ$63))</f>
        <v>0.375</v>
      </c>
      <c r="CB71">
        <f>(($AP$63-$AQ$63)/($AQ$64-$AQ$63))</f>
        <v>0.125</v>
      </c>
    </row>
    <row r="72" spans="1:80" x14ac:dyDescent="0.25">
      <c r="A72">
        <v>71</v>
      </c>
      <c r="D72">
        <v>90.435166000000009</v>
      </c>
      <c r="E72" s="2">
        <v>2</v>
      </c>
      <c r="F72">
        <v>80.842222000000007</v>
      </c>
      <c r="G72" s="3">
        <v>3</v>
      </c>
      <c r="P72">
        <v>2</v>
      </c>
      <c r="Q72" t="str">
        <f>CONCATENATE(C72,E72,G72,I72)</f>
        <v>23</v>
      </c>
      <c r="R72">
        <v>4</v>
      </c>
      <c r="X72" t="s">
        <v>283</v>
      </c>
      <c r="Y72" t="s">
        <v>264</v>
      </c>
      <c r="AN72">
        <v>2237</v>
      </c>
      <c r="AO72">
        <v>2247</v>
      </c>
      <c r="AP72">
        <v>2253</v>
      </c>
      <c r="AQ72">
        <v>2229</v>
      </c>
      <c r="AT72">
        <f>(($AO$64-$AN$64)/($AN$65-$AN$64))</f>
        <v>0.53846153846153844</v>
      </c>
      <c r="AU72">
        <f>(($AP$64-$AN$64)/($AN$65-$AN$64))</f>
        <v>0.38461538461538464</v>
      </c>
      <c r="AV72">
        <f>(($AQ$64-$AN$64)/($AN$65-$AN$64))</f>
        <v>0.15384615384615385</v>
      </c>
      <c r="AW72">
        <f>(($AN$65-$AO$64)/($AO$65-$AO$64))</f>
        <v>0.44444444444444442</v>
      </c>
      <c r="AX72">
        <f>(($AP$64-$AO$63)/($AO$64-$AO$63))</f>
        <v>0.84</v>
      </c>
      <c r="AY72">
        <f>(($AQ$65-$AO$64)/($AO$65-$AO$64))</f>
        <v>0.59259259259259256</v>
      </c>
      <c r="AZ72">
        <f>(($AN$65-$AP$64)/($AP$65-$AP$64))</f>
        <v>0.55172413793103448</v>
      </c>
      <c r="BA72">
        <f>(($AO$64-$AP$64)/($AP$65-$AP$64))</f>
        <v>0.13793103448275862</v>
      </c>
      <c r="BB72">
        <f>(($AQ$65-$AP$64)/($AP$65-$AP$64))</f>
        <v>0.68965517241379315</v>
      </c>
      <c r="BC72">
        <f>(($AN$65-$AQ$64)/($AQ$65-$AQ$64))</f>
        <v>0.84615384615384615</v>
      </c>
      <c r="BD72">
        <f>(($AO$64-$AQ$64)/($AQ$65-$AQ$64))</f>
        <v>0.38461538461538464</v>
      </c>
      <c r="BE72">
        <f>(($AP$64-$AQ$64)/($AQ$65-$AQ$64))</f>
        <v>0.23076923076923078</v>
      </c>
      <c r="BG72">
        <v>4</v>
      </c>
      <c r="BH72">
        <v>559</v>
      </c>
      <c r="BI72">
        <f>($BH$82-$BH$79)/200</f>
        <v>9.5000000000000001E-2</v>
      </c>
      <c r="BQ72">
        <f>1-(($AO$64-$AN$64)/($AN$65-$AN$64))</f>
        <v>0.46153846153846156</v>
      </c>
      <c r="BR72">
        <f>(($AP$64-$AN$64)/($AN$65-$AN$64))</f>
        <v>0.38461538461538464</v>
      </c>
      <c r="BS72">
        <f>(($AQ$64-$AN$64)/($AN$65-$AN$64))</f>
        <v>0.15384615384615385</v>
      </c>
      <c r="BT72">
        <f>(($AN$65-$AO$64)/($AO$65-$AO$64))</f>
        <v>0.44444444444444442</v>
      </c>
      <c r="BU72">
        <f>1-(($AP$64-$AO$63)/($AO$64-$AO$63))</f>
        <v>0.16000000000000003</v>
      </c>
      <c r="BV72">
        <f>1-(($AQ$65-$AO$64)/($AO$65-$AO$64))</f>
        <v>0.40740740740740744</v>
      </c>
      <c r="BW72">
        <f>1-(($AN$65-$AP$64)/($AP$65-$AP$64))</f>
        <v>0.44827586206896552</v>
      </c>
      <c r="BX72">
        <f>(($AO$64-$AP$64)/($AP$65-$AP$64))</f>
        <v>0.13793103448275862</v>
      </c>
      <c r="BY72">
        <f>1-(($AQ$65-$AP$64)/($AP$65-$AP$64))</f>
        <v>0.31034482758620685</v>
      </c>
      <c r="BZ72">
        <f>1-(($AN$65-$AQ$64)/($AQ$65-$AQ$64))</f>
        <v>0.15384615384615385</v>
      </c>
      <c r="CA72">
        <f>(($AO$64-$AQ$64)/($AQ$65-$AQ$64))</f>
        <v>0.38461538461538464</v>
      </c>
      <c r="CB72">
        <f>(($AP$64-$AQ$64)/($AQ$65-$AQ$64))</f>
        <v>0.23076923076923078</v>
      </c>
    </row>
    <row r="73" spans="1:80" x14ac:dyDescent="0.25">
      <c r="A73">
        <v>72</v>
      </c>
      <c r="D73">
        <v>90.436765000000008</v>
      </c>
      <c r="E73" s="2">
        <v>2</v>
      </c>
      <c r="F73">
        <v>80.759186</v>
      </c>
      <c r="G73" s="3">
        <v>3</v>
      </c>
      <c r="P73">
        <v>2</v>
      </c>
      <c r="Q73" t="str">
        <f>CONCATENATE(C73,E73,G73,I73)</f>
        <v>23</v>
      </c>
      <c r="R73">
        <v>2</v>
      </c>
      <c r="X73" t="s">
        <v>283</v>
      </c>
      <c r="Y73" t="s">
        <v>265</v>
      </c>
      <c r="AN73">
        <v>2263</v>
      </c>
      <c r="AO73">
        <v>2272</v>
      </c>
      <c r="AP73">
        <v>2280</v>
      </c>
      <c r="AQ73">
        <v>2255</v>
      </c>
      <c r="AT73">
        <f>(($AO$65-$AN$65)/($AN$66-$AN$65))</f>
        <v>0.5357142857142857</v>
      </c>
      <c r="AU73">
        <f>(($AP$65-$AN$65)/($AN$66-$AN$65))</f>
        <v>0.4642857142857143</v>
      </c>
      <c r="AV73">
        <f>(($AQ$65-$AN$65)/($AN$66-$AN$65))</f>
        <v>0.14285714285714285</v>
      </c>
      <c r="AW73">
        <f>(($AN$66-$AO$65)/($AO$66-$AO$65))</f>
        <v>0.43333333333333335</v>
      </c>
      <c r="AX73">
        <f>(($AP$65-$AO$64)/($AO$65-$AO$64))</f>
        <v>0.92592592592592593</v>
      </c>
      <c r="AY73">
        <f>(($AQ$66-$AO$65)/($AO$66-$AO$65))</f>
        <v>0.56666666666666665</v>
      </c>
      <c r="AZ73">
        <f>(($AN$66-$AP$65)/($AP$66-$AP$65))</f>
        <v>0.45454545454545453</v>
      </c>
      <c r="BA73">
        <f>(($AO$65-$AP$65)/($AP$66-$AP$65))</f>
        <v>6.0606060606060608E-2</v>
      </c>
      <c r="BB73">
        <f>(($AQ$66-$AP$65)/($AP$66-$AP$65))</f>
        <v>0.5757575757575758</v>
      </c>
      <c r="BC73">
        <f>(($AN$66-$AQ$65)/($AQ$66-$AQ$65))</f>
        <v>0.8571428571428571</v>
      </c>
      <c r="BD73">
        <f>(($AO$65-$AQ$65)/($AQ$66-$AQ$65))</f>
        <v>0.39285714285714285</v>
      </c>
      <c r="BE73">
        <f>(($AP$65-$AQ$65)/($AQ$66-$AQ$65))</f>
        <v>0.32142857142857145</v>
      </c>
      <c r="BG73">
        <v>2</v>
      </c>
      <c r="BH73">
        <v>573</v>
      </c>
      <c r="BI73">
        <f>($BH$83-$BH$80)/200</f>
        <v>0.125</v>
      </c>
      <c r="BQ73">
        <f>1-(($AO$65-$AN$65)/($AN$66-$AN$65))</f>
        <v>0.4642857142857143</v>
      </c>
      <c r="BR73">
        <f>(($AP$65-$AN$65)/($AN$66-$AN$65))</f>
        <v>0.4642857142857143</v>
      </c>
      <c r="BS73">
        <f>(($AQ$65-$AN$65)/($AN$66-$AN$65))</f>
        <v>0.14285714285714285</v>
      </c>
      <c r="BT73">
        <f>(($AN$66-$AO$65)/($AO$66-$AO$65))</f>
        <v>0.43333333333333335</v>
      </c>
      <c r="BU73">
        <f>1-(($AP$65-$AO$64)/($AO$65-$AO$64))</f>
        <v>7.407407407407407E-2</v>
      </c>
      <c r="BV73">
        <f>1-(($AQ$66-$AO$65)/($AO$66-$AO$65))</f>
        <v>0.43333333333333335</v>
      </c>
      <c r="BW73">
        <f>(($AN$66-$AP$65)/($AP$66-$AP$65))</f>
        <v>0.45454545454545453</v>
      </c>
      <c r="BX73">
        <f>(($AO$65-$AP$65)/($AP$66-$AP$65))</f>
        <v>6.0606060606060608E-2</v>
      </c>
      <c r="BY73">
        <f>1-(($AQ$66-$AP$65)/($AP$66-$AP$65))</f>
        <v>0.4242424242424242</v>
      </c>
      <c r="BZ73">
        <f>1-(($AN$66-$AQ$65)/($AQ$66-$AQ$65))</f>
        <v>0.1428571428571429</v>
      </c>
      <c r="CA73">
        <f>(($AO$65-$AQ$65)/($AQ$66-$AQ$65))</f>
        <v>0.39285714285714285</v>
      </c>
      <c r="CB73">
        <f>(($AP$65-$AQ$65)/($AQ$66-$AQ$65))</f>
        <v>0.32142857142857145</v>
      </c>
    </row>
    <row r="74" spans="1:80" x14ac:dyDescent="0.25">
      <c r="A74">
        <v>73</v>
      </c>
      <c r="D74">
        <v>90.438981000000013</v>
      </c>
      <c r="E74" s="2">
        <v>2</v>
      </c>
      <c r="F74">
        <v>80.739599000000013</v>
      </c>
      <c r="G74" s="3">
        <v>3</v>
      </c>
      <c r="P74">
        <v>2</v>
      </c>
      <c r="Q74" t="str">
        <f>CONCATENATE(C74,E74,G74,I74)</f>
        <v>23</v>
      </c>
      <c r="R74">
        <v>3</v>
      </c>
      <c r="X74" t="s">
        <v>283</v>
      </c>
      <c r="Y74" t="s">
        <v>262</v>
      </c>
      <c r="AN74">
        <v>2288</v>
      </c>
      <c r="AO74">
        <v>2295</v>
      </c>
      <c r="AP74">
        <v>2304</v>
      </c>
      <c r="AQ74">
        <v>2280</v>
      </c>
      <c r="BA74">
        <f>(($AO$66-$AP$65)/($AP$66-$AP$65))</f>
        <v>0.96969696969696972</v>
      </c>
      <c r="BG74">
        <v>3</v>
      </c>
      <c r="BH74">
        <v>573</v>
      </c>
      <c r="BI74">
        <f>($BH$84-$BH$81)/200</f>
        <v>8.5000000000000006E-2</v>
      </c>
      <c r="BX74">
        <f>1-(($AO$66-$AP$65)/($AP$66-$AP$65))</f>
        <v>3.0303030303030276E-2</v>
      </c>
    </row>
    <row r="75" spans="1:80" x14ac:dyDescent="0.25">
      <c r="A75">
        <v>74</v>
      </c>
      <c r="D75">
        <v>90.421405000000007</v>
      </c>
      <c r="E75" s="2">
        <v>2</v>
      </c>
      <c r="F75">
        <v>80.765010000000004</v>
      </c>
      <c r="G75" s="3">
        <v>3</v>
      </c>
      <c r="P75">
        <v>2</v>
      </c>
      <c r="Q75" t="str">
        <f>CONCATENATE(C75,E75,G75,I75)</f>
        <v>23</v>
      </c>
      <c r="R75">
        <v>4</v>
      </c>
      <c r="X75" t="s">
        <v>283</v>
      </c>
      <c r="Y75" t="s">
        <v>263</v>
      </c>
      <c r="AB75" t="s">
        <v>283</v>
      </c>
      <c r="AC75" t="str">
        <f>CONCATENATE($R75,$R76,$R77,$R78)</f>
        <v>4123</v>
      </c>
      <c r="AN75">
        <v>2312</v>
      </c>
      <c r="AO75">
        <v>2322</v>
      </c>
      <c r="AP75">
        <v>2327</v>
      </c>
      <c r="AQ75">
        <v>2305</v>
      </c>
      <c r="BG75">
        <v>4</v>
      </c>
      <c r="BH75">
        <v>587</v>
      </c>
      <c r="BI75">
        <f>($BH$85-$BH$82)/200</f>
        <v>0.13500000000000001</v>
      </c>
    </row>
    <row r="76" spans="1:80" x14ac:dyDescent="0.25">
      <c r="A76">
        <v>75</v>
      </c>
      <c r="D76">
        <v>90.436816000000007</v>
      </c>
      <c r="E76" s="2">
        <v>2</v>
      </c>
      <c r="F76">
        <v>80.763000000000005</v>
      </c>
      <c r="G76" s="3">
        <v>3</v>
      </c>
      <c r="P76">
        <v>2</v>
      </c>
      <c r="Q76" t="str">
        <f>CONCATENATE(C76,E76,G76,I76)</f>
        <v>23</v>
      </c>
      <c r="R76">
        <v>1</v>
      </c>
      <c r="X76" t="s">
        <v>283</v>
      </c>
      <c r="Y76" t="s">
        <v>264</v>
      </c>
      <c r="AN76">
        <v>2338</v>
      </c>
      <c r="AO76">
        <v>2348</v>
      </c>
      <c r="AP76">
        <v>2355</v>
      </c>
      <c r="AQ76">
        <v>2332</v>
      </c>
      <c r="BG76">
        <v>1</v>
      </c>
      <c r="BH76">
        <v>588</v>
      </c>
      <c r="BI76">
        <f>($BH$86-$BH$83)/200</f>
        <v>0.09</v>
      </c>
    </row>
    <row r="77" spans="1:80" x14ac:dyDescent="0.25">
      <c r="A77">
        <v>76</v>
      </c>
      <c r="D77">
        <v>90.426610000000011</v>
      </c>
      <c r="E77" s="2">
        <v>2</v>
      </c>
      <c r="F77">
        <v>80.72624900000001</v>
      </c>
      <c r="G77" s="3">
        <v>3</v>
      </c>
      <c r="P77">
        <v>2</v>
      </c>
      <c r="Q77" t="str">
        <f>CONCATENATE(C77,E77,G77,I77)</f>
        <v>23</v>
      </c>
      <c r="R77">
        <v>2</v>
      </c>
      <c r="X77" t="s">
        <v>283</v>
      </c>
      <c r="Y77" t="s">
        <v>265</v>
      </c>
      <c r="AN77">
        <v>2364</v>
      </c>
      <c r="AO77">
        <v>2425</v>
      </c>
      <c r="AP77">
        <v>2422</v>
      </c>
      <c r="AQ77">
        <v>2360</v>
      </c>
      <c r="AT77">
        <f>(($AO$67-$AN$67)/($AN$68-$AN$67))</f>
        <v>0.52941176470588236</v>
      </c>
      <c r="AU77">
        <f>(($AP$67-$AN$67)/($AN$68-$AN$67))</f>
        <v>0.58823529411764708</v>
      </c>
      <c r="AV77">
        <f>(($AQ$67-$AN$67)/($AN$68-$AN$67))</f>
        <v>5.8823529411764705E-2</v>
      </c>
      <c r="AW77">
        <f>(($AN$68-$AO$67)/($AO$68-$AO$67))</f>
        <v>0.53333333333333333</v>
      </c>
      <c r="AX77">
        <f>(($AP$67-$AO$67)/($AO$68-$AO$67))</f>
        <v>6.6666666666666666E-2</v>
      </c>
      <c r="AY77">
        <f>(($AQ$68-$AO$67)/($AO$68-$AO$67))</f>
        <v>0.5</v>
      </c>
      <c r="AZ77">
        <f>(($AN$68-$AP$67)/($AP$68-$AP$67))</f>
        <v>0.46666666666666667</v>
      </c>
      <c r="BA77">
        <f>(($AO$68-$AP$67)/($AP$68-$AP$67))</f>
        <v>0.93333333333333335</v>
      </c>
      <c r="BB77">
        <f>(($AQ$68-$AP$67)/($AP$68-$AP$67))</f>
        <v>0.43333333333333335</v>
      </c>
      <c r="BC77">
        <f>(($AN$68-$AQ$68)/($AQ$69-$AQ$68))</f>
        <v>3.5714285714285712E-2</v>
      </c>
      <c r="BD77">
        <f>(($AO$67-$AQ$67)/($AQ$68-$AQ$67))</f>
        <v>0.5161290322580645</v>
      </c>
      <c r="BE77">
        <f>(($AP$67-$AQ$67)/($AQ$68-$AQ$67))</f>
        <v>0.58064516129032262</v>
      </c>
      <c r="BG77">
        <v>2</v>
      </c>
      <c r="BH77">
        <v>602</v>
      </c>
      <c r="BI77">
        <f>($BH$87-$BH$84)/200</f>
        <v>0.15</v>
      </c>
      <c r="BQ77">
        <f>1-(($AO$67-$AN$67)/($AN$68-$AN$67))</f>
        <v>0.47058823529411764</v>
      </c>
      <c r="BR77">
        <f>1-(($AP$67-$AN$67)/($AN$68-$AN$67))</f>
        <v>0.41176470588235292</v>
      </c>
      <c r="BS77">
        <f>(($AQ$67-$AN$67)/($AN$68-$AN$67))</f>
        <v>5.8823529411764705E-2</v>
      </c>
      <c r="BT77">
        <f>1-(($AN$68-$AO$67)/($AO$68-$AO$67))</f>
        <v>0.46666666666666667</v>
      </c>
      <c r="BU77">
        <f>(($AP$67-$AO$67)/($AO$68-$AO$67))</f>
        <v>6.6666666666666666E-2</v>
      </c>
      <c r="BV77">
        <f>(($AQ$68-$AO$67)/($AO$68-$AO$67))</f>
        <v>0.5</v>
      </c>
      <c r="BW77">
        <f>(($AN$68-$AP$67)/($AP$68-$AP$67))</f>
        <v>0.46666666666666667</v>
      </c>
      <c r="BX77">
        <f>1-(($AO$68-$AP$67)/($AP$68-$AP$67))</f>
        <v>6.6666666666666652E-2</v>
      </c>
      <c r="BY77">
        <f>(($AQ$68-$AP$67)/($AP$68-$AP$67))</f>
        <v>0.43333333333333335</v>
      </c>
      <c r="BZ77">
        <f>(($AN$68-$AQ$68)/($AQ$69-$AQ$68))</f>
        <v>3.5714285714285712E-2</v>
      </c>
      <c r="CA77">
        <f>1-(($AO$67-$AQ$67)/($AQ$68-$AQ$67))</f>
        <v>0.4838709677419355</v>
      </c>
      <c r="CB77">
        <f>1-(($AP$67-$AQ$67)/($AQ$68-$AQ$67))</f>
        <v>0.41935483870967738</v>
      </c>
    </row>
    <row r="78" spans="1:80" x14ac:dyDescent="0.25">
      <c r="A78">
        <v>77</v>
      </c>
      <c r="D78">
        <v>90.416869000000005</v>
      </c>
      <c r="E78" s="2">
        <v>2</v>
      </c>
      <c r="F78">
        <v>80.730372000000003</v>
      </c>
      <c r="G78" s="3">
        <v>3</v>
      </c>
      <c r="P78">
        <v>2</v>
      </c>
      <c r="Q78" t="str">
        <f>CONCATENATE(C78,E78,G78,I78)</f>
        <v>23</v>
      </c>
      <c r="R78">
        <v>3</v>
      </c>
      <c r="X78" t="s">
        <v>283</v>
      </c>
      <c r="Y78" t="s">
        <v>262</v>
      </c>
      <c r="AN78">
        <v>2405</v>
      </c>
      <c r="AO78">
        <v>2452</v>
      </c>
      <c r="AP78">
        <v>2450</v>
      </c>
      <c r="AQ78">
        <v>2410</v>
      </c>
      <c r="AT78">
        <f>(($AO$68-$AN$68)/($AN$69-$AN$68))</f>
        <v>0.48275862068965519</v>
      </c>
      <c r="AU78">
        <f>(($AP$68-$AN$68)/($AN$69-$AN$68))</f>
        <v>0.55172413793103448</v>
      </c>
      <c r="AV78">
        <f>(($AQ$68-$AN$67)/($AN$68-$AN$67))</f>
        <v>0.97058823529411764</v>
      </c>
      <c r="AW78">
        <f>(($AN$69-$AO$68)/($AO$69-$AO$68))</f>
        <v>0.55555555555555558</v>
      </c>
      <c r="AX78">
        <f>(($AP$68-$AO$68)/($AO$69-$AO$68))</f>
        <v>7.407407407407407E-2</v>
      </c>
      <c r="AY78">
        <f>(($AQ$69-$AO$68)/($AO$69-$AO$68))</f>
        <v>0.48148148148148145</v>
      </c>
      <c r="AZ78">
        <f>(($AN$69-$AP$68)/($AP$69-$AP$68))</f>
        <v>0.44827586206896552</v>
      </c>
      <c r="BA78">
        <f>(($AO$69-$AP$68)/($AP$69-$AP$68))</f>
        <v>0.86206896551724133</v>
      </c>
      <c r="BB78">
        <f>(($AQ$69-$AP$68)/($AP$69-$AP$68))</f>
        <v>0.37931034482758619</v>
      </c>
      <c r="BC78">
        <f>(($AN$69-$AQ$69)/($AQ$70-$AQ$69))</f>
        <v>8.6956521739130432E-2</v>
      </c>
      <c r="BD78">
        <f>(($AO$68-$AQ$68)/($AQ$69-$AQ$68))</f>
        <v>0.5357142857142857</v>
      </c>
      <c r="BE78">
        <f>(($AP$68-$AQ$68)/($AQ$69-$AQ$68))</f>
        <v>0.6071428571428571</v>
      </c>
      <c r="BG78">
        <v>3</v>
      </c>
      <c r="BH78">
        <v>603</v>
      </c>
      <c r="BI78">
        <f>($BH$88-$BH$85)/200</f>
        <v>8.5000000000000006E-2</v>
      </c>
      <c r="BQ78">
        <f>(($AO$68-$AN$68)/($AN$69-$AN$68))</f>
        <v>0.48275862068965519</v>
      </c>
      <c r="BR78">
        <f>1-(($AP$68-$AN$68)/($AN$69-$AN$68))</f>
        <v>0.44827586206896552</v>
      </c>
      <c r="BS78">
        <f>1-(($AQ$68-$AN$67)/($AN$68-$AN$67))</f>
        <v>2.9411764705882359E-2</v>
      </c>
      <c r="BT78">
        <f>1-(($AN$69-$AO$68)/($AO$69-$AO$68))</f>
        <v>0.44444444444444442</v>
      </c>
      <c r="BU78">
        <f>(($AP$68-$AO$68)/($AO$69-$AO$68))</f>
        <v>7.407407407407407E-2</v>
      </c>
      <c r="BV78">
        <f>(($AQ$69-$AO$68)/($AO$69-$AO$68))</f>
        <v>0.48148148148148145</v>
      </c>
      <c r="BW78">
        <f>(($AN$69-$AP$68)/($AP$69-$AP$68))</f>
        <v>0.44827586206896552</v>
      </c>
      <c r="BX78">
        <f>1-(($AO$69-$AP$68)/($AP$69-$AP$68))</f>
        <v>0.13793103448275867</v>
      </c>
      <c r="BY78">
        <f>(($AQ$69-$AP$68)/($AP$69-$AP$68))</f>
        <v>0.37931034482758619</v>
      </c>
      <c r="BZ78">
        <f>(($AN$69-$AQ$69)/($AQ$70-$AQ$69))</f>
        <v>8.6956521739130432E-2</v>
      </c>
      <c r="CA78">
        <f>1-(($AO$68-$AQ$68)/($AQ$69-$AQ$68))</f>
        <v>0.4642857142857143</v>
      </c>
      <c r="CB78">
        <f>1-(($AP$68-$AQ$68)/($AQ$69-$AQ$68))</f>
        <v>0.3928571428571429</v>
      </c>
    </row>
    <row r="79" spans="1:80" x14ac:dyDescent="0.25">
      <c r="A79">
        <v>78</v>
      </c>
      <c r="D79">
        <v>90.416972000000015</v>
      </c>
      <c r="E79" s="2">
        <v>2</v>
      </c>
      <c r="F79">
        <v>80.761711000000005</v>
      </c>
      <c r="G79" s="3">
        <v>3</v>
      </c>
      <c r="P79">
        <v>2</v>
      </c>
      <c r="Q79" t="str">
        <f>CONCATENATE(C79,E79,G79,I79)</f>
        <v>23</v>
      </c>
      <c r="R79">
        <v>4</v>
      </c>
      <c r="X79" t="s">
        <v>283</v>
      </c>
      <c r="Y79" t="s">
        <v>263</v>
      </c>
      <c r="AB79" t="s">
        <v>283</v>
      </c>
      <c r="AC79" t="str">
        <f>CONCATENATE($R79,$R80,$R81,$R82)</f>
        <v>4123</v>
      </c>
      <c r="AN79">
        <v>2437</v>
      </c>
      <c r="AO79">
        <v>2482</v>
      </c>
      <c r="AP79">
        <v>2480</v>
      </c>
      <c r="AQ79">
        <v>2439</v>
      </c>
      <c r="AT79">
        <f>(($AO$69-$AN$69)/($AN$70-$AN$69))</f>
        <v>0.42857142857142855</v>
      </c>
      <c r="AU79">
        <f>(($AP$69-$AN$69)/($AN$70-$AN$69))</f>
        <v>0.5714285714285714</v>
      </c>
      <c r="AV79">
        <f>(($AQ$69-$AN$68)/($AN$69-$AN$68))</f>
        <v>0.93103448275862066</v>
      </c>
      <c r="AW79">
        <f>(($AN$70-$AO$69)/($AO$70-$AO$69))</f>
        <v>0.64</v>
      </c>
      <c r="AX79">
        <f>(($AP$69-$AO$69)/($AO$70-$AO$69))</f>
        <v>0.16</v>
      </c>
      <c r="AY79">
        <f>(($AQ$70-$AO$69)/($AO$70-$AO$69))</f>
        <v>0.36</v>
      </c>
      <c r="AZ79">
        <f>(($AN$70-$AP$69)/($AP$70-$AP$69))</f>
        <v>0.42857142857142855</v>
      </c>
      <c r="BA79">
        <f>(($AO$70-$AP$69)/($AP$70-$AP$69))</f>
        <v>0.75</v>
      </c>
      <c r="BB79">
        <f>(($AQ$70-$AP$69)/($AP$70-$AP$69))</f>
        <v>0.17857142857142858</v>
      </c>
      <c r="BC79">
        <f>(($AN$70-$AQ$70)/($AQ$71-$AQ$70))</f>
        <v>0.26923076923076922</v>
      </c>
      <c r="BD79">
        <f>(($AO$69-$AQ$69)/($AQ$70-$AQ$69))</f>
        <v>0.60869565217391308</v>
      </c>
      <c r="BE79">
        <f>(($AP$69-$AQ$69)/($AQ$70-$AQ$69))</f>
        <v>0.78260869565217395</v>
      </c>
      <c r="BG79">
        <v>4</v>
      </c>
      <c r="BH79">
        <v>615</v>
      </c>
      <c r="BI79">
        <f>($BH$89-$BH$86)/200</f>
        <v>0.17499999999999999</v>
      </c>
      <c r="BQ79">
        <f>(($AO$69-$AN$69)/($AN$70-$AN$69))</f>
        <v>0.42857142857142855</v>
      </c>
      <c r="BR79">
        <f>1-(($AP$69-$AN$69)/($AN$70-$AN$69))</f>
        <v>0.4285714285714286</v>
      </c>
      <c r="BS79">
        <f>1-(($AQ$69-$AN$68)/($AN$69-$AN$68))</f>
        <v>6.8965517241379337E-2</v>
      </c>
      <c r="BT79">
        <f>1-(($AN$70-$AO$69)/($AO$70-$AO$69))</f>
        <v>0.36</v>
      </c>
      <c r="BU79">
        <f>(($AP$69-$AO$69)/($AO$70-$AO$69))</f>
        <v>0.16</v>
      </c>
      <c r="BV79">
        <f>(($AQ$70-$AO$69)/($AO$70-$AO$69))</f>
        <v>0.36</v>
      </c>
      <c r="BW79">
        <f>(($AN$70-$AP$69)/($AP$70-$AP$69))</f>
        <v>0.42857142857142855</v>
      </c>
      <c r="BX79">
        <f>1-(($AO$70-$AP$69)/($AP$70-$AP$69))</f>
        <v>0.25</v>
      </c>
      <c r="BY79">
        <f>(($AQ$70-$AP$69)/($AP$70-$AP$69))</f>
        <v>0.17857142857142858</v>
      </c>
      <c r="BZ79">
        <f>(($AN$70-$AQ$70)/($AQ$71-$AQ$70))</f>
        <v>0.26923076923076922</v>
      </c>
      <c r="CA79">
        <f>1-(($AO$69-$AQ$69)/($AQ$70-$AQ$69))</f>
        <v>0.39130434782608692</v>
      </c>
      <c r="CB79">
        <f>1-(($AP$69-$AQ$69)/($AQ$70-$AQ$69))</f>
        <v>0.21739130434782605</v>
      </c>
    </row>
    <row r="80" spans="1:80" x14ac:dyDescent="0.25">
      <c r="A80">
        <v>79</v>
      </c>
      <c r="D80">
        <v>90.422591000000011</v>
      </c>
      <c r="E80" s="2">
        <v>2</v>
      </c>
      <c r="F80">
        <v>80.771144000000007</v>
      </c>
      <c r="G80" s="3">
        <v>3</v>
      </c>
      <c r="P80">
        <v>2</v>
      </c>
      <c r="Q80" t="str">
        <f>CONCATENATE(C80,E80,G80,I80)</f>
        <v>23</v>
      </c>
      <c r="R80">
        <v>1</v>
      </c>
      <c r="X80" t="s">
        <v>283</v>
      </c>
      <c r="Y80" t="s">
        <v>264</v>
      </c>
      <c r="AN80">
        <v>2464</v>
      </c>
      <c r="AO80">
        <v>2514</v>
      </c>
      <c r="AP80">
        <v>2515</v>
      </c>
      <c r="AQ80">
        <v>2470</v>
      </c>
      <c r="AT80">
        <f>(($AO$70-$AN$70)/($AN$71-$AN$70))</f>
        <v>0.34615384615384615</v>
      </c>
      <c r="AU80">
        <f>(($AP$70-$AN$70)/($AN$71-$AN$70))</f>
        <v>0.61538461538461542</v>
      </c>
      <c r="AV80">
        <f>(($AQ$70-$AN$69)/($AN$70-$AN$69))</f>
        <v>0.75</v>
      </c>
      <c r="AW80">
        <f>(($AN$71-$AO$70)/($AO$71-$AO$70))</f>
        <v>0.68</v>
      </c>
      <c r="AX80">
        <f>(($AP$70-$AO$70)/($AO$71-$AO$70))</f>
        <v>0.28000000000000003</v>
      </c>
      <c r="AY80">
        <f>(($AQ$71-$AO$70)/($AO$71-$AO$70))</f>
        <v>0.4</v>
      </c>
      <c r="AZ80">
        <f>(($AN$71-$AP$70)/($AP$71-$AP$70))</f>
        <v>0.4</v>
      </c>
      <c r="BA80">
        <f>(($AO$71-$AP$70)/($AP$71-$AP$70))</f>
        <v>0.72</v>
      </c>
      <c r="BB80">
        <f>(($AQ$71-$AP$70)/($AP$71-$AP$70))</f>
        <v>0.12</v>
      </c>
      <c r="BC80">
        <f>(($AN$71-$AQ$71)/($AQ$72-$AQ$71))</f>
        <v>0.29166666666666669</v>
      </c>
      <c r="BD80">
        <f>(($AO$70-$AQ$70)/($AQ$71-$AQ$70))</f>
        <v>0.61538461538461542</v>
      </c>
      <c r="BE80">
        <f>(($AP$70-$AQ$70)/($AQ$71-$AQ$70))</f>
        <v>0.88461538461538458</v>
      </c>
      <c r="BG80">
        <v>1</v>
      </c>
      <c r="BH80">
        <v>618</v>
      </c>
      <c r="BI80">
        <f>($BH$90-$BH$87)/200</f>
        <v>0.105</v>
      </c>
      <c r="BQ80">
        <f>(($AO$70-$AN$70)/($AN$71-$AN$70))</f>
        <v>0.34615384615384615</v>
      </c>
      <c r="BR80">
        <f>1-(($AP$70-$AN$70)/($AN$71-$AN$70))</f>
        <v>0.38461538461538458</v>
      </c>
      <c r="BS80">
        <f>1-(($AQ$70-$AN$69)/($AN$70-$AN$69))</f>
        <v>0.25</v>
      </c>
      <c r="BT80">
        <f>1-(($AN$71-$AO$70)/($AO$71-$AO$70))</f>
        <v>0.31999999999999995</v>
      </c>
      <c r="BU80">
        <f>(($AP$70-$AO$70)/($AO$71-$AO$70))</f>
        <v>0.28000000000000003</v>
      </c>
      <c r="BV80">
        <f>(($AQ$71-$AO$70)/($AO$71-$AO$70))</f>
        <v>0.4</v>
      </c>
      <c r="BW80">
        <f>(($AN$71-$AP$70)/($AP$71-$AP$70))</f>
        <v>0.4</v>
      </c>
      <c r="BX80">
        <f>1-(($AO$71-$AP$70)/($AP$71-$AP$70))</f>
        <v>0.28000000000000003</v>
      </c>
      <c r="BY80">
        <f>(($AQ$71-$AP$70)/($AP$71-$AP$70))</f>
        <v>0.12</v>
      </c>
      <c r="BZ80">
        <f>(($AN$71-$AQ$71)/($AQ$72-$AQ$71))</f>
        <v>0.29166666666666669</v>
      </c>
      <c r="CA80">
        <f>1-(($AO$70-$AQ$70)/($AQ$71-$AQ$70))</f>
        <v>0.38461538461538458</v>
      </c>
      <c r="CB80">
        <f>1-(($AP$70-$AQ$70)/($AQ$71-$AQ$70))</f>
        <v>0.11538461538461542</v>
      </c>
    </row>
    <row r="81" spans="1:80" x14ac:dyDescent="0.25">
      <c r="A81">
        <v>80</v>
      </c>
      <c r="D81">
        <v>90.408158000000014</v>
      </c>
      <c r="E81" s="2">
        <v>2</v>
      </c>
      <c r="F81">
        <v>80.768670000000014</v>
      </c>
      <c r="G81" s="3">
        <v>3</v>
      </c>
      <c r="P81">
        <v>2</v>
      </c>
      <c r="Q81" t="str">
        <f>CONCATENATE(C81,E81,G81,I81)</f>
        <v>23</v>
      </c>
      <c r="R81">
        <v>2</v>
      </c>
      <c r="X81" t="s">
        <v>282</v>
      </c>
      <c r="Y81" t="s">
        <v>271</v>
      </c>
      <c r="AN81">
        <v>2498</v>
      </c>
      <c r="AO81">
        <v>2543</v>
      </c>
      <c r="AP81">
        <v>2543</v>
      </c>
      <c r="AQ81">
        <v>2498</v>
      </c>
      <c r="AT81">
        <f>(($AO$71-$AN$71)/($AN$72-$AN$71))</f>
        <v>0.32</v>
      </c>
      <c r="AU81">
        <f>(($AP$71-$AN$71)/($AN$72-$AN$71))</f>
        <v>0.6</v>
      </c>
      <c r="AV81">
        <f>(($AQ$71-$AN$70)/($AN$71-$AN$70))</f>
        <v>0.73076923076923073</v>
      </c>
      <c r="AW81">
        <f>(($AN$72-$AO$71)/($AO$72-$AO$71))</f>
        <v>0.62962962962962965</v>
      </c>
      <c r="AX81">
        <f>(($AP$71-$AO$71)/($AO$72-$AO$71))</f>
        <v>0.25925925925925924</v>
      </c>
      <c r="AY81">
        <f>(($AQ$72-$AO$71)/($AO$72-$AO$71))</f>
        <v>0.33333333333333331</v>
      </c>
      <c r="AZ81">
        <f>(($AN$72-$AP$71)/($AP$72-$AP$71))</f>
        <v>0.38461538461538464</v>
      </c>
      <c r="BA81">
        <f>(($AO$72-$AP$71)/($AP$72-$AP$71))</f>
        <v>0.76923076923076927</v>
      </c>
      <c r="BB81">
        <f>(($AQ$72-$AP$71)/($AP$72-$AP$71))</f>
        <v>7.6923076923076927E-2</v>
      </c>
      <c r="BC81">
        <f>(($AN$72-$AQ$72)/($AQ$73-$AQ$72))</f>
        <v>0.30769230769230771</v>
      </c>
      <c r="BD81">
        <f>(($AO$71-$AQ$71)/($AQ$72-$AQ$71))</f>
        <v>0.625</v>
      </c>
      <c r="BE81">
        <f>(($AP$71-$AQ$71)/($AQ$72-$AQ$71))</f>
        <v>0.91666666666666663</v>
      </c>
      <c r="BG81">
        <v>2</v>
      </c>
      <c r="BH81">
        <v>629</v>
      </c>
      <c r="BI81">
        <f>($BH$91-$BH$88)/200</f>
        <v>0.18</v>
      </c>
      <c r="BQ81">
        <f>(($AO$71-$AN$71)/($AN$72-$AN$71))</f>
        <v>0.32</v>
      </c>
      <c r="BR81">
        <f>1-(($AP$71-$AN$71)/($AN$72-$AN$71))</f>
        <v>0.4</v>
      </c>
      <c r="BS81">
        <f>1-(($AQ$71-$AN$70)/($AN$71-$AN$70))</f>
        <v>0.26923076923076927</v>
      </c>
      <c r="BT81">
        <f>1-(($AN$72-$AO$71)/($AO$72-$AO$71))</f>
        <v>0.37037037037037035</v>
      </c>
      <c r="BU81">
        <f>(($AP$71-$AO$71)/($AO$72-$AO$71))</f>
        <v>0.25925925925925924</v>
      </c>
      <c r="BV81">
        <f>(($AQ$72-$AO$71)/($AO$72-$AO$71))</f>
        <v>0.33333333333333331</v>
      </c>
      <c r="BW81">
        <f>(($AN$72-$AP$71)/($AP$72-$AP$71))</f>
        <v>0.38461538461538464</v>
      </c>
      <c r="BX81">
        <f>1-(($AO$72-$AP$71)/($AP$72-$AP$71))</f>
        <v>0.23076923076923073</v>
      </c>
      <c r="BY81">
        <f>(($AQ$72-$AP$71)/($AP$72-$AP$71))</f>
        <v>7.6923076923076927E-2</v>
      </c>
      <c r="BZ81">
        <f>(($AN$72-$AQ$72)/($AQ$73-$AQ$72))</f>
        <v>0.30769230769230771</v>
      </c>
      <c r="CA81">
        <f>1-(($AO$71-$AQ$71)/($AQ$72-$AQ$71))</f>
        <v>0.375</v>
      </c>
      <c r="CB81">
        <f>1-(($AP$71-$AQ$71)/($AQ$72-$AQ$71))</f>
        <v>8.333333333333337E-2</v>
      </c>
    </row>
    <row r="82" spans="1:80" x14ac:dyDescent="0.25">
      <c r="A82">
        <v>81</v>
      </c>
      <c r="D82">
        <v>90.400941000000017</v>
      </c>
      <c r="E82" s="2">
        <v>2</v>
      </c>
      <c r="F82">
        <v>80.757278000000014</v>
      </c>
      <c r="G82" s="3">
        <v>3</v>
      </c>
      <c r="P82">
        <v>2</v>
      </c>
      <c r="Q82" t="str">
        <f>CONCATENATE(C82,E82,G82,I82)</f>
        <v>23</v>
      </c>
      <c r="R82">
        <v>3</v>
      </c>
      <c r="X82" t="s">
        <v>281</v>
      </c>
      <c r="Y82" t="s">
        <v>272</v>
      </c>
      <c r="AN82">
        <v>2528</v>
      </c>
      <c r="AO82">
        <v>2576</v>
      </c>
      <c r="AP82">
        <v>2575</v>
      </c>
      <c r="AQ82">
        <v>2529</v>
      </c>
      <c r="AT82">
        <f>(($AO$72-$AN$72)/($AN$73-$AN$72))</f>
        <v>0.38461538461538464</v>
      </c>
      <c r="AU82">
        <f>(($AP$72-$AN$72)/($AN$73-$AN$72))</f>
        <v>0.61538461538461542</v>
      </c>
      <c r="AV82">
        <f>(($AQ$72-$AN$71)/($AN$72-$AN$71))</f>
        <v>0.68</v>
      </c>
      <c r="AW82">
        <f>(($AN$73-$AO$72)/($AO$73-$AO$72))</f>
        <v>0.64</v>
      </c>
      <c r="AX82">
        <f>(($AP$72-$AO$72)/($AO$73-$AO$72))</f>
        <v>0.24</v>
      </c>
      <c r="AY82">
        <f>(($AQ$73-$AO$72)/($AO$73-$AO$72))</f>
        <v>0.32</v>
      </c>
      <c r="AZ82">
        <f>(($AN$73-$AP$72)/($AP$73-$AP$72))</f>
        <v>0.37037037037037035</v>
      </c>
      <c r="BA82">
        <f>(($AO$73-$AP$72)/($AP$73-$AP$72))</f>
        <v>0.70370370370370372</v>
      </c>
      <c r="BB82">
        <f>(($AQ$73-$AP$72)/($AP$73-$AP$72))</f>
        <v>7.407407407407407E-2</v>
      </c>
      <c r="BC82">
        <f>(($AN$73-$AQ$73)/($AQ$74-$AQ$73))</f>
        <v>0.32</v>
      </c>
      <c r="BD82">
        <f>(($AO$72-$AQ$72)/($AQ$73-$AQ$72))</f>
        <v>0.69230769230769229</v>
      </c>
      <c r="BE82">
        <f>(($AP$72-$AQ$72)/($AQ$73-$AQ$72))</f>
        <v>0.92307692307692313</v>
      </c>
      <c r="BG82">
        <v>3</v>
      </c>
      <c r="BH82">
        <v>634</v>
      </c>
      <c r="BI82">
        <f>($BH$92-$BH$89)/200</f>
        <v>0.1</v>
      </c>
      <c r="BQ82">
        <f>(($AO$72-$AN$72)/($AN$73-$AN$72))</f>
        <v>0.38461538461538464</v>
      </c>
      <c r="BR82">
        <f>1-(($AP$72-$AN$72)/($AN$73-$AN$72))</f>
        <v>0.38461538461538458</v>
      </c>
      <c r="BS82">
        <f>1-(($AQ$72-$AN$71)/($AN$72-$AN$71))</f>
        <v>0.31999999999999995</v>
      </c>
      <c r="BT82">
        <f>1-(($AN$73-$AO$72)/($AO$73-$AO$72))</f>
        <v>0.36</v>
      </c>
      <c r="BU82">
        <f>(($AP$72-$AO$72)/($AO$73-$AO$72))</f>
        <v>0.24</v>
      </c>
      <c r="BV82">
        <f>(($AQ$73-$AO$72)/($AO$73-$AO$72))</f>
        <v>0.32</v>
      </c>
      <c r="BW82">
        <f>(($AN$73-$AP$72)/($AP$73-$AP$72))</f>
        <v>0.37037037037037035</v>
      </c>
      <c r="BX82">
        <f>1-(($AO$73-$AP$72)/($AP$73-$AP$72))</f>
        <v>0.29629629629629628</v>
      </c>
      <c r="BY82">
        <f>(($AQ$73-$AP$72)/($AP$73-$AP$72))</f>
        <v>7.407407407407407E-2</v>
      </c>
      <c r="BZ82">
        <f>(($AN$73-$AQ$73)/($AQ$74-$AQ$73))</f>
        <v>0.32</v>
      </c>
      <c r="CA82">
        <f>1-(($AO$72-$AQ$72)/($AQ$73-$AQ$72))</f>
        <v>0.30769230769230771</v>
      </c>
      <c r="CB82">
        <f>1-(($AP$72-$AQ$72)/($AQ$73-$AQ$72))</f>
        <v>7.6923076923076872E-2</v>
      </c>
    </row>
    <row r="83" spans="1:80" x14ac:dyDescent="0.25">
      <c r="A83">
        <v>82</v>
      </c>
      <c r="D83">
        <v>90.462174000000005</v>
      </c>
      <c r="E83" s="2">
        <v>2</v>
      </c>
      <c r="F83">
        <v>80.709961000000007</v>
      </c>
      <c r="G83" s="3">
        <v>3</v>
      </c>
      <c r="P83">
        <v>2</v>
      </c>
      <c r="Q83" t="str">
        <f>CONCATENATE(C83,E83,G83,I83)</f>
        <v>23</v>
      </c>
      <c r="R83">
        <v>4</v>
      </c>
      <c r="X83" t="s">
        <v>281</v>
      </c>
      <c r="Y83" t="s">
        <v>259</v>
      </c>
      <c r="AB83" t="s">
        <v>283</v>
      </c>
      <c r="AC83" t="str">
        <f>CONCATENATE($R83,$R84,$R85,$R86)</f>
        <v>4123</v>
      </c>
      <c r="AN83">
        <v>2560</v>
      </c>
      <c r="AO83">
        <v>2606</v>
      </c>
      <c r="AP83">
        <v>2606</v>
      </c>
      <c r="AQ83">
        <v>2558</v>
      </c>
      <c r="AT83">
        <f>(($AO$73-$AN$73)/($AN$74-$AN$73))</f>
        <v>0.36</v>
      </c>
      <c r="AU83">
        <f>(($AP$73-$AN$73)/($AN$74-$AN$73))</f>
        <v>0.68</v>
      </c>
      <c r="AV83">
        <f>(($AQ$73-$AN$72)/($AN$73-$AN$72))</f>
        <v>0.69230769230769229</v>
      </c>
      <c r="AW83">
        <f>(($AN$74-$AO$73)/($AO$74-$AO$73))</f>
        <v>0.69565217391304346</v>
      </c>
      <c r="AX83">
        <f>(($AP$73-$AO$73)/($AO$74-$AO$73))</f>
        <v>0.34782608695652173</v>
      </c>
      <c r="AY83">
        <f>(($AQ$74-$AO$73)/($AO$74-$AO$73))</f>
        <v>0.34782608695652173</v>
      </c>
      <c r="AZ83">
        <f>(($AN$74-$AP$73)/($AP$74-$AP$73))</f>
        <v>0.33333333333333331</v>
      </c>
      <c r="BA83">
        <f>(($AO$74-$AP$73)/($AP$74-$AP$73))</f>
        <v>0.625</v>
      </c>
      <c r="BB83">
        <f>(($AQ$74-$AP$73)/($AP$74-$AP$73))</f>
        <v>0</v>
      </c>
      <c r="BC83">
        <f>(($AN$74-$AQ$74)/($AQ$75-$AQ$74))</f>
        <v>0.32</v>
      </c>
      <c r="BD83">
        <f>(($AO$73-$AQ$73)/($AQ$74-$AQ$73))</f>
        <v>0.68</v>
      </c>
      <c r="BE83">
        <f>(($AP$73-$AQ$74)/($AQ$75-$AQ$74))</f>
        <v>0</v>
      </c>
      <c r="BG83">
        <v>4</v>
      </c>
      <c r="BH83">
        <v>643</v>
      </c>
      <c r="BI83">
        <f>($BH$93-$BH$90)/200</f>
        <v>0.2</v>
      </c>
      <c r="BQ83">
        <f>(($AO$73-$AN$73)/($AN$74-$AN$73))</f>
        <v>0.36</v>
      </c>
      <c r="BR83">
        <f>1-(($AP$73-$AN$73)/($AN$74-$AN$73))</f>
        <v>0.31999999999999995</v>
      </c>
      <c r="BS83">
        <f>1-(($AQ$73-$AN$72)/($AN$73-$AN$72))</f>
        <v>0.30769230769230771</v>
      </c>
      <c r="BT83">
        <f>1-(($AN$74-$AO$73)/($AO$74-$AO$73))</f>
        <v>0.30434782608695654</v>
      </c>
      <c r="BU83">
        <f>(($AP$73-$AO$73)/($AO$74-$AO$73))</f>
        <v>0.34782608695652173</v>
      </c>
      <c r="BV83">
        <f>(($AQ$74-$AO$73)/($AO$74-$AO$73))</f>
        <v>0.34782608695652173</v>
      </c>
      <c r="BW83">
        <f>(($AN$74-$AP$73)/($AP$74-$AP$73))</f>
        <v>0.33333333333333331</v>
      </c>
      <c r="BX83">
        <f>1-(($AO$74-$AP$73)/($AP$74-$AP$73))</f>
        <v>0.375</v>
      </c>
      <c r="BY83">
        <f>(($AQ$74-$AP$73)/($AP$74-$AP$73))</f>
        <v>0</v>
      </c>
      <c r="BZ83">
        <f>(($AN$74-$AQ$74)/($AQ$75-$AQ$74))</f>
        <v>0.32</v>
      </c>
      <c r="CA83">
        <f>1-(($AO$73-$AQ$73)/($AQ$74-$AQ$73))</f>
        <v>0.31999999999999995</v>
      </c>
      <c r="CB83">
        <f>(($AP$73-$AQ$74)/($AQ$75-$AQ$74))</f>
        <v>0</v>
      </c>
    </row>
    <row r="84" spans="1:80" x14ac:dyDescent="0.25">
      <c r="A84">
        <v>83</v>
      </c>
      <c r="D84">
        <v>90.484597000000008</v>
      </c>
      <c r="E84" s="2">
        <v>2</v>
      </c>
      <c r="F84">
        <v>80.705684000000005</v>
      </c>
      <c r="G84" s="3">
        <v>3</v>
      </c>
      <c r="P84">
        <v>2</v>
      </c>
      <c r="Q84" t="str">
        <f>CONCATENATE(C84,E84,G84,I84)</f>
        <v>23</v>
      </c>
      <c r="R84">
        <v>1</v>
      </c>
      <c r="X84" t="s">
        <v>281</v>
      </c>
      <c r="Y84" t="s">
        <v>260</v>
      </c>
      <c r="AN84">
        <v>2591</v>
      </c>
      <c r="AO84">
        <v>2635</v>
      </c>
      <c r="AP84">
        <v>2637</v>
      </c>
      <c r="AQ84">
        <v>2592</v>
      </c>
      <c r="AT84">
        <f>(($AO$74-$AN$74)/($AN$75-$AN$74))</f>
        <v>0.29166666666666669</v>
      </c>
      <c r="AU84">
        <f>(($AP$74-$AN$74)/($AN$75-$AN$74))</f>
        <v>0.66666666666666663</v>
      </c>
      <c r="AV84">
        <f>(($AQ$74-$AN$73)/($AN$74-$AN$73))</f>
        <v>0.68</v>
      </c>
      <c r="AW84">
        <f>(($AN$75-$AO$74)/($AO$75-$AO$74))</f>
        <v>0.62962962962962965</v>
      </c>
      <c r="AX84">
        <f>(($AP$74-$AO$74)/($AO$75-$AO$74))</f>
        <v>0.33333333333333331</v>
      </c>
      <c r="AY84">
        <f>(($AQ$75-$AO$74)/($AO$75-$AO$74))</f>
        <v>0.37037037037037035</v>
      </c>
      <c r="AZ84">
        <f>(($AN$75-$AP$74)/($AP$75-$AP$74))</f>
        <v>0.34782608695652173</v>
      </c>
      <c r="BA84">
        <f>(($AO$75-$AP$74)/($AP$75-$AP$74))</f>
        <v>0.78260869565217395</v>
      </c>
      <c r="BB84">
        <f>(($AQ$75-$AP$74)/($AP$75-$AP$74))</f>
        <v>4.3478260869565216E-2</v>
      </c>
      <c r="BC84">
        <f>(($AN$75-$AQ$75)/($AQ$76-$AQ$75))</f>
        <v>0.25925925925925924</v>
      </c>
      <c r="BD84">
        <f>(($AO$74-$AQ$74)/($AQ$75-$AQ$74))</f>
        <v>0.6</v>
      </c>
      <c r="BE84">
        <f>(($AP$74-$AQ$74)/($AQ$75-$AQ$74))</f>
        <v>0.96</v>
      </c>
      <c r="BG84">
        <v>1</v>
      </c>
      <c r="BH84">
        <v>646</v>
      </c>
      <c r="BI84">
        <f>($BH$94-$BH$91)/200</f>
        <v>0.12</v>
      </c>
      <c r="BQ84">
        <f>(($AO$74-$AN$74)/($AN$75-$AN$74))</f>
        <v>0.29166666666666669</v>
      </c>
      <c r="BR84">
        <f>1-(($AP$74-$AN$74)/($AN$75-$AN$74))</f>
        <v>0.33333333333333337</v>
      </c>
      <c r="BS84">
        <f>1-(($AQ$74-$AN$73)/($AN$74-$AN$73))</f>
        <v>0.31999999999999995</v>
      </c>
      <c r="BT84">
        <f>1-(($AN$75-$AO$74)/($AO$75-$AO$74))</f>
        <v>0.37037037037037035</v>
      </c>
      <c r="BU84">
        <f>(($AP$74-$AO$74)/($AO$75-$AO$74))</f>
        <v>0.33333333333333331</v>
      </c>
      <c r="BV84">
        <f>(($AQ$75-$AO$74)/($AO$75-$AO$74))</f>
        <v>0.37037037037037035</v>
      </c>
      <c r="BW84">
        <f>(($AN$75-$AP$74)/($AP$75-$AP$74))</f>
        <v>0.34782608695652173</v>
      </c>
      <c r="BX84">
        <f>1-(($AO$75-$AP$74)/($AP$75-$AP$74))</f>
        <v>0.21739130434782605</v>
      </c>
      <c r="BY84">
        <f>(($AQ$75-$AP$74)/($AP$75-$AP$74))</f>
        <v>4.3478260869565216E-2</v>
      </c>
      <c r="BZ84">
        <f>(($AN$75-$AQ$75)/($AQ$76-$AQ$75))</f>
        <v>0.25925925925925924</v>
      </c>
      <c r="CA84">
        <f>1-(($AO$74-$AQ$74)/($AQ$75-$AQ$74))</f>
        <v>0.4</v>
      </c>
      <c r="CB84">
        <f>1-(($AP$74-$AQ$74)/($AQ$75-$AQ$74))</f>
        <v>4.0000000000000036E-2</v>
      </c>
    </row>
    <row r="85" spans="1:80" x14ac:dyDescent="0.25">
      <c r="A85">
        <v>84</v>
      </c>
      <c r="D85">
        <v>90.445115000000015</v>
      </c>
      <c r="E85" s="2">
        <v>2</v>
      </c>
      <c r="F85">
        <v>80.736506000000006</v>
      </c>
      <c r="G85" s="3">
        <v>3</v>
      </c>
      <c r="P85">
        <v>2</v>
      </c>
      <c r="Q85" t="str">
        <f>CONCATENATE(C85,E85,G85,I85)</f>
        <v>23</v>
      </c>
      <c r="R85">
        <v>2</v>
      </c>
      <c r="X85" t="s">
        <v>281</v>
      </c>
      <c r="Y85" t="s">
        <v>260</v>
      </c>
      <c r="AN85">
        <v>2621</v>
      </c>
      <c r="AO85">
        <v>2665</v>
      </c>
      <c r="AP85">
        <v>2666</v>
      </c>
      <c r="AQ85">
        <v>2621</v>
      </c>
      <c r="AT85">
        <f>(($AO$75-$AN$75)/($AN$76-$AN$75))</f>
        <v>0.38461538461538464</v>
      </c>
      <c r="AU85">
        <f>(($AP$75-$AN$75)/($AN$76-$AN$75))</f>
        <v>0.57692307692307687</v>
      </c>
      <c r="AV85">
        <f>(($AQ$75-$AN$74)/($AN$75-$AN$74))</f>
        <v>0.70833333333333337</v>
      </c>
      <c r="AW85">
        <f>(($AN$76-$AO$75)/($AO$76-$AO$75))</f>
        <v>0.61538461538461542</v>
      </c>
      <c r="AX85">
        <f>(($AP$75-$AO$75)/($AO$76-$AO$75))</f>
        <v>0.19230769230769232</v>
      </c>
      <c r="AY85">
        <f>(($AQ$76-$AO$75)/($AO$76-$AO$75))</f>
        <v>0.38461538461538464</v>
      </c>
      <c r="AZ85">
        <f>(($AN$76-$AP$75)/($AP$76-$AP$75))</f>
        <v>0.39285714285714285</v>
      </c>
      <c r="BA85">
        <f>(($AO$76-$AP$75)/($AP$76-$AP$75))</f>
        <v>0.75</v>
      </c>
      <c r="BB85">
        <f>(($AQ$76-$AP$75)/($AP$76-$AP$75))</f>
        <v>0.17857142857142858</v>
      </c>
      <c r="BC85">
        <f>(($AN$76-$AQ$76)/($AQ$77-$AQ$76))</f>
        <v>0.21428571428571427</v>
      </c>
      <c r="BD85">
        <f>(($AO$75-$AQ$75)/($AQ$76-$AQ$75))</f>
        <v>0.62962962962962965</v>
      </c>
      <c r="BE85">
        <f>(($AP$75-$AQ$75)/($AQ$76-$AQ$75))</f>
        <v>0.81481481481481477</v>
      </c>
      <c r="BG85">
        <v>2</v>
      </c>
      <c r="BH85">
        <v>661</v>
      </c>
      <c r="BI85">
        <f>($BH$100-$BH$97)/200</f>
        <v>9.5000000000000001E-2</v>
      </c>
      <c r="BQ85">
        <f>(($AO$75-$AN$75)/($AN$76-$AN$75))</f>
        <v>0.38461538461538464</v>
      </c>
      <c r="BR85">
        <f>1-(($AP$75-$AN$75)/($AN$76-$AN$75))</f>
        <v>0.42307692307692313</v>
      </c>
      <c r="BS85">
        <f>1-(($AQ$75-$AN$74)/($AN$75-$AN$74))</f>
        <v>0.29166666666666663</v>
      </c>
      <c r="BT85">
        <f>1-(($AN$76-$AO$75)/($AO$76-$AO$75))</f>
        <v>0.38461538461538458</v>
      </c>
      <c r="BU85">
        <f>(($AP$75-$AO$75)/($AO$76-$AO$75))</f>
        <v>0.19230769230769232</v>
      </c>
      <c r="BV85">
        <f>(($AQ$76-$AO$75)/($AO$76-$AO$75))</f>
        <v>0.38461538461538464</v>
      </c>
      <c r="BW85">
        <f>(($AN$76-$AP$75)/($AP$76-$AP$75))</f>
        <v>0.39285714285714285</v>
      </c>
      <c r="BX85">
        <f>1-(($AO$76-$AP$75)/($AP$76-$AP$75))</f>
        <v>0.25</v>
      </c>
      <c r="BY85">
        <f>(($AQ$76-$AP$75)/($AP$76-$AP$75))</f>
        <v>0.17857142857142858</v>
      </c>
      <c r="BZ85">
        <f>(($AN$76-$AQ$76)/($AQ$77-$AQ$76))</f>
        <v>0.21428571428571427</v>
      </c>
      <c r="CA85">
        <f>1-(($AO$75-$AQ$75)/($AQ$76-$AQ$75))</f>
        <v>0.37037037037037035</v>
      </c>
      <c r="CB85">
        <f>1-(($AP$75-$AQ$75)/($AQ$76-$AQ$75))</f>
        <v>0.18518518518518523</v>
      </c>
    </row>
    <row r="86" spans="1:80" x14ac:dyDescent="0.25">
      <c r="A86">
        <v>85</v>
      </c>
      <c r="F86">
        <v>80.743877000000012</v>
      </c>
      <c r="G86" s="3">
        <v>3</v>
      </c>
      <c r="P86">
        <v>1</v>
      </c>
      <c r="Q86" t="str">
        <f>CONCATENATE(C86,E86,G86,I86)</f>
        <v>3</v>
      </c>
      <c r="R86">
        <v>3</v>
      </c>
      <c r="X86" t="s">
        <v>282</v>
      </c>
      <c r="Y86" t="s">
        <v>261</v>
      </c>
      <c r="AN86">
        <v>2651</v>
      </c>
      <c r="AO86">
        <v>2693</v>
      </c>
      <c r="AP86">
        <v>2694</v>
      </c>
      <c r="AQ86">
        <v>2651</v>
      </c>
      <c r="AT86">
        <f>(($AO$76-$AN$76)/($AN$77-$AN$76))</f>
        <v>0.38461538461538464</v>
      </c>
      <c r="AU86">
        <f>(($AP$76-$AN$76)/($AN$77-$AN$76))</f>
        <v>0.65384615384615385</v>
      </c>
      <c r="AV86">
        <f>(($AQ$76-$AN$75)/($AN$76-$AN$75))</f>
        <v>0.76923076923076927</v>
      </c>
      <c r="BD86">
        <f>(($AO$76-$AQ$76)/($AQ$77-$AQ$76))</f>
        <v>0.5714285714285714</v>
      </c>
      <c r="BE86">
        <f>(($AP$76-$AQ$76)/($AQ$77-$AQ$76))</f>
        <v>0.8214285714285714</v>
      </c>
      <c r="BG86">
        <v>3</v>
      </c>
      <c r="BH86">
        <v>661</v>
      </c>
      <c r="BI86">
        <f>($BH$101-$BH$98)/200</f>
        <v>0.125</v>
      </c>
      <c r="BQ86">
        <f>(($AO$76-$AN$76)/($AN$77-$AN$76))</f>
        <v>0.38461538461538464</v>
      </c>
      <c r="BR86">
        <f>1-(($AP$76-$AN$76)/($AN$77-$AN$76))</f>
        <v>0.34615384615384615</v>
      </c>
      <c r="BS86">
        <f>1-(($AQ$76-$AN$75)/($AN$76-$AN$75))</f>
        <v>0.23076923076923073</v>
      </c>
      <c r="CA86">
        <f>1-(($AO$76-$AQ$76)/($AQ$77-$AQ$76))</f>
        <v>0.4285714285714286</v>
      </c>
      <c r="CB86">
        <f>1-(($AP$76-$AQ$76)/($AQ$77-$AQ$76))</f>
        <v>0.1785714285714286</v>
      </c>
    </row>
    <row r="87" spans="1:80" x14ac:dyDescent="0.25">
      <c r="A87">
        <v>86</v>
      </c>
      <c r="H87">
        <v>89.891690000000011</v>
      </c>
      <c r="I87" s="5">
        <v>4</v>
      </c>
      <c r="P87">
        <v>1</v>
      </c>
      <c r="Q87" t="str">
        <f>CONCATENATE(C87,E87,G87,I87)</f>
        <v>4</v>
      </c>
      <c r="R87">
        <v>4</v>
      </c>
      <c r="X87" t="s">
        <v>283</v>
      </c>
      <c r="Y87" t="s">
        <v>262</v>
      </c>
      <c r="AB87" t="s">
        <v>283</v>
      </c>
      <c r="AC87" t="str">
        <f>CONCATENATE($R87,$R88,$R89,$R90)</f>
        <v>4123</v>
      </c>
      <c r="AN87">
        <v>2679</v>
      </c>
      <c r="AQ87">
        <v>2680</v>
      </c>
      <c r="AV87">
        <f>(($AQ$77-$AN$76)/($AN$77-$AN$76))</f>
        <v>0.84615384615384615</v>
      </c>
      <c r="BG87">
        <v>4</v>
      </c>
      <c r="BH87">
        <v>676</v>
      </c>
      <c r="BI87">
        <f>($BH$102-$BH$99)/200</f>
        <v>0.09</v>
      </c>
      <c r="BS87">
        <f>1-(($AQ$77-$AN$76)/($AN$77-$AN$76))</f>
        <v>0.15384615384615385</v>
      </c>
    </row>
    <row r="88" spans="1:80" x14ac:dyDescent="0.25">
      <c r="A88">
        <v>87</v>
      </c>
      <c r="H88">
        <v>89.911382000000003</v>
      </c>
      <c r="I88" s="5">
        <v>4</v>
      </c>
      <c r="P88">
        <v>1</v>
      </c>
      <c r="Q88" t="str">
        <f>CONCATENATE(C88,E88,G88,I88)</f>
        <v>4</v>
      </c>
      <c r="R88">
        <v>1</v>
      </c>
      <c r="X88" t="s">
        <v>283</v>
      </c>
      <c r="Y88" t="s">
        <v>263</v>
      </c>
      <c r="AN88">
        <v>2708</v>
      </c>
      <c r="AQ88">
        <v>2710</v>
      </c>
      <c r="BG88">
        <v>1</v>
      </c>
      <c r="BH88">
        <v>678</v>
      </c>
      <c r="BI88">
        <f>($BH$103-$BH$100)/200</f>
        <v>0.125</v>
      </c>
    </row>
    <row r="89" spans="1:80" x14ac:dyDescent="0.25">
      <c r="A89">
        <v>88</v>
      </c>
      <c r="B89">
        <v>102.31742200000001</v>
      </c>
      <c r="C89" s="4">
        <v>1</v>
      </c>
      <c r="H89">
        <v>89.928802000000005</v>
      </c>
      <c r="I89" s="5">
        <v>4</v>
      </c>
      <c r="P89">
        <v>2</v>
      </c>
      <c r="Q89" t="str">
        <f>CONCATENATE(C89,E89,G89,I89)</f>
        <v>14</v>
      </c>
      <c r="R89">
        <v>2</v>
      </c>
      <c r="X89" t="s">
        <v>283</v>
      </c>
      <c r="Y89" t="s">
        <v>264</v>
      </c>
      <c r="BG89">
        <v>2</v>
      </c>
      <c r="BH89">
        <v>696</v>
      </c>
      <c r="BI89">
        <f>($BH$104-$BH$101)/200</f>
        <v>0.1</v>
      </c>
    </row>
    <row r="90" spans="1:80" x14ac:dyDescent="0.25">
      <c r="A90">
        <v>89</v>
      </c>
      <c r="B90">
        <v>102.38607900000001</v>
      </c>
      <c r="C90" s="4">
        <v>1</v>
      </c>
      <c r="H90">
        <v>89.931893000000002</v>
      </c>
      <c r="I90" s="5">
        <v>4</v>
      </c>
      <c r="P90">
        <v>2</v>
      </c>
      <c r="Q90" t="str">
        <f>CONCATENATE(C90,E90,G90,I90)</f>
        <v>14</v>
      </c>
      <c r="R90">
        <v>3</v>
      </c>
      <c r="X90" t="s">
        <v>283</v>
      </c>
      <c r="Y90" t="s">
        <v>265</v>
      </c>
      <c r="AT90">
        <f>(($AO$77-$AN$78)/($AN$79-$AN$78))</f>
        <v>0.625</v>
      </c>
      <c r="AU90">
        <f>(($AP$77-$AN$78)/($AN$79-$AN$78))</f>
        <v>0.53125</v>
      </c>
      <c r="AV90">
        <f>(($AQ$78-$AN$78)/($AN$79-$AN$78))</f>
        <v>0.15625</v>
      </c>
      <c r="AW90">
        <f>(($AN$79-$AO$77)/($AO$78-$AO$77))</f>
        <v>0.44444444444444442</v>
      </c>
      <c r="AX90">
        <f>(($AP$78-$AO$77)/($AO$78-$AO$77))</f>
        <v>0.92592592592592593</v>
      </c>
      <c r="AY90">
        <f>(($AQ$79-$AO$77)/($AO$78-$AO$77))</f>
        <v>0.51851851851851849</v>
      </c>
      <c r="AZ90">
        <f>(($AN$79-$AP$77)/($AP$78-$AP$77))</f>
        <v>0.5357142857142857</v>
      </c>
      <c r="BA90">
        <f>(($AO$77-$AP$77)/($AP$78-$AP$77))</f>
        <v>0.10714285714285714</v>
      </c>
      <c r="BB90">
        <f>(($AQ$79-$AP$77)/($AP$78-$AP$77))</f>
        <v>0.6071428571428571</v>
      </c>
      <c r="BC90">
        <f>(($AN$79-$AQ$78)/($AQ$79-$AQ$78))</f>
        <v>0.93103448275862066</v>
      </c>
      <c r="BD90">
        <f>(($AO$77-$AQ$78)/($AQ$79-$AQ$78))</f>
        <v>0.51724137931034486</v>
      </c>
      <c r="BE90">
        <f>(($AP$77-$AQ$78)/($AQ$79-$AQ$78))</f>
        <v>0.41379310344827586</v>
      </c>
      <c r="BG90">
        <v>3</v>
      </c>
      <c r="BH90">
        <v>697</v>
      </c>
      <c r="BI90">
        <f>($BH$105-$BH$102)/200</f>
        <v>0.12</v>
      </c>
      <c r="BQ90">
        <f>1-(($AO$77-$AN$78)/($AN$79-$AN$78))</f>
        <v>0.375</v>
      </c>
      <c r="BR90">
        <f>1-(($AP$77-$AN$78)/($AN$79-$AN$78))</f>
        <v>0.46875</v>
      </c>
      <c r="BS90">
        <f>(($AQ$78-$AN$78)/($AN$79-$AN$78))</f>
        <v>0.15625</v>
      </c>
      <c r="BT90">
        <f>(($AN$79-$AO$77)/($AO$78-$AO$77))</f>
        <v>0.44444444444444442</v>
      </c>
      <c r="BU90">
        <f>1-(($AP$78-$AO$77)/($AO$78-$AO$77))</f>
        <v>7.407407407407407E-2</v>
      </c>
      <c r="BV90">
        <f>1-(($AQ$79-$AO$77)/($AO$78-$AO$77))</f>
        <v>0.48148148148148151</v>
      </c>
      <c r="BW90">
        <f>1-(($AN$79-$AP$77)/($AP$78-$AP$77))</f>
        <v>0.4642857142857143</v>
      </c>
      <c r="BX90">
        <f>(($AO$77-$AP$77)/($AP$78-$AP$77))</f>
        <v>0.10714285714285714</v>
      </c>
      <c r="BY90">
        <f>1-(($AQ$79-$AP$77)/($AP$78-$AP$77))</f>
        <v>0.3928571428571429</v>
      </c>
      <c r="BZ90">
        <f>1-(($AN$79-$AQ$78)/($AQ$79-$AQ$78))</f>
        <v>6.8965517241379337E-2</v>
      </c>
      <c r="CA90">
        <f>1-(($AO$77-$AQ$78)/($AQ$79-$AQ$78))</f>
        <v>0.48275862068965514</v>
      </c>
      <c r="CB90">
        <f>(($AP$77-$AQ$78)/($AQ$79-$AQ$78))</f>
        <v>0.41379310344827586</v>
      </c>
    </row>
    <row r="91" spans="1:80" x14ac:dyDescent="0.25">
      <c r="A91">
        <v>90</v>
      </c>
      <c r="B91">
        <v>102.36968900000001</v>
      </c>
      <c r="C91" s="4">
        <v>1</v>
      </c>
      <c r="H91">
        <v>89.954625000000007</v>
      </c>
      <c r="I91" s="5">
        <v>4</v>
      </c>
      <c r="P91">
        <v>2</v>
      </c>
      <c r="Q91" t="str">
        <f>CONCATENATE(C91,E91,G91,I91)</f>
        <v>14</v>
      </c>
      <c r="R91">
        <v>1</v>
      </c>
      <c r="X91" t="s">
        <v>283</v>
      </c>
      <c r="Y91" t="s">
        <v>262</v>
      </c>
      <c r="AB91" t="s">
        <v>281</v>
      </c>
      <c r="AC91" t="str">
        <f>CONCATENATE($R91,$R92,$R93,$R94)</f>
        <v>1423</v>
      </c>
      <c r="AT91">
        <f>(($AO$78-$AN$79)/($AN$80-$AN$79))</f>
        <v>0.55555555555555558</v>
      </c>
      <c r="AU91">
        <f>(($AP$78-$AN$79)/($AN$80-$AN$79))</f>
        <v>0.48148148148148145</v>
      </c>
      <c r="AV91">
        <f>(($AQ$79-$AN$79)/($AN$80-$AN$79))</f>
        <v>7.407407407407407E-2</v>
      </c>
      <c r="AW91">
        <f>(($AN$80-$AO$78)/($AO$79-$AO$78))</f>
        <v>0.4</v>
      </c>
      <c r="AX91">
        <f>(($AP$79-$AO$78)/($AO$79-$AO$78))</f>
        <v>0.93333333333333335</v>
      </c>
      <c r="AY91">
        <f>(($AQ$80-$AO$78)/($AO$79-$AO$78))</f>
        <v>0.6</v>
      </c>
      <c r="AZ91">
        <f>(($AN$80-$AP$78)/($AP$79-$AP$78))</f>
        <v>0.46666666666666667</v>
      </c>
      <c r="BA91">
        <f>(($AO$78-$AP$78)/($AP$79-$AP$78))</f>
        <v>6.6666666666666666E-2</v>
      </c>
      <c r="BB91">
        <f>(($AQ$80-$AP$78)/($AP$79-$AP$78))</f>
        <v>0.66666666666666663</v>
      </c>
      <c r="BC91">
        <f>(($AN$80-$AQ$79)/($AQ$80-$AQ$79))</f>
        <v>0.80645161290322576</v>
      </c>
      <c r="BD91">
        <f>(($AO$78-$AQ$79)/($AQ$80-$AQ$79))</f>
        <v>0.41935483870967744</v>
      </c>
      <c r="BE91">
        <f>(($AP$78-$AQ$79)/($AQ$80-$AQ$79))</f>
        <v>0.35483870967741937</v>
      </c>
      <c r="BG91">
        <v>1</v>
      </c>
      <c r="BH91">
        <v>714</v>
      </c>
      <c r="BI91">
        <f>($BH$106-$BH$103)/200</f>
        <v>0.08</v>
      </c>
      <c r="BQ91">
        <f>1-(($AO$78-$AN$79)/($AN$80-$AN$79))</f>
        <v>0.44444444444444442</v>
      </c>
      <c r="BR91">
        <f>(($AP$78-$AN$79)/($AN$80-$AN$79))</f>
        <v>0.48148148148148145</v>
      </c>
      <c r="BS91">
        <f>(($AQ$79-$AN$79)/($AN$80-$AN$79))</f>
        <v>7.407407407407407E-2</v>
      </c>
      <c r="BT91">
        <f>(($AN$80-$AO$78)/($AO$79-$AO$78))</f>
        <v>0.4</v>
      </c>
      <c r="BU91">
        <f>1-(($AP$79-$AO$78)/($AO$79-$AO$78))</f>
        <v>6.6666666666666652E-2</v>
      </c>
      <c r="BV91">
        <f>1-(($AQ$80-$AO$78)/($AO$79-$AO$78))</f>
        <v>0.4</v>
      </c>
      <c r="BW91">
        <f>(($AN$80-$AP$78)/($AP$79-$AP$78))</f>
        <v>0.46666666666666667</v>
      </c>
      <c r="BX91">
        <f>(($AO$78-$AP$78)/($AP$79-$AP$78))</f>
        <v>6.6666666666666666E-2</v>
      </c>
      <c r="BY91">
        <f>1-(($AQ$80-$AP$78)/($AP$79-$AP$78))</f>
        <v>0.33333333333333337</v>
      </c>
      <c r="BZ91">
        <f>1-(($AN$80-$AQ$79)/($AQ$80-$AQ$79))</f>
        <v>0.19354838709677424</v>
      </c>
      <c r="CA91">
        <f>(($AO$78-$AQ$79)/($AQ$80-$AQ$79))</f>
        <v>0.41935483870967744</v>
      </c>
      <c r="CB91">
        <f>(($AP$78-$AQ$79)/($AQ$80-$AQ$79))</f>
        <v>0.35483870967741937</v>
      </c>
    </row>
    <row r="92" spans="1:80" x14ac:dyDescent="0.25">
      <c r="A92">
        <v>91</v>
      </c>
      <c r="B92">
        <v>102.36855400000002</v>
      </c>
      <c r="C92" s="4">
        <v>1</v>
      </c>
      <c r="H92">
        <v>89.936688000000004</v>
      </c>
      <c r="I92" s="5">
        <v>4</v>
      </c>
      <c r="P92">
        <v>2</v>
      </c>
      <c r="Q92" t="str">
        <f>CONCATENATE(C92,E92,G92,I92)</f>
        <v>14</v>
      </c>
      <c r="R92">
        <v>4</v>
      </c>
      <c r="X92" t="s">
        <v>283</v>
      </c>
      <c r="Y92" t="s">
        <v>263</v>
      </c>
      <c r="AT92">
        <f>(($AO$79-$AN$80)/($AN$81-$AN$80))</f>
        <v>0.52941176470588236</v>
      </c>
      <c r="AU92">
        <f>(($AP$79-$AN$80)/($AN$81-$AN$80))</f>
        <v>0.47058823529411764</v>
      </c>
      <c r="AV92">
        <f>(($AQ$80-$AN$80)/($AN$81-$AN$80))</f>
        <v>0.17647058823529413</v>
      </c>
      <c r="AW92">
        <f>(($AN$81-$AO$79)/($AO$80-$AO$79))</f>
        <v>0.5</v>
      </c>
      <c r="AX92">
        <f>(($AP$80-$AO$80)/($AO$81-$AO$80))</f>
        <v>3.4482758620689655E-2</v>
      </c>
      <c r="AY92">
        <f>(($AQ$81-$AO$79)/($AO$80-$AO$79))</f>
        <v>0.5</v>
      </c>
      <c r="AZ92">
        <f>(($AN$81-$AP$79)/($AP$80-$AP$79))</f>
        <v>0.51428571428571423</v>
      </c>
      <c r="BA92">
        <f>(($AO$79-$AP$79)/($AP$80-$AP$79))</f>
        <v>5.7142857142857141E-2</v>
      </c>
      <c r="BB92">
        <f>(($AQ$81-$AP$79)/($AP$80-$AP$79))</f>
        <v>0.51428571428571423</v>
      </c>
      <c r="BC92">
        <f>(($AN$81-$AQ$81)/($AQ$82-$AQ$81))</f>
        <v>0</v>
      </c>
      <c r="BD92">
        <f>(($AO$79-$AQ$80)/($AQ$81-$AQ$80))</f>
        <v>0.42857142857142855</v>
      </c>
      <c r="BE92">
        <f>(($AP$79-$AQ$80)/($AQ$81-$AQ$80))</f>
        <v>0.35714285714285715</v>
      </c>
      <c r="BG92">
        <v>4</v>
      </c>
      <c r="BH92">
        <v>716</v>
      </c>
      <c r="BI92">
        <f>($BH$107-$BH$104)/200</f>
        <v>0.115</v>
      </c>
      <c r="BQ92">
        <f>1-(($AO$79-$AN$80)/($AN$81-$AN$80))</f>
        <v>0.47058823529411764</v>
      </c>
      <c r="BR92">
        <f>(($AP$79-$AN$80)/($AN$81-$AN$80))</f>
        <v>0.47058823529411764</v>
      </c>
      <c r="BS92">
        <f>(($AQ$80-$AN$80)/($AN$81-$AN$80))</f>
        <v>0.17647058823529413</v>
      </c>
      <c r="BT92">
        <f>(($AN$81-$AO$79)/($AO$80-$AO$79))</f>
        <v>0.5</v>
      </c>
      <c r="BU92">
        <f>(($AP$80-$AO$80)/($AO$81-$AO$80))</f>
        <v>3.4482758620689655E-2</v>
      </c>
      <c r="BV92">
        <f>(($AQ$81-$AO$79)/($AO$80-$AO$79))</f>
        <v>0.5</v>
      </c>
      <c r="BW92">
        <f>1-(($AN$81-$AP$79)/($AP$80-$AP$79))</f>
        <v>0.48571428571428577</v>
      </c>
      <c r="BX92">
        <f>(($AO$79-$AP$79)/($AP$80-$AP$79))</f>
        <v>5.7142857142857141E-2</v>
      </c>
      <c r="BY92">
        <f>1-(($AQ$81-$AP$79)/($AP$80-$AP$79))</f>
        <v>0.48571428571428577</v>
      </c>
      <c r="BZ92">
        <f>(($AN$81-$AQ$81)/($AQ$82-$AQ$81))</f>
        <v>0</v>
      </c>
      <c r="CA92">
        <f>(($AO$79-$AQ$80)/($AQ$81-$AQ$80))</f>
        <v>0.42857142857142855</v>
      </c>
      <c r="CB92">
        <f>(($AP$79-$AQ$80)/($AQ$81-$AQ$80))</f>
        <v>0.35714285714285715</v>
      </c>
    </row>
    <row r="93" spans="1:80" x14ac:dyDescent="0.25">
      <c r="A93">
        <v>92</v>
      </c>
      <c r="B93">
        <v>102.35102900000001</v>
      </c>
      <c r="C93" s="4">
        <v>1</v>
      </c>
      <c r="H93">
        <v>89.954521999999997</v>
      </c>
      <c r="I93" s="5">
        <v>4</v>
      </c>
      <c r="P93">
        <v>2</v>
      </c>
      <c r="Q93" t="str">
        <f>CONCATENATE(C93,E93,G93,I93)</f>
        <v>14</v>
      </c>
      <c r="R93">
        <v>2</v>
      </c>
      <c r="X93" t="s">
        <v>283</v>
      </c>
      <c r="Y93" t="s">
        <v>264</v>
      </c>
      <c r="AT93">
        <f>(($AO$80-$AN$81)/($AN$82-$AN$81))</f>
        <v>0.53333333333333333</v>
      </c>
      <c r="AU93">
        <f>(($AP$80-$AN$81)/($AN$82-$AN$81))</f>
        <v>0.56666666666666665</v>
      </c>
      <c r="AV93">
        <f>(($AQ$81-$AN$81)/($AN$82-$AN$81))</f>
        <v>0</v>
      </c>
      <c r="AW93">
        <f>(($AN$82-$AO$80)/($AO$81-$AO$80))</f>
        <v>0.48275862068965519</v>
      </c>
      <c r="AX93">
        <f>(($AP$81-$AO$81)/($AO$82-$AO$81))</f>
        <v>0</v>
      </c>
      <c r="AY93">
        <f>(($AQ$82-$AO$80)/($AO$81-$AO$80))</f>
        <v>0.51724137931034486</v>
      </c>
      <c r="AZ93">
        <f>(($AN$82-$AP$80)/($AP$81-$AP$80))</f>
        <v>0.4642857142857143</v>
      </c>
      <c r="BA93">
        <f>(($AO$80-$AP$79)/($AP$80-$AP$79))</f>
        <v>0.97142857142857142</v>
      </c>
      <c r="BB93">
        <f>(($AQ$82-$AP$80)/($AP$81-$AP$80))</f>
        <v>0.5</v>
      </c>
      <c r="BC93">
        <f>(($AN$82-$AQ$81)/($AQ$82-$AQ$81))</f>
        <v>0.967741935483871</v>
      </c>
      <c r="BD93">
        <f>(($AO$80-$AQ$81)/($AQ$82-$AQ$81))</f>
        <v>0.5161290322580645</v>
      </c>
      <c r="BE93">
        <f>(($AP$80-$AQ$81)/($AQ$82-$AQ$81))</f>
        <v>0.54838709677419351</v>
      </c>
      <c r="BG93">
        <v>2</v>
      </c>
      <c r="BH93">
        <v>737</v>
      </c>
      <c r="BI93">
        <f>($BH$108-$BH$105)/200</f>
        <v>9.5000000000000001E-2</v>
      </c>
      <c r="BQ93">
        <f>1-(($AO$80-$AN$81)/($AN$82-$AN$81))</f>
        <v>0.46666666666666667</v>
      </c>
      <c r="BR93">
        <f>1-(($AP$80-$AN$81)/($AN$82-$AN$81))</f>
        <v>0.43333333333333335</v>
      </c>
      <c r="BS93">
        <f>(($AQ$81-$AN$81)/($AN$82-$AN$81))</f>
        <v>0</v>
      </c>
      <c r="BT93">
        <f>(($AN$82-$AO$80)/($AO$81-$AO$80))</f>
        <v>0.48275862068965519</v>
      </c>
      <c r="BU93">
        <f>(($AP$81-$AO$81)/($AO$82-$AO$81))</f>
        <v>0</v>
      </c>
      <c r="BV93">
        <f>1-(($AQ$82-$AO$80)/($AO$81-$AO$80))</f>
        <v>0.48275862068965514</v>
      </c>
      <c r="BW93">
        <f>(($AN$82-$AP$80)/($AP$81-$AP$80))</f>
        <v>0.4642857142857143</v>
      </c>
      <c r="BX93">
        <f>1-(($AO$80-$AP$79)/($AP$80-$AP$79))</f>
        <v>2.8571428571428581E-2</v>
      </c>
      <c r="BY93">
        <f>(($AQ$82-$AP$80)/($AP$81-$AP$80))</f>
        <v>0.5</v>
      </c>
      <c r="BZ93">
        <f>1-(($AN$82-$AQ$81)/($AQ$82-$AQ$81))</f>
        <v>3.2258064516129004E-2</v>
      </c>
      <c r="CA93">
        <f>1-(($AO$80-$AQ$81)/($AQ$82-$AQ$81))</f>
        <v>0.4838709677419355</v>
      </c>
      <c r="CB93">
        <f>1-(($AP$80-$AQ$81)/($AQ$82-$AQ$81))</f>
        <v>0.45161290322580649</v>
      </c>
    </row>
    <row r="94" spans="1:80" x14ac:dyDescent="0.25">
      <c r="A94">
        <v>93</v>
      </c>
      <c r="B94">
        <v>102.332784</v>
      </c>
      <c r="C94" s="4">
        <v>1</v>
      </c>
      <c r="H94">
        <v>89.959781000000007</v>
      </c>
      <c r="I94" s="5">
        <v>4</v>
      </c>
      <c r="P94">
        <v>2</v>
      </c>
      <c r="Q94" t="str">
        <f>CONCATENATE(C94,E94,G94,I94)</f>
        <v>14</v>
      </c>
      <c r="R94">
        <v>3</v>
      </c>
      <c r="X94" t="s">
        <v>283</v>
      </c>
      <c r="Y94" t="s">
        <v>265</v>
      </c>
      <c r="AT94">
        <f>(($AO$81-$AN$82)/($AN$83-$AN$82))</f>
        <v>0.46875</v>
      </c>
      <c r="AU94">
        <f>(($AP$81-$AN$82)/($AN$83-$AN$82))</f>
        <v>0.46875</v>
      </c>
      <c r="AV94">
        <f>(($AQ$82-$AN$82)/($AN$83-$AN$82))</f>
        <v>3.125E-2</v>
      </c>
      <c r="AW94">
        <f>(($AN$83-$AO$81)/($AO$82-$AO$81))</f>
        <v>0.51515151515151514</v>
      </c>
      <c r="AX94">
        <f>(($AP$82-$AO$81)/($AO$82-$AO$81))</f>
        <v>0.96969696969696972</v>
      </c>
      <c r="AY94">
        <f>(($AQ$83-$AO$81)/($AO$82-$AO$81))</f>
        <v>0.45454545454545453</v>
      </c>
      <c r="AZ94">
        <f>(($AN$83-$AP$81)/($AP$82-$AP$81))</f>
        <v>0.53125</v>
      </c>
      <c r="BA94">
        <f>(($AO$81-$AP$81)/($AP$82-$AP$81))</f>
        <v>0</v>
      </c>
      <c r="BB94">
        <f>(($AQ$83-$AP$81)/($AP$82-$AP$81))</f>
        <v>0.46875</v>
      </c>
      <c r="BC94">
        <f>(($AN$83-$AQ$83)/($AQ$84-$AQ$83))</f>
        <v>5.8823529411764705E-2</v>
      </c>
      <c r="BD94">
        <f>(($AO$81-$AQ$82)/($AQ$83-$AQ$82))</f>
        <v>0.48275862068965519</v>
      </c>
      <c r="BE94">
        <f>(($AP$81-$AQ$82)/($AQ$83-$AQ$82))</f>
        <v>0.48275862068965519</v>
      </c>
      <c r="BG94">
        <v>3</v>
      </c>
      <c r="BH94">
        <v>738</v>
      </c>
      <c r="BI94">
        <f>($BH$109-$BH$106)/200</f>
        <v>0.115</v>
      </c>
      <c r="BQ94">
        <f>(($AO$81-$AN$82)/($AN$83-$AN$82))</f>
        <v>0.46875</v>
      </c>
      <c r="BR94">
        <f>(($AP$81-$AN$82)/($AN$83-$AN$82))</f>
        <v>0.46875</v>
      </c>
      <c r="BS94">
        <f>(($AQ$82-$AN$82)/($AN$83-$AN$82))</f>
        <v>3.125E-2</v>
      </c>
      <c r="BT94">
        <f>1-(($AN$83-$AO$81)/($AO$82-$AO$81))</f>
        <v>0.48484848484848486</v>
      </c>
      <c r="BU94">
        <f>1-(($AP$82-$AO$81)/($AO$82-$AO$81))</f>
        <v>3.0303030303030276E-2</v>
      </c>
      <c r="BV94">
        <f>(($AQ$83-$AO$81)/($AO$82-$AO$81))</f>
        <v>0.45454545454545453</v>
      </c>
      <c r="BW94">
        <f>1-(($AN$83-$AP$81)/($AP$82-$AP$81))</f>
        <v>0.46875</v>
      </c>
      <c r="BX94">
        <f>(($AO$81-$AP$81)/($AP$82-$AP$81))</f>
        <v>0</v>
      </c>
      <c r="BY94">
        <f>(($AQ$83-$AP$81)/($AP$82-$AP$81))</f>
        <v>0.46875</v>
      </c>
      <c r="BZ94">
        <f>(($AN$83-$AQ$83)/($AQ$84-$AQ$83))</f>
        <v>5.8823529411764705E-2</v>
      </c>
      <c r="CA94">
        <f>(($AO$81-$AQ$82)/($AQ$83-$AQ$82))</f>
        <v>0.48275862068965519</v>
      </c>
      <c r="CB94">
        <f>(($AP$81-$AQ$82)/($AQ$83-$AQ$82))</f>
        <v>0.48275862068965519</v>
      </c>
    </row>
    <row r="95" spans="1:80" x14ac:dyDescent="0.25">
      <c r="A95">
        <v>94</v>
      </c>
      <c r="B95">
        <v>102.32608300000001</v>
      </c>
      <c r="C95" s="4">
        <v>1</v>
      </c>
      <c r="H95">
        <v>89.909472000000008</v>
      </c>
      <c r="I95" s="5">
        <v>4</v>
      </c>
      <c r="P95">
        <v>2</v>
      </c>
      <c r="Q95" t="str">
        <f>CONCATENATE(C95,E95,G95,I95)</f>
        <v>14</v>
      </c>
      <c r="R95" t="s">
        <v>22</v>
      </c>
      <c r="X95" t="s">
        <v>283</v>
      </c>
      <c r="Y95" t="s">
        <v>262</v>
      </c>
      <c r="AT95">
        <f>(($AO$82-$AN$83)/($AN$84-$AN$83))</f>
        <v>0.5161290322580645</v>
      </c>
      <c r="AU95">
        <f>(($AP$82-$AN$83)/($AN$84-$AN$83))</f>
        <v>0.4838709677419355</v>
      </c>
      <c r="AV95">
        <f>(($AQ$83-$AN$82)/($AN$83-$AN$82))</f>
        <v>0.9375</v>
      </c>
      <c r="AW95">
        <f>(($AN$84-$AO$82)/($AO$83-$AO$82))</f>
        <v>0.5</v>
      </c>
      <c r="AX95">
        <f>(($AP$83-$AO$83)/($AO$84-$AO$83))</f>
        <v>0</v>
      </c>
      <c r="AY95">
        <f>(($AQ$84-$AO$82)/($AO$83-$AO$82))</f>
        <v>0.53333333333333333</v>
      </c>
      <c r="AZ95">
        <f>(($AN$84-$AP$82)/($AP$83-$AP$82))</f>
        <v>0.5161290322580645</v>
      </c>
      <c r="BA95">
        <f>(($AO$82-$AP$82)/($AP$83-$AP$82))</f>
        <v>3.2258064516129031E-2</v>
      </c>
      <c r="BB95">
        <f>(($AQ$84-$AP$82)/($AP$83-$AP$82))</f>
        <v>0.54838709677419351</v>
      </c>
      <c r="BC95">
        <f>(($AN$84-$AQ$83)/($AQ$84-$AQ$83))</f>
        <v>0.97058823529411764</v>
      </c>
      <c r="BD95">
        <f>(($AO$82-$AQ$83)/($AQ$84-$AQ$83))</f>
        <v>0.52941176470588236</v>
      </c>
      <c r="BE95">
        <f>(($AP$82-$AQ$83)/($AQ$84-$AQ$83))</f>
        <v>0.5</v>
      </c>
      <c r="BG95" t="s">
        <v>22</v>
      </c>
      <c r="BH95">
        <v>746</v>
      </c>
      <c r="BI95">
        <f>($BH$110-$BH$107)/200</f>
        <v>0.08</v>
      </c>
      <c r="BQ95">
        <f>1-(($AO$82-$AN$83)/($AN$84-$AN$83))</f>
        <v>0.4838709677419355</v>
      </c>
      <c r="BR95">
        <f>(($AP$82-$AN$83)/($AN$84-$AN$83))</f>
        <v>0.4838709677419355</v>
      </c>
      <c r="BS95">
        <f>1-(($AQ$83-$AN$82)/($AN$83-$AN$82))</f>
        <v>6.25E-2</v>
      </c>
      <c r="BT95">
        <f>(($AN$84-$AO$82)/($AO$83-$AO$82))</f>
        <v>0.5</v>
      </c>
      <c r="BU95">
        <f>(($AP$83-$AO$83)/($AO$84-$AO$83))</f>
        <v>0</v>
      </c>
      <c r="BV95">
        <f>1-(($AQ$84-$AO$82)/($AO$83-$AO$82))</f>
        <v>0.46666666666666667</v>
      </c>
      <c r="BW95">
        <f>1-(($AN$84-$AP$82)/($AP$83-$AP$82))</f>
        <v>0.4838709677419355</v>
      </c>
      <c r="BX95">
        <f>(($AO$82-$AP$82)/($AP$83-$AP$82))</f>
        <v>3.2258064516129031E-2</v>
      </c>
      <c r="BY95">
        <f>1-(($AQ$84-$AP$82)/($AP$83-$AP$82))</f>
        <v>0.45161290322580649</v>
      </c>
      <c r="BZ95">
        <f>1-(($AN$84-$AQ$83)/($AQ$84-$AQ$83))</f>
        <v>2.9411764705882359E-2</v>
      </c>
      <c r="CA95">
        <f>1-(($AO$82-$AQ$83)/($AQ$84-$AQ$83))</f>
        <v>0.47058823529411764</v>
      </c>
      <c r="CB95">
        <f>(($AP$82-$AQ$83)/($AQ$84-$AQ$83))</f>
        <v>0.5</v>
      </c>
    </row>
    <row r="96" spans="1:80" x14ac:dyDescent="0.25">
      <c r="A96">
        <v>95</v>
      </c>
      <c r="B96">
        <v>102.32474200000001</v>
      </c>
      <c r="C96" s="4">
        <v>1</v>
      </c>
      <c r="H96">
        <v>89.886434000000008</v>
      </c>
      <c r="I96" s="5">
        <v>4</v>
      </c>
      <c r="P96">
        <v>2</v>
      </c>
      <c r="Q96" t="str">
        <f>CONCATENATE(C96,E96,G96,I96)</f>
        <v>14</v>
      </c>
      <c r="R96" t="s">
        <v>22</v>
      </c>
      <c r="X96" t="s">
        <v>283</v>
      </c>
      <c r="Y96" t="s">
        <v>263</v>
      </c>
      <c r="AT96">
        <f>(($AO$83-$AN$84)/($AN$85-$AN$84))</f>
        <v>0.5</v>
      </c>
      <c r="AU96">
        <f>(($AP$83-$AN$84)/($AN$85-$AN$84))</f>
        <v>0.5</v>
      </c>
      <c r="AV96">
        <f>(($AQ$84-$AN$84)/($AN$85-$AN$84))</f>
        <v>3.3333333333333333E-2</v>
      </c>
      <c r="AW96">
        <f>(($AN$85-$AO$83)/($AO$84-$AO$83))</f>
        <v>0.51724137931034486</v>
      </c>
      <c r="AX96">
        <f>(($AP$84-$AO$84)/($AO$85-$AO$84))</f>
        <v>6.6666666666666666E-2</v>
      </c>
      <c r="AY96">
        <f>(($AQ$85-$AO$83)/($AO$84-$AO$83))</f>
        <v>0.51724137931034486</v>
      </c>
      <c r="AZ96">
        <f>(($AN$85-$AP$83)/($AP$84-$AP$83))</f>
        <v>0.4838709677419355</v>
      </c>
      <c r="BA96">
        <f>(($AO$83-$AP$83)/($AP$84-$AP$83))</f>
        <v>0</v>
      </c>
      <c r="BB96">
        <f>(($AQ$85-$AP$83)/($AP$84-$AP$83))</f>
        <v>0.4838709677419355</v>
      </c>
      <c r="BC96">
        <f>(($AN$85-$AQ$85)/($AQ$86-$AQ$85))</f>
        <v>0</v>
      </c>
      <c r="BD96">
        <f>(($AO$83-$AQ$84)/($AQ$85-$AQ$84))</f>
        <v>0.48275862068965519</v>
      </c>
      <c r="BE96">
        <f>(($AP$83-$AQ$84)/($AQ$85-$AQ$84))</f>
        <v>0.48275862068965519</v>
      </c>
      <c r="BG96" t="s">
        <v>22</v>
      </c>
      <c r="BH96">
        <v>779</v>
      </c>
      <c r="BI96">
        <f>($BH$111-$BH$108)/200</f>
        <v>0.105</v>
      </c>
      <c r="BQ96">
        <f>(($AO$83-$AN$84)/($AN$85-$AN$84))</f>
        <v>0.5</v>
      </c>
      <c r="BR96">
        <f>(($AP$83-$AN$84)/($AN$85-$AN$84))</f>
        <v>0.5</v>
      </c>
      <c r="BS96">
        <f>(($AQ$84-$AN$84)/($AN$85-$AN$84))</f>
        <v>3.3333333333333333E-2</v>
      </c>
      <c r="BT96">
        <f>1-(($AN$85-$AO$83)/($AO$84-$AO$83))</f>
        <v>0.48275862068965514</v>
      </c>
      <c r="BU96">
        <f>(($AP$84-$AO$84)/($AO$85-$AO$84))</f>
        <v>6.6666666666666666E-2</v>
      </c>
      <c r="BV96">
        <f>1-(($AQ$85-$AO$83)/($AO$84-$AO$83))</f>
        <v>0.48275862068965514</v>
      </c>
      <c r="BW96">
        <f>(($AN$85-$AP$83)/($AP$84-$AP$83))</f>
        <v>0.4838709677419355</v>
      </c>
      <c r="BX96">
        <f>(($AO$83-$AP$83)/($AP$84-$AP$83))</f>
        <v>0</v>
      </c>
      <c r="BY96">
        <f>(($AQ$85-$AP$83)/($AP$84-$AP$83))</f>
        <v>0.4838709677419355</v>
      </c>
      <c r="BZ96">
        <f>(($AN$85-$AQ$85)/($AQ$86-$AQ$85))</f>
        <v>0</v>
      </c>
      <c r="CA96">
        <f>(($AO$83-$AQ$84)/($AQ$85-$AQ$84))</f>
        <v>0.48275862068965519</v>
      </c>
      <c r="CB96">
        <f>(($AP$83-$AQ$84)/($AQ$85-$AQ$84))</f>
        <v>0.48275862068965519</v>
      </c>
    </row>
    <row r="97" spans="1:80" x14ac:dyDescent="0.25">
      <c r="A97">
        <v>96</v>
      </c>
      <c r="B97">
        <v>102.31989800000001</v>
      </c>
      <c r="C97" s="4">
        <v>1</v>
      </c>
      <c r="H97">
        <v>89.862414000000001</v>
      </c>
      <c r="I97" s="5">
        <v>4</v>
      </c>
      <c r="P97">
        <v>2</v>
      </c>
      <c r="Q97" t="str">
        <f>CONCATENATE(C97,E97,G97,I97)</f>
        <v>14</v>
      </c>
      <c r="R97">
        <v>1</v>
      </c>
      <c r="X97" t="s">
        <v>283</v>
      </c>
      <c r="Y97" t="s">
        <v>264</v>
      </c>
      <c r="AB97" t="s">
        <v>281</v>
      </c>
      <c r="AC97" t="str">
        <f>CONCATENATE($R97,$R98,$R99,$R100)</f>
        <v>1423</v>
      </c>
      <c r="AT97">
        <f>(($AO$84-$AN$85)/($AN$86-$AN$85))</f>
        <v>0.46666666666666667</v>
      </c>
      <c r="AU97">
        <f>(($AP$84-$AN$85)/($AN$86-$AN$85))</f>
        <v>0.53333333333333333</v>
      </c>
      <c r="AV97">
        <f>(($AQ$85-$AN$85)/($AN$86-$AN$85))</f>
        <v>0</v>
      </c>
      <c r="AW97">
        <f>(($AN$86-$AO$84)/($AO$85-$AO$84))</f>
        <v>0.53333333333333333</v>
      </c>
      <c r="AX97">
        <f>(($AP$85-$AO$85)/($AO$86-$AO$85))</f>
        <v>3.5714285714285712E-2</v>
      </c>
      <c r="AY97">
        <f>(($AQ$86-$AO$84)/($AO$85-$AO$84))</f>
        <v>0.53333333333333333</v>
      </c>
      <c r="AZ97">
        <f>(($AN$86-$AP$84)/($AP$85-$AP$84))</f>
        <v>0.48275862068965519</v>
      </c>
      <c r="BA97">
        <f>(($AO$84-$AP$83)/($AP$84-$AP$83))</f>
        <v>0.93548387096774188</v>
      </c>
      <c r="BB97">
        <f>(($AQ$86-$AP$84)/($AP$85-$AP$84))</f>
        <v>0.48275862068965519</v>
      </c>
      <c r="BC97">
        <f>(($AN$86-$AQ$86)/($AQ$87-$AQ$86))</f>
        <v>0</v>
      </c>
      <c r="BD97">
        <f>(($AO$84-$AQ$85)/($AQ$86-$AQ$85))</f>
        <v>0.46666666666666667</v>
      </c>
      <c r="BE97">
        <f>(($AP$84-$AQ$85)/($AQ$86-$AQ$85))</f>
        <v>0.53333333333333333</v>
      </c>
      <c r="BG97">
        <v>1</v>
      </c>
      <c r="BH97">
        <v>780</v>
      </c>
      <c r="BI97">
        <f>($BH$112-$BH$109)/200</f>
        <v>0.11</v>
      </c>
      <c r="BQ97">
        <f>(($AO$84-$AN$85)/($AN$86-$AN$85))</f>
        <v>0.46666666666666667</v>
      </c>
      <c r="BR97">
        <f>1-(($AP$84-$AN$85)/($AN$86-$AN$85))</f>
        <v>0.46666666666666667</v>
      </c>
      <c r="BS97">
        <f>(($AQ$85-$AN$85)/($AN$86-$AN$85))</f>
        <v>0</v>
      </c>
      <c r="BT97">
        <f>1-(($AN$86-$AO$84)/($AO$85-$AO$84))</f>
        <v>0.46666666666666667</v>
      </c>
      <c r="BU97">
        <f>(($AP$85-$AO$85)/($AO$86-$AO$85))</f>
        <v>3.5714285714285712E-2</v>
      </c>
      <c r="BV97">
        <f>1-(($AQ$86-$AO$84)/($AO$85-$AO$84))</f>
        <v>0.46666666666666667</v>
      </c>
      <c r="BW97">
        <f>(($AN$86-$AP$84)/($AP$85-$AP$84))</f>
        <v>0.48275862068965519</v>
      </c>
      <c r="BX97">
        <f>1-(($AO$84-$AP$83)/($AP$84-$AP$83))</f>
        <v>6.4516129032258118E-2</v>
      </c>
      <c r="BY97">
        <f>(($AQ$86-$AP$84)/($AP$85-$AP$84))</f>
        <v>0.48275862068965519</v>
      </c>
      <c r="BZ97">
        <f>(($AN$86-$AQ$86)/($AQ$87-$AQ$86))</f>
        <v>0</v>
      </c>
      <c r="CA97">
        <f>(($AO$84-$AQ$85)/($AQ$86-$AQ$85))</f>
        <v>0.46666666666666667</v>
      </c>
      <c r="CB97">
        <f>1-(($AP$84-$AQ$85)/($AQ$86-$AQ$85))</f>
        <v>0.46666666666666667</v>
      </c>
    </row>
    <row r="98" spans="1:80" x14ac:dyDescent="0.25">
      <c r="A98">
        <v>97</v>
      </c>
      <c r="B98">
        <v>102.330411</v>
      </c>
      <c r="C98" s="4">
        <v>1</v>
      </c>
      <c r="H98">
        <v>89.857671000000011</v>
      </c>
      <c r="I98" s="5">
        <v>4</v>
      </c>
      <c r="P98">
        <v>2</v>
      </c>
      <c r="Q98" t="str">
        <f>CONCATENATE(C98,E98,G98,I98)</f>
        <v>14</v>
      </c>
      <c r="R98">
        <v>4</v>
      </c>
      <c r="X98" t="s">
        <v>283</v>
      </c>
      <c r="Y98" t="s">
        <v>265</v>
      </c>
      <c r="AT98">
        <f>(($AO$85-$AN$86)/($AN$87-$AN$86))</f>
        <v>0.5</v>
      </c>
      <c r="AU98">
        <f>(($AP$85-$AN$86)/($AN$87-$AN$86))</f>
        <v>0.5357142857142857</v>
      </c>
      <c r="AV98">
        <f>(($AQ$86-$AN$86)/($AN$87-$AN$86))</f>
        <v>0</v>
      </c>
      <c r="AW98">
        <f>(($AN$87-$AO$85)/($AO$86-$AO$85))</f>
        <v>0.5</v>
      </c>
      <c r="AY98">
        <f>(($AQ$87-$AO$85)/($AO$86-$AO$85))</f>
        <v>0.5357142857142857</v>
      </c>
      <c r="AZ98">
        <f>(($AN$87-$AP$85)/($AP$86-$AP$85))</f>
        <v>0.4642857142857143</v>
      </c>
      <c r="BA98">
        <f>(($AO$85-$AP$84)/($AP$85-$AP$84))</f>
        <v>0.96551724137931039</v>
      </c>
      <c r="BB98">
        <f>(($AQ$87-$AP$85)/($AP$86-$AP$85))</f>
        <v>0.5</v>
      </c>
      <c r="BC98">
        <f>(($AN$87-$AQ$86)/($AQ$87-$AQ$86))</f>
        <v>0.96551724137931039</v>
      </c>
      <c r="BD98">
        <f>(($AO$85-$AQ$86)/($AQ$87-$AQ$86))</f>
        <v>0.48275862068965519</v>
      </c>
      <c r="BE98">
        <f>(($AP$85-$AQ$86)/($AQ$87-$AQ$86))</f>
        <v>0.51724137931034486</v>
      </c>
      <c r="BG98">
        <v>4</v>
      </c>
      <c r="BH98">
        <v>784</v>
      </c>
      <c r="BI98">
        <f>($BH$113-$BH$110)/200</f>
        <v>9.5000000000000001E-2</v>
      </c>
      <c r="BQ98">
        <f>(($AO$85-$AN$86)/($AN$87-$AN$86))</f>
        <v>0.5</v>
      </c>
      <c r="BR98">
        <f>1-(($AP$85-$AN$86)/($AN$87-$AN$86))</f>
        <v>0.4642857142857143</v>
      </c>
      <c r="BS98">
        <f>(($AQ$86-$AN$86)/($AN$87-$AN$86))</f>
        <v>0</v>
      </c>
      <c r="BT98">
        <f>(($AN$87-$AO$85)/($AO$86-$AO$85))</f>
        <v>0.5</v>
      </c>
      <c r="BV98">
        <f>1-(($AQ$87-$AO$85)/($AO$86-$AO$85))</f>
        <v>0.4642857142857143</v>
      </c>
      <c r="BW98">
        <f>(($AN$87-$AP$85)/($AP$86-$AP$85))</f>
        <v>0.4642857142857143</v>
      </c>
      <c r="BX98">
        <f>1-(($AO$85-$AP$84)/($AP$85-$AP$84))</f>
        <v>3.4482758620689613E-2</v>
      </c>
      <c r="BY98">
        <f>(($AQ$87-$AP$85)/($AP$86-$AP$85))</f>
        <v>0.5</v>
      </c>
      <c r="BZ98">
        <f>1-(($AN$87-$AQ$86)/($AQ$87-$AQ$86))</f>
        <v>3.4482758620689613E-2</v>
      </c>
      <c r="CA98">
        <f>(($AO$85-$AQ$86)/($AQ$87-$AQ$86))</f>
        <v>0.48275862068965519</v>
      </c>
      <c r="CB98">
        <f>1-(($AP$85-$AQ$86)/($AQ$87-$AQ$86))</f>
        <v>0.48275862068965514</v>
      </c>
    </row>
    <row r="99" spans="1:80" x14ac:dyDescent="0.25">
      <c r="A99">
        <v>98</v>
      </c>
      <c r="B99">
        <v>102.342319</v>
      </c>
      <c r="C99" s="4">
        <v>1</v>
      </c>
      <c r="H99">
        <v>89.816077000000007</v>
      </c>
      <c r="I99" s="5">
        <v>4</v>
      </c>
      <c r="P99">
        <v>2</v>
      </c>
      <c r="Q99" t="str">
        <f>CONCATENATE(C99,E99,G99,I99)</f>
        <v>14</v>
      </c>
      <c r="R99">
        <v>2</v>
      </c>
      <c r="X99" t="s">
        <v>283</v>
      </c>
      <c r="Y99" t="s">
        <v>262</v>
      </c>
      <c r="AT99">
        <f>(($AO$86-$AN$87)/($AN$88-$AN$87))</f>
        <v>0.48275862068965519</v>
      </c>
      <c r="AU99">
        <f>(($AP$86-$AN$87)/($AN$88-$AN$87))</f>
        <v>0.51724137931034486</v>
      </c>
      <c r="AV99">
        <f>(($AQ$87-$AN$87)/($AN$88-$AN$87))</f>
        <v>3.4482758620689655E-2</v>
      </c>
      <c r="BA99">
        <f>(($AO$86-$AP$85)/($AP$86-$AP$85))</f>
        <v>0.9642857142857143</v>
      </c>
      <c r="BC99">
        <f>(($AN$88-$AQ$87)/($AQ$88-$AQ$87))</f>
        <v>0.93333333333333335</v>
      </c>
      <c r="BD99">
        <f>(($AO$86-$AQ$87)/($AQ$88-$AQ$87))</f>
        <v>0.43333333333333335</v>
      </c>
      <c r="BE99">
        <f>(($AP$86-$AQ$87)/($AQ$88-$AQ$87))</f>
        <v>0.46666666666666667</v>
      </c>
      <c r="BG99">
        <v>2</v>
      </c>
      <c r="BH99">
        <v>795</v>
      </c>
      <c r="BI99">
        <f>($BH$114-$BH$111)/200</f>
        <v>9.5000000000000001E-2</v>
      </c>
      <c r="BQ99">
        <f>(($AO$86-$AN$87)/($AN$88-$AN$87))</f>
        <v>0.48275862068965519</v>
      </c>
      <c r="BR99">
        <f>1-(($AP$86-$AN$87)/($AN$88-$AN$87))</f>
        <v>0.48275862068965514</v>
      </c>
      <c r="BS99">
        <f>(($AQ$87-$AN$87)/($AN$88-$AN$87))</f>
        <v>3.4482758620689655E-2</v>
      </c>
      <c r="BX99">
        <f>1-(($AO$86-$AP$85)/($AP$86-$AP$85))</f>
        <v>3.5714285714285698E-2</v>
      </c>
      <c r="BZ99">
        <f>1-(($AN$88-$AQ$87)/($AQ$88-$AQ$87))</f>
        <v>6.6666666666666652E-2</v>
      </c>
      <c r="CA99">
        <f>(($AO$86-$AQ$87)/($AQ$88-$AQ$87))</f>
        <v>0.43333333333333335</v>
      </c>
      <c r="CB99">
        <f>(($AP$86-$AQ$87)/($AQ$88-$AQ$87))</f>
        <v>0.46666666666666667</v>
      </c>
    </row>
    <row r="100" spans="1:80" x14ac:dyDescent="0.25">
      <c r="A100">
        <v>99</v>
      </c>
      <c r="B100">
        <v>102.34881300000001</v>
      </c>
      <c r="C100" s="4">
        <v>1</v>
      </c>
      <c r="H100">
        <v>89.857258999999999</v>
      </c>
      <c r="I100" s="5">
        <v>4</v>
      </c>
      <c r="P100">
        <v>2</v>
      </c>
      <c r="Q100" t="str">
        <f>CONCATENATE(C100,E100,G100,I100)</f>
        <v>14</v>
      </c>
      <c r="R100">
        <v>3</v>
      </c>
      <c r="X100" t="s">
        <v>283</v>
      </c>
      <c r="Y100" t="s">
        <v>263</v>
      </c>
      <c r="BG100">
        <v>3</v>
      </c>
      <c r="BH100">
        <v>799</v>
      </c>
      <c r="BI100">
        <f>($BH$115-$BH$112)/200</f>
        <v>0.1</v>
      </c>
    </row>
    <row r="101" spans="1:80" x14ac:dyDescent="0.25">
      <c r="A101">
        <v>100</v>
      </c>
      <c r="B101">
        <v>102.36133700000001</v>
      </c>
      <c r="C101" s="4">
        <v>1</v>
      </c>
      <c r="H101">
        <v>89.891690000000011</v>
      </c>
      <c r="I101" s="5">
        <v>4</v>
      </c>
      <c r="P101">
        <v>2</v>
      </c>
      <c r="Q101" t="str">
        <f>CONCATENATE(C101,E101,G101,I101)</f>
        <v>14</v>
      </c>
      <c r="R101">
        <v>4</v>
      </c>
      <c r="X101" t="s">
        <v>283</v>
      </c>
      <c r="Y101" t="s">
        <v>264</v>
      </c>
      <c r="AB101" t="s">
        <v>283</v>
      </c>
      <c r="AC101" t="str">
        <f>CONCATENATE($R101,$R102,$R103,$R104)</f>
        <v>4123</v>
      </c>
      <c r="BG101">
        <v>4</v>
      </c>
      <c r="BH101">
        <v>809</v>
      </c>
      <c r="BI101">
        <f>($BH$116-$BH$113)/200</f>
        <v>0.125</v>
      </c>
    </row>
    <row r="102" spans="1:80" x14ac:dyDescent="0.25">
      <c r="A102">
        <v>101</v>
      </c>
      <c r="B102">
        <v>102.43339400000001</v>
      </c>
      <c r="C102" s="4">
        <v>1</v>
      </c>
      <c r="P102">
        <v>1</v>
      </c>
      <c r="Q102" t="str">
        <f>CONCATENATE(C102,E102,G102,I102)</f>
        <v>1</v>
      </c>
      <c r="R102">
        <v>1</v>
      </c>
      <c r="X102" t="s">
        <v>283</v>
      </c>
      <c r="Y102" t="s">
        <v>265</v>
      </c>
      <c r="BG102">
        <v>1</v>
      </c>
      <c r="BH102">
        <v>813</v>
      </c>
      <c r="BI102">
        <f>($BH$117-$BH$114)/200</f>
        <v>0.105</v>
      </c>
    </row>
    <row r="103" spans="1:80" x14ac:dyDescent="0.25">
      <c r="A103">
        <v>102</v>
      </c>
      <c r="B103">
        <v>102.31742200000001</v>
      </c>
      <c r="C103" s="4">
        <v>1</v>
      </c>
      <c r="P103">
        <v>1</v>
      </c>
      <c r="Q103" t="str">
        <f>CONCATENATE(C103,E103,G103,I103)</f>
        <v>1</v>
      </c>
      <c r="R103">
        <v>2</v>
      </c>
      <c r="X103" t="s">
        <v>283</v>
      </c>
      <c r="Y103" t="s">
        <v>262</v>
      </c>
      <c r="BG103">
        <v>2</v>
      </c>
      <c r="BH103">
        <v>824</v>
      </c>
      <c r="BI103">
        <f>($BH$118-$BH$115)/200</f>
        <v>0.09</v>
      </c>
    </row>
    <row r="104" spans="1:80" x14ac:dyDescent="0.25">
      <c r="A104">
        <v>103</v>
      </c>
      <c r="F104">
        <v>101.79776100000001</v>
      </c>
      <c r="G104" s="3">
        <v>3</v>
      </c>
      <c r="P104">
        <v>1</v>
      </c>
      <c r="Q104" t="str">
        <f>CONCATENATE(C104,E104,G104,I104)</f>
        <v>3</v>
      </c>
      <c r="R104">
        <v>3</v>
      </c>
      <c r="X104" t="s">
        <v>283</v>
      </c>
      <c r="Y104" t="s">
        <v>263</v>
      </c>
      <c r="BG104">
        <v>3</v>
      </c>
      <c r="BH104">
        <v>829</v>
      </c>
      <c r="BI104">
        <f>($BH$119-$BH$116)/200</f>
        <v>0.11</v>
      </c>
    </row>
    <row r="105" spans="1:80" x14ac:dyDescent="0.25">
      <c r="A105">
        <v>104</v>
      </c>
      <c r="D105">
        <v>114.466365</v>
      </c>
      <c r="E105" s="2">
        <v>2</v>
      </c>
      <c r="F105">
        <v>101.82801500000001</v>
      </c>
      <c r="G105" s="3">
        <v>3</v>
      </c>
      <c r="P105">
        <v>2</v>
      </c>
      <c r="Q105" t="str">
        <f>CONCATENATE(C105,E105,G105,I105)</f>
        <v>23</v>
      </c>
      <c r="R105">
        <v>4</v>
      </c>
      <c r="X105" t="s">
        <v>283</v>
      </c>
      <c r="Y105" t="s">
        <v>264</v>
      </c>
      <c r="AB105" t="s">
        <v>283</v>
      </c>
      <c r="AC105" t="str">
        <f>CONCATENATE($R105,$R106,$R107,$R108)</f>
        <v>4123</v>
      </c>
      <c r="BG105">
        <v>4</v>
      </c>
      <c r="BH105">
        <v>837</v>
      </c>
      <c r="BI105">
        <f>($BH$120-$BH$117)/200</f>
        <v>0.105</v>
      </c>
    </row>
    <row r="106" spans="1:80" x14ac:dyDescent="0.25">
      <c r="A106">
        <v>105</v>
      </c>
      <c r="D106">
        <v>114.428226</v>
      </c>
      <c r="E106" s="2">
        <v>2</v>
      </c>
      <c r="F106">
        <v>101.78157300000001</v>
      </c>
      <c r="G106" s="3">
        <v>3</v>
      </c>
      <c r="P106">
        <v>2</v>
      </c>
      <c r="Q106" t="str">
        <f>CONCATENATE(C106,E106,G106,I106)</f>
        <v>23</v>
      </c>
      <c r="R106">
        <v>1</v>
      </c>
      <c r="X106" t="s">
        <v>283</v>
      </c>
      <c r="Y106" t="s">
        <v>265</v>
      </c>
      <c r="BG106">
        <v>1</v>
      </c>
      <c r="BH106">
        <v>840</v>
      </c>
      <c r="BI106">
        <f>($BH$121-$BH$118)/200</f>
        <v>0.1</v>
      </c>
    </row>
    <row r="107" spans="1:80" x14ac:dyDescent="0.25">
      <c r="A107">
        <v>106</v>
      </c>
      <c r="D107">
        <v>114.39013200000001</v>
      </c>
      <c r="E107" s="2">
        <v>2</v>
      </c>
      <c r="F107">
        <v>101.77889300000001</v>
      </c>
      <c r="G107" s="3">
        <v>3</v>
      </c>
      <c r="P107">
        <v>2</v>
      </c>
      <c r="Q107" t="str">
        <f>CONCATENATE(C107,E107,G107,I107)</f>
        <v>23</v>
      </c>
      <c r="R107">
        <v>2</v>
      </c>
      <c r="X107" t="s">
        <v>283</v>
      </c>
      <c r="Y107" t="s">
        <v>262</v>
      </c>
      <c r="BG107">
        <v>2</v>
      </c>
      <c r="BH107">
        <v>852</v>
      </c>
      <c r="BI107">
        <f>($BH$122-$BH$119)/200</f>
        <v>0.08</v>
      </c>
    </row>
    <row r="108" spans="1:80" x14ac:dyDescent="0.25">
      <c r="A108">
        <v>107</v>
      </c>
      <c r="D108">
        <v>114.44920300000001</v>
      </c>
      <c r="E108" s="2">
        <v>2</v>
      </c>
      <c r="F108">
        <v>101.800183</v>
      </c>
      <c r="G108" s="3">
        <v>3</v>
      </c>
      <c r="P108">
        <v>2</v>
      </c>
      <c r="Q108" t="str">
        <f>CONCATENATE(C108,E108,G108,I108)</f>
        <v>23</v>
      </c>
      <c r="R108">
        <v>3</v>
      </c>
      <c r="X108" t="s">
        <v>283</v>
      </c>
      <c r="Y108" t="s">
        <v>263</v>
      </c>
      <c r="BG108">
        <v>3</v>
      </c>
      <c r="BH108">
        <v>856</v>
      </c>
      <c r="BI108">
        <f>($BH$123-$BH$120)/200</f>
        <v>0.105</v>
      </c>
    </row>
    <row r="109" spans="1:80" x14ac:dyDescent="0.25">
      <c r="A109">
        <v>108</v>
      </c>
      <c r="D109">
        <v>114.438945</v>
      </c>
      <c r="E109" s="2">
        <v>2</v>
      </c>
      <c r="F109">
        <v>101.799254</v>
      </c>
      <c r="G109" s="3">
        <v>3</v>
      </c>
      <c r="P109">
        <v>2</v>
      </c>
      <c r="Q109" t="str">
        <f>CONCATENATE(C109,E109,G109,I109)</f>
        <v>23</v>
      </c>
      <c r="R109">
        <v>4</v>
      </c>
      <c r="X109" t="s">
        <v>283</v>
      </c>
      <c r="Y109" t="s">
        <v>264</v>
      </c>
      <c r="AB109" t="s">
        <v>283</v>
      </c>
      <c r="AC109" t="str">
        <f>CONCATENATE($R109,$R110,$R111,$R112)</f>
        <v>4123</v>
      </c>
      <c r="BG109">
        <v>4</v>
      </c>
      <c r="BH109">
        <v>863</v>
      </c>
      <c r="BI109">
        <f>($BH$124-$BH$121)/200</f>
        <v>0.11</v>
      </c>
    </row>
    <row r="110" spans="1:80" x14ac:dyDescent="0.25">
      <c r="A110">
        <v>109</v>
      </c>
      <c r="D110">
        <v>114.409873</v>
      </c>
      <c r="E110" s="2">
        <v>2</v>
      </c>
      <c r="F110">
        <v>101.84141600000001</v>
      </c>
      <c r="G110" s="3">
        <v>3</v>
      </c>
      <c r="P110">
        <v>2</v>
      </c>
      <c r="Q110" t="str">
        <f>CONCATENATE(C110,E110,G110,I110)</f>
        <v>23</v>
      </c>
      <c r="R110">
        <v>1</v>
      </c>
      <c r="X110" t="s">
        <v>283</v>
      </c>
      <c r="Y110" t="s">
        <v>265</v>
      </c>
      <c r="BG110">
        <v>1</v>
      </c>
      <c r="BH110">
        <v>868</v>
      </c>
      <c r="BI110">
        <f>($BH$125-$BH$122)/200</f>
        <v>0.1</v>
      </c>
    </row>
    <row r="111" spans="1:80" x14ac:dyDescent="0.25">
      <c r="A111">
        <v>110</v>
      </c>
      <c r="D111">
        <v>114.40966700000001</v>
      </c>
      <c r="E111" s="2">
        <v>2</v>
      </c>
      <c r="F111">
        <v>101.85079900000001</v>
      </c>
      <c r="G111" s="3">
        <v>3</v>
      </c>
      <c r="P111">
        <v>2</v>
      </c>
      <c r="Q111" t="str">
        <f>CONCATENATE(C111,E111,G111,I111)</f>
        <v>23</v>
      </c>
      <c r="R111">
        <v>2</v>
      </c>
      <c r="X111" t="s">
        <v>283</v>
      </c>
      <c r="Y111" t="s">
        <v>262</v>
      </c>
      <c r="BG111">
        <v>2</v>
      </c>
      <c r="BH111">
        <v>877</v>
      </c>
      <c r="BI111">
        <f>($BH$126-$BH$123)/200</f>
        <v>0.08</v>
      </c>
    </row>
    <row r="112" spans="1:80" x14ac:dyDescent="0.25">
      <c r="A112">
        <v>111</v>
      </c>
      <c r="D112">
        <v>114.421729</v>
      </c>
      <c r="E112" s="2">
        <v>2</v>
      </c>
      <c r="F112">
        <v>101.85126</v>
      </c>
      <c r="G112" s="3">
        <v>3</v>
      </c>
      <c r="P112">
        <v>2</v>
      </c>
      <c r="Q112" t="str">
        <f>CONCATENATE(C112,E112,G112,I112)</f>
        <v>23</v>
      </c>
      <c r="R112">
        <v>3</v>
      </c>
      <c r="X112" t="s">
        <v>283</v>
      </c>
      <c r="Y112" t="s">
        <v>263</v>
      </c>
      <c r="BG112">
        <v>3</v>
      </c>
      <c r="BH112">
        <v>885</v>
      </c>
      <c r="BI112">
        <f>($BH$127-$BH$124)/200</f>
        <v>0.115</v>
      </c>
    </row>
    <row r="113" spans="1:61" x14ac:dyDescent="0.25">
      <c r="A113">
        <v>112</v>
      </c>
      <c r="D113">
        <v>114.41064700000001</v>
      </c>
      <c r="E113" s="2">
        <v>2</v>
      </c>
      <c r="F113">
        <v>101.81425400000001</v>
      </c>
      <c r="G113" s="3">
        <v>3</v>
      </c>
      <c r="P113">
        <v>2</v>
      </c>
      <c r="Q113" t="str">
        <f>CONCATENATE(C113,E113,G113,I113)</f>
        <v>23</v>
      </c>
      <c r="R113">
        <v>4</v>
      </c>
      <c r="X113" t="s">
        <v>283</v>
      </c>
      <c r="Y113" t="s">
        <v>264</v>
      </c>
      <c r="AB113" t="s">
        <v>283</v>
      </c>
      <c r="AC113" t="str">
        <f>CONCATENATE($R113,$R114,$R115,$R116)</f>
        <v>4123</v>
      </c>
      <c r="BG113">
        <v>4</v>
      </c>
      <c r="BH113">
        <v>887</v>
      </c>
      <c r="BI113">
        <f>($BH$128-$BH$125)/200</f>
        <v>0.1</v>
      </c>
    </row>
    <row r="114" spans="1:61" x14ac:dyDescent="0.25">
      <c r="A114">
        <v>113</v>
      </c>
      <c r="D114">
        <v>114.43755200000001</v>
      </c>
      <c r="E114" s="2">
        <v>2</v>
      </c>
      <c r="F114">
        <v>101.811263</v>
      </c>
      <c r="G114" s="3">
        <v>3</v>
      </c>
      <c r="P114">
        <v>2</v>
      </c>
      <c r="Q114" t="str">
        <f>CONCATENATE(C114,E114,G114,I114)</f>
        <v>23</v>
      </c>
      <c r="R114">
        <v>1</v>
      </c>
      <c r="X114" t="s">
        <v>282</v>
      </c>
      <c r="Y114" t="s">
        <v>271</v>
      </c>
      <c r="BG114">
        <v>1</v>
      </c>
      <c r="BH114">
        <v>896</v>
      </c>
      <c r="BI114">
        <f>($BH$129-$BH$126)/200</f>
        <v>0.125</v>
      </c>
    </row>
    <row r="115" spans="1:61" x14ac:dyDescent="0.25">
      <c r="A115">
        <v>114</v>
      </c>
      <c r="D115">
        <v>114.50863200000001</v>
      </c>
      <c r="E115" s="2">
        <v>2</v>
      </c>
      <c r="F115">
        <v>101.74477300000001</v>
      </c>
      <c r="G115" s="3">
        <v>3</v>
      </c>
      <c r="P115">
        <v>2</v>
      </c>
      <c r="Q115" t="str">
        <f>CONCATENATE(C115,E115,G115,I115)</f>
        <v>23</v>
      </c>
      <c r="R115">
        <v>2</v>
      </c>
      <c r="X115" t="s">
        <v>281</v>
      </c>
      <c r="Y115" t="s">
        <v>272</v>
      </c>
      <c r="BG115">
        <v>2</v>
      </c>
      <c r="BH115">
        <v>905</v>
      </c>
      <c r="BI115">
        <f>($BH$130-$BH$127)/200</f>
        <v>0.06</v>
      </c>
    </row>
    <row r="116" spans="1:61" x14ac:dyDescent="0.25">
      <c r="A116">
        <v>115</v>
      </c>
      <c r="D116">
        <v>114.466365</v>
      </c>
      <c r="E116" s="2">
        <v>2</v>
      </c>
      <c r="F116">
        <v>101.79776100000001</v>
      </c>
      <c r="G116" s="3">
        <v>3</v>
      </c>
      <c r="P116">
        <v>2</v>
      </c>
      <c r="Q116" t="str">
        <f>CONCATENATE(C116,E116,G116,I116)</f>
        <v>23</v>
      </c>
      <c r="R116">
        <v>3</v>
      </c>
      <c r="X116" t="s">
        <v>281</v>
      </c>
      <c r="Y116" t="s">
        <v>259</v>
      </c>
      <c r="BG116">
        <v>3</v>
      </c>
      <c r="BH116">
        <v>912</v>
      </c>
      <c r="BI116">
        <f>($BH$131-$BH$128)/200</f>
        <v>0.12</v>
      </c>
    </row>
    <row r="117" spans="1:61" x14ac:dyDescent="0.25">
      <c r="A117">
        <v>116</v>
      </c>
      <c r="P117">
        <v>0</v>
      </c>
      <c r="Q117" t="str">
        <f>CONCATENATE(C117,E117,G117,I117)</f>
        <v/>
      </c>
      <c r="R117">
        <v>4</v>
      </c>
      <c r="X117" t="s">
        <v>281</v>
      </c>
      <c r="Y117" t="s">
        <v>260</v>
      </c>
      <c r="AB117" t="s">
        <v>283</v>
      </c>
      <c r="AC117" t="str">
        <f>CONCATENATE($R117,$R118,$R119,$R120)</f>
        <v>4123</v>
      </c>
      <c r="BG117">
        <v>4</v>
      </c>
      <c r="BH117">
        <v>917</v>
      </c>
      <c r="BI117">
        <f>($BH$132-$BH$129)/200</f>
        <v>0.08</v>
      </c>
    </row>
    <row r="118" spans="1:61" x14ac:dyDescent="0.25">
      <c r="A118">
        <v>117</v>
      </c>
      <c r="P118">
        <v>0</v>
      </c>
      <c r="Q118" t="str">
        <f>CONCATENATE(C118,E118,G118,I118)</f>
        <v/>
      </c>
      <c r="R118">
        <v>1</v>
      </c>
      <c r="X118" t="s">
        <v>281</v>
      </c>
      <c r="Y118" t="s">
        <v>273</v>
      </c>
      <c r="BG118">
        <v>1</v>
      </c>
      <c r="BH118">
        <v>923</v>
      </c>
      <c r="BI118">
        <f>($BH$133-$BH$130)/200</f>
        <v>0.14000000000000001</v>
      </c>
    </row>
    <row r="119" spans="1:61" x14ac:dyDescent="0.25">
      <c r="A119">
        <v>118</v>
      </c>
      <c r="H119">
        <v>114.962371</v>
      </c>
      <c r="I119" s="5">
        <v>4</v>
      </c>
      <c r="P119">
        <v>1</v>
      </c>
      <c r="Q119" t="str">
        <f>CONCATENATE(C119,E119,G119,I119)</f>
        <v>4</v>
      </c>
      <c r="R119">
        <v>2</v>
      </c>
      <c r="X119" t="s">
        <v>281</v>
      </c>
      <c r="Y119" t="s">
        <v>272</v>
      </c>
      <c r="BG119">
        <v>2</v>
      </c>
      <c r="BH119">
        <v>934</v>
      </c>
      <c r="BI119">
        <f>($BH$134-$BH$131)/200</f>
        <v>7.0000000000000007E-2</v>
      </c>
    </row>
    <row r="120" spans="1:61" x14ac:dyDescent="0.25">
      <c r="A120">
        <v>119</v>
      </c>
      <c r="B120">
        <v>126.384963</v>
      </c>
      <c r="C120" s="4">
        <v>1</v>
      </c>
      <c r="H120">
        <v>114.94036</v>
      </c>
      <c r="I120" s="5">
        <v>4</v>
      </c>
      <c r="P120">
        <v>2</v>
      </c>
      <c r="Q120" t="str">
        <f>CONCATENATE(C120,E120,G120,I120)</f>
        <v>14</v>
      </c>
      <c r="R120">
        <v>3</v>
      </c>
      <c r="X120" t="s">
        <v>281</v>
      </c>
      <c r="Y120" t="s">
        <v>272</v>
      </c>
      <c r="BG120">
        <v>3</v>
      </c>
      <c r="BH120">
        <v>938</v>
      </c>
      <c r="BI120">
        <f>($BH$140-$BH$137)/200</f>
        <v>0.09</v>
      </c>
    </row>
    <row r="121" spans="1:61" x14ac:dyDescent="0.25">
      <c r="A121">
        <v>120</v>
      </c>
      <c r="B121">
        <v>126.38681700000001</v>
      </c>
      <c r="C121" s="4">
        <v>1</v>
      </c>
      <c r="H121">
        <v>114.94871000000001</v>
      </c>
      <c r="I121" s="5">
        <v>4</v>
      </c>
      <c r="P121">
        <v>2</v>
      </c>
      <c r="Q121" t="str">
        <f>CONCATENATE(C121,E121,G121,I121)</f>
        <v>14</v>
      </c>
      <c r="R121">
        <v>4</v>
      </c>
      <c r="X121" t="s">
        <v>281</v>
      </c>
      <c r="Y121" t="s">
        <v>259</v>
      </c>
      <c r="AB121" t="s">
        <v>283</v>
      </c>
      <c r="AC121" t="str">
        <f>CONCATENATE($R121,$R122,$R123,$R124)</f>
        <v>4123</v>
      </c>
      <c r="BG121">
        <v>4</v>
      </c>
      <c r="BH121">
        <v>943</v>
      </c>
      <c r="BI121">
        <f>($BH$141-$BH$138)/200</f>
        <v>0.155</v>
      </c>
    </row>
    <row r="122" spans="1:61" x14ac:dyDescent="0.25">
      <c r="A122">
        <v>121</v>
      </c>
      <c r="B122">
        <v>126.40047000000001</v>
      </c>
      <c r="C122" s="4">
        <v>1</v>
      </c>
      <c r="H122">
        <v>115.003657</v>
      </c>
      <c r="I122" s="5">
        <v>4</v>
      </c>
      <c r="P122">
        <v>2</v>
      </c>
      <c r="Q122" t="str">
        <f>CONCATENATE(C122,E122,G122,I122)</f>
        <v>14</v>
      </c>
      <c r="R122">
        <v>1</v>
      </c>
      <c r="X122" t="s">
        <v>281</v>
      </c>
      <c r="Y122" t="s">
        <v>260</v>
      </c>
      <c r="BG122">
        <v>1</v>
      </c>
      <c r="BH122">
        <v>950</v>
      </c>
      <c r="BI122">
        <f>($BH$142-$BH$139)/200</f>
        <v>0.1</v>
      </c>
    </row>
    <row r="123" spans="1:61" x14ac:dyDescent="0.25">
      <c r="A123">
        <v>122</v>
      </c>
      <c r="B123">
        <v>126.385268</v>
      </c>
      <c r="C123" s="4">
        <v>1</v>
      </c>
      <c r="H123">
        <v>114.99633700000001</v>
      </c>
      <c r="I123" s="5">
        <v>4</v>
      </c>
      <c r="P123">
        <v>2</v>
      </c>
      <c r="Q123" t="str">
        <f>CONCATENATE(C123,E123,G123,I123)</f>
        <v>14</v>
      </c>
      <c r="R123">
        <v>2</v>
      </c>
      <c r="X123" t="s">
        <v>282</v>
      </c>
      <c r="Y123" t="s">
        <v>261</v>
      </c>
      <c r="BG123">
        <v>2</v>
      </c>
      <c r="BH123">
        <v>959</v>
      </c>
      <c r="BI123">
        <f>($BH$143-$BH$140)/200</f>
        <v>0.155</v>
      </c>
    </row>
    <row r="124" spans="1:61" x14ac:dyDescent="0.25">
      <c r="A124">
        <v>123</v>
      </c>
      <c r="B124">
        <v>126.37702100000001</v>
      </c>
      <c r="C124" s="4">
        <v>1</v>
      </c>
      <c r="H124">
        <v>114.98350000000001</v>
      </c>
      <c r="I124" s="5">
        <v>4</v>
      </c>
      <c r="P124">
        <v>2</v>
      </c>
      <c r="Q124" t="str">
        <f>CONCATENATE(C124,E124,G124,I124)</f>
        <v>14</v>
      </c>
      <c r="R124">
        <v>3</v>
      </c>
      <c r="X124" t="s">
        <v>283</v>
      </c>
      <c r="Y124" t="s">
        <v>262</v>
      </c>
      <c r="BG124">
        <v>3</v>
      </c>
      <c r="BH124">
        <v>965</v>
      </c>
      <c r="BI124">
        <f>($BH$144-$BH$141)/200</f>
        <v>8.5000000000000006E-2</v>
      </c>
    </row>
    <row r="125" spans="1:61" x14ac:dyDescent="0.25">
      <c r="A125">
        <v>124</v>
      </c>
      <c r="B125">
        <v>126.376712</v>
      </c>
      <c r="C125" s="4">
        <v>1</v>
      </c>
      <c r="H125">
        <v>115.00706</v>
      </c>
      <c r="I125" s="5">
        <v>4</v>
      </c>
      <c r="P125">
        <v>2</v>
      </c>
      <c r="Q125" t="str">
        <f>CONCATENATE(C125,E125,G125,I125)</f>
        <v>14</v>
      </c>
      <c r="R125">
        <v>4</v>
      </c>
      <c r="X125" t="s">
        <v>283</v>
      </c>
      <c r="Y125" t="s">
        <v>263</v>
      </c>
      <c r="AB125" t="s">
        <v>283</v>
      </c>
      <c r="AC125" t="str">
        <f>CONCATENATE($R125,$R126,$R127,$R128)</f>
        <v>4123</v>
      </c>
      <c r="BG125">
        <v>4</v>
      </c>
      <c r="BH125">
        <v>970</v>
      </c>
      <c r="BI125">
        <f>($BH$145-$BH$142)/200</f>
        <v>0.14499999999999999</v>
      </c>
    </row>
    <row r="126" spans="1:61" x14ac:dyDescent="0.25">
      <c r="A126">
        <v>125</v>
      </c>
      <c r="B126">
        <v>126.37980200000001</v>
      </c>
      <c r="C126" s="4">
        <v>1</v>
      </c>
      <c r="H126">
        <v>114.97716</v>
      </c>
      <c r="I126" s="5">
        <v>4</v>
      </c>
      <c r="P126">
        <v>2</v>
      </c>
      <c r="Q126" t="str">
        <f>CONCATENATE(C126,E126,G126,I126)</f>
        <v>14</v>
      </c>
      <c r="R126">
        <v>1</v>
      </c>
      <c r="X126" t="s">
        <v>283</v>
      </c>
      <c r="Y126" t="s">
        <v>264</v>
      </c>
      <c r="BG126">
        <v>1</v>
      </c>
      <c r="BH126">
        <v>975</v>
      </c>
      <c r="BI126">
        <f>($BH$146-$BH$143)/200</f>
        <v>0.1</v>
      </c>
    </row>
    <row r="127" spans="1:61" x14ac:dyDescent="0.25">
      <c r="A127">
        <v>126</v>
      </c>
      <c r="B127">
        <v>126.4397</v>
      </c>
      <c r="C127" s="4">
        <v>1</v>
      </c>
      <c r="H127">
        <v>115.06092000000001</v>
      </c>
      <c r="I127" s="5">
        <v>4</v>
      </c>
      <c r="P127">
        <v>2</v>
      </c>
      <c r="Q127" t="str">
        <f>CONCATENATE(C127,E127,G127,I127)</f>
        <v>14</v>
      </c>
      <c r="R127">
        <v>2</v>
      </c>
      <c r="X127" t="s">
        <v>283</v>
      </c>
      <c r="Y127" t="s">
        <v>265</v>
      </c>
      <c r="BG127">
        <v>2</v>
      </c>
      <c r="BH127">
        <v>988</v>
      </c>
      <c r="BI127">
        <f>($BH$147-$BH$144)/200</f>
        <v>0.13500000000000001</v>
      </c>
    </row>
    <row r="128" spans="1:61" x14ac:dyDescent="0.25">
      <c r="A128">
        <v>127</v>
      </c>
      <c r="B128">
        <v>126.44443800000001</v>
      </c>
      <c r="C128" s="4">
        <v>1</v>
      </c>
      <c r="H128">
        <v>115.087417</v>
      </c>
      <c r="I128" s="5">
        <v>4</v>
      </c>
      <c r="P128">
        <v>2</v>
      </c>
      <c r="Q128" t="str">
        <f>CONCATENATE(C128,E128,G128,I128)</f>
        <v>14</v>
      </c>
      <c r="R128">
        <v>3</v>
      </c>
      <c r="X128" t="s">
        <v>283</v>
      </c>
      <c r="Y128" t="s">
        <v>262</v>
      </c>
      <c r="BG128">
        <v>3</v>
      </c>
      <c r="BH128">
        <v>990</v>
      </c>
      <c r="BI128">
        <f>($BH$148-$BH$145)/200</f>
        <v>0.08</v>
      </c>
    </row>
    <row r="129" spans="1:61" x14ac:dyDescent="0.25">
      <c r="A129">
        <v>128</v>
      </c>
      <c r="B129">
        <v>126.462119</v>
      </c>
      <c r="C129" s="4">
        <v>1</v>
      </c>
      <c r="H129">
        <v>114.998347</v>
      </c>
      <c r="I129" s="5">
        <v>4</v>
      </c>
      <c r="P129">
        <v>2</v>
      </c>
      <c r="Q129" t="str">
        <f>CONCATENATE(C129,E129,G129,I129)</f>
        <v>14</v>
      </c>
      <c r="R129">
        <v>1</v>
      </c>
      <c r="X129" t="s">
        <v>283</v>
      </c>
      <c r="Y129" t="s">
        <v>263</v>
      </c>
      <c r="AB129" t="s">
        <v>281</v>
      </c>
      <c r="AC129" t="str">
        <f>CONCATENATE($R129,$R130,$R131,$R132)</f>
        <v>1423</v>
      </c>
      <c r="BG129">
        <v>1</v>
      </c>
      <c r="BH129">
        <v>1000</v>
      </c>
      <c r="BI129">
        <f>($BH$149-$BH$146)/200</f>
        <v>0.13</v>
      </c>
    </row>
    <row r="130" spans="1:61" x14ac:dyDescent="0.25">
      <c r="A130">
        <v>129</v>
      </c>
      <c r="B130">
        <v>126.44036800000001</v>
      </c>
      <c r="C130" s="4">
        <v>1</v>
      </c>
      <c r="H130">
        <v>114.962371</v>
      </c>
      <c r="I130" s="5">
        <v>4</v>
      </c>
      <c r="P130">
        <v>2</v>
      </c>
      <c r="Q130" t="str">
        <f>CONCATENATE(C130,E130,G130,I130)</f>
        <v>14</v>
      </c>
      <c r="R130">
        <v>4</v>
      </c>
      <c r="X130" t="s">
        <v>283</v>
      </c>
      <c r="Y130" t="s">
        <v>264</v>
      </c>
      <c r="BG130">
        <v>4</v>
      </c>
      <c r="BH130">
        <v>1000</v>
      </c>
      <c r="BI130">
        <f>($BH$150-$BH$147)/200</f>
        <v>9.5000000000000001E-2</v>
      </c>
    </row>
    <row r="131" spans="1:61" x14ac:dyDescent="0.25">
      <c r="A131">
        <v>130</v>
      </c>
      <c r="B131">
        <v>126.384963</v>
      </c>
      <c r="C131" s="4">
        <v>1</v>
      </c>
      <c r="D131">
        <v>134.858069</v>
      </c>
      <c r="E131" s="2">
        <v>2</v>
      </c>
      <c r="H131">
        <v>114.962371</v>
      </c>
      <c r="I131" s="5">
        <v>4</v>
      </c>
      <c r="P131">
        <v>3</v>
      </c>
      <c r="Q131" t="str">
        <f>CONCATENATE(C131,E131,G131,I131)</f>
        <v>124</v>
      </c>
      <c r="R131">
        <v>2</v>
      </c>
      <c r="X131" t="s">
        <v>283</v>
      </c>
      <c r="Y131" t="s">
        <v>265</v>
      </c>
      <c r="BG131">
        <v>2</v>
      </c>
      <c r="BH131">
        <v>1014</v>
      </c>
      <c r="BI131">
        <f>($BH$151-$BH$148)/200</f>
        <v>0.12</v>
      </c>
    </row>
    <row r="132" spans="1:61" x14ac:dyDescent="0.25">
      <c r="A132">
        <v>131</v>
      </c>
      <c r="D132">
        <v>134.858069</v>
      </c>
      <c r="E132" s="2">
        <v>2</v>
      </c>
      <c r="P132">
        <v>1</v>
      </c>
      <c r="Q132" t="str">
        <f>CONCATENATE(C132,E132,G132,I132)</f>
        <v>2</v>
      </c>
      <c r="R132">
        <v>3</v>
      </c>
      <c r="X132" t="s">
        <v>283</v>
      </c>
      <c r="Y132" t="s">
        <v>262</v>
      </c>
      <c r="BG132">
        <v>3</v>
      </c>
      <c r="BH132">
        <v>1016</v>
      </c>
      <c r="BI132">
        <f>($BH$152-$BH$149)/200</f>
        <v>0.09</v>
      </c>
    </row>
    <row r="133" spans="1:61" x14ac:dyDescent="0.25">
      <c r="A133">
        <v>132</v>
      </c>
      <c r="D133">
        <v>134.858069</v>
      </c>
      <c r="E133" s="2">
        <v>2</v>
      </c>
      <c r="P133">
        <v>1</v>
      </c>
      <c r="Q133" t="str">
        <f>CONCATENATE(C133,E133,G133,I133)</f>
        <v>2</v>
      </c>
      <c r="R133">
        <v>1</v>
      </c>
      <c r="X133" t="s">
        <v>283</v>
      </c>
      <c r="Y133" t="s">
        <v>263</v>
      </c>
      <c r="BG133">
        <v>1</v>
      </c>
      <c r="BH133">
        <v>1028</v>
      </c>
      <c r="BI133">
        <f>($BH$153-$BH$150)/200</f>
        <v>0.13500000000000001</v>
      </c>
    </row>
    <row r="134" spans="1:61" x14ac:dyDescent="0.25">
      <c r="A134">
        <v>133</v>
      </c>
      <c r="D134">
        <v>134.858069</v>
      </c>
      <c r="E134" s="2">
        <v>2</v>
      </c>
      <c r="P134">
        <v>1</v>
      </c>
      <c r="Q134" t="str">
        <f>CONCATENATE(C134,E134,G134,I134)</f>
        <v>2</v>
      </c>
      <c r="R134">
        <v>4</v>
      </c>
      <c r="X134" t="s">
        <v>283</v>
      </c>
      <c r="Y134" t="s">
        <v>264</v>
      </c>
      <c r="BG134">
        <v>4</v>
      </c>
      <c r="BH134">
        <v>1028</v>
      </c>
      <c r="BI134">
        <f>($BH$154-$BH$151)/200</f>
        <v>0.115</v>
      </c>
    </row>
    <row r="135" spans="1:61" x14ac:dyDescent="0.25">
      <c r="A135">
        <v>134</v>
      </c>
      <c r="D135">
        <v>134.858069</v>
      </c>
      <c r="E135" s="2">
        <v>2</v>
      </c>
      <c r="P135">
        <v>1</v>
      </c>
      <c r="Q135" t="str">
        <f>CONCATENATE(C135,E135,G135,I135)</f>
        <v>2</v>
      </c>
      <c r="R135" t="s">
        <v>22</v>
      </c>
      <c r="X135" t="s">
        <v>283</v>
      </c>
      <c r="Y135" t="s">
        <v>265</v>
      </c>
      <c r="BG135" t="s">
        <v>22</v>
      </c>
      <c r="BH135">
        <v>1031</v>
      </c>
      <c r="BI135">
        <f>($BH$155-$BH$152)/200</f>
        <v>0.115</v>
      </c>
    </row>
    <row r="136" spans="1:61" x14ac:dyDescent="0.25">
      <c r="A136">
        <v>135</v>
      </c>
      <c r="D136">
        <v>134.858069</v>
      </c>
      <c r="E136" s="2">
        <v>2</v>
      </c>
      <c r="F136">
        <v>127.57788400000001</v>
      </c>
      <c r="G136" s="3">
        <v>3</v>
      </c>
      <c r="P136">
        <v>2</v>
      </c>
      <c r="Q136" t="str">
        <f>CONCATENATE(C136,E136,G136,I136)</f>
        <v>23</v>
      </c>
      <c r="R136" t="s">
        <v>22</v>
      </c>
      <c r="X136" t="s">
        <v>283</v>
      </c>
      <c r="Y136" t="s">
        <v>262</v>
      </c>
      <c r="BG136" t="s">
        <v>22</v>
      </c>
      <c r="BH136">
        <v>1064</v>
      </c>
      <c r="BI136">
        <f>($BH$156-$BH$153)/200</f>
        <v>0.08</v>
      </c>
    </row>
    <row r="137" spans="1:61" x14ac:dyDescent="0.25">
      <c r="A137">
        <v>136</v>
      </c>
      <c r="D137">
        <v>134.858069</v>
      </c>
      <c r="E137" s="2">
        <v>2</v>
      </c>
      <c r="F137">
        <v>127.69448</v>
      </c>
      <c r="G137" s="3">
        <v>3</v>
      </c>
      <c r="P137">
        <v>2</v>
      </c>
      <c r="Q137" t="str">
        <f>CONCATENATE(C137,E137,G137,I137)</f>
        <v>23</v>
      </c>
      <c r="R137">
        <v>2</v>
      </c>
      <c r="X137" t="s">
        <v>283</v>
      </c>
      <c r="Y137" t="s">
        <v>263</v>
      </c>
      <c r="AB137" t="s">
        <v>281</v>
      </c>
      <c r="AC137" t="str">
        <f>CONCATENATE($R137,$R138,$R139,$R140)</f>
        <v>2314</v>
      </c>
      <c r="BG137">
        <v>2</v>
      </c>
      <c r="BH137">
        <v>1065</v>
      </c>
      <c r="BI137">
        <f>($BH$157-$BH$154)/200</f>
        <v>0.115</v>
      </c>
    </row>
    <row r="138" spans="1:61" x14ac:dyDescent="0.25">
      <c r="A138">
        <v>137</v>
      </c>
      <c r="D138">
        <v>134.858069</v>
      </c>
      <c r="E138" s="2">
        <v>2</v>
      </c>
      <c r="F138">
        <v>127.62737200000001</v>
      </c>
      <c r="G138" s="3">
        <v>3</v>
      </c>
      <c r="P138">
        <v>2</v>
      </c>
      <c r="Q138" t="str">
        <f>CONCATENATE(C138,E138,G138,I138)</f>
        <v>23</v>
      </c>
      <c r="R138">
        <v>3</v>
      </c>
      <c r="X138" t="s">
        <v>283</v>
      </c>
      <c r="Y138" t="s">
        <v>264</v>
      </c>
      <c r="BG138">
        <v>3</v>
      </c>
      <c r="BH138">
        <v>1069</v>
      </c>
      <c r="BI138">
        <f>($BH$158-$BH$155)/200</f>
        <v>0.105</v>
      </c>
    </row>
    <row r="139" spans="1:61" x14ac:dyDescent="0.25">
      <c r="A139">
        <v>138</v>
      </c>
      <c r="D139">
        <v>134.858069</v>
      </c>
      <c r="E139" s="2">
        <v>2</v>
      </c>
      <c r="F139">
        <v>127.61051500000001</v>
      </c>
      <c r="G139" s="3">
        <v>3</v>
      </c>
      <c r="P139">
        <v>2</v>
      </c>
      <c r="Q139" t="str">
        <f>CONCATENATE(C139,E139,G139,I139)</f>
        <v>23</v>
      </c>
      <c r="R139">
        <v>1</v>
      </c>
      <c r="X139" t="s">
        <v>283</v>
      </c>
      <c r="Y139" t="s">
        <v>265</v>
      </c>
      <c r="BG139">
        <v>1</v>
      </c>
      <c r="BH139">
        <v>1082</v>
      </c>
      <c r="BI139">
        <f>($BH$159-$BH$156)/200</f>
        <v>9.5000000000000001E-2</v>
      </c>
    </row>
    <row r="140" spans="1:61" x14ac:dyDescent="0.25">
      <c r="A140">
        <v>139</v>
      </c>
      <c r="D140">
        <v>134.858069</v>
      </c>
      <c r="E140" s="2">
        <v>2</v>
      </c>
      <c r="F140">
        <v>127.587008</v>
      </c>
      <c r="G140" s="3">
        <v>3</v>
      </c>
      <c r="P140">
        <v>2</v>
      </c>
      <c r="Q140" t="str">
        <f>CONCATENATE(C140,E140,G140,I140)</f>
        <v>23</v>
      </c>
      <c r="R140">
        <v>4</v>
      </c>
      <c r="X140" t="s">
        <v>283</v>
      </c>
      <c r="Y140" t="s">
        <v>262</v>
      </c>
      <c r="BG140">
        <v>4</v>
      </c>
      <c r="BH140">
        <v>1083</v>
      </c>
      <c r="BI140">
        <f>($BH$160-$BH$157)/200</f>
        <v>9.5000000000000001E-2</v>
      </c>
    </row>
    <row r="141" spans="1:61" x14ac:dyDescent="0.25">
      <c r="A141">
        <v>140</v>
      </c>
      <c r="D141">
        <v>134.858069</v>
      </c>
      <c r="E141" s="2">
        <v>2</v>
      </c>
      <c r="F141">
        <v>127.55778000000001</v>
      </c>
      <c r="G141" s="3">
        <v>3</v>
      </c>
      <c r="P141">
        <v>2</v>
      </c>
      <c r="Q141" t="str">
        <f>CONCATENATE(C141,E141,G141,I141)</f>
        <v>23</v>
      </c>
      <c r="R141">
        <v>2</v>
      </c>
      <c r="X141" t="s">
        <v>283</v>
      </c>
      <c r="Y141" t="s">
        <v>263</v>
      </c>
      <c r="AB141" t="s">
        <v>283</v>
      </c>
      <c r="AC141" t="str">
        <f>CONCATENATE($R141,$R142,$R143,$R144)</f>
        <v>2341</v>
      </c>
      <c r="BG141">
        <v>2</v>
      </c>
      <c r="BH141">
        <v>1100</v>
      </c>
      <c r="BI141">
        <f>($BH$161-$BH$158)/200</f>
        <v>0.105</v>
      </c>
    </row>
    <row r="142" spans="1:61" x14ac:dyDescent="0.25">
      <c r="A142">
        <v>141</v>
      </c>
      <c r="D142">
        <v>134.858069</v>
      </c>
      <c r="E142" s="2">
        <v>2</v>
      </c>
      <c r="F142">
        <v>127.60035999999999</v>
      </c>
      <c r="G142" s="3">
        <v>3</v>
      </c>
      <c r="P142">
        <v>2</v>
      </c>
      <c r="Q142" t="str">
        <f>CONCATENATE(C142,E142,G142,I142)</f>
        <v>23</v>
      </c>
      <c r="R142">
        <v>3</v>
      </c>
      <c r="X142" t="s">
        <v>283</v>
      </c>
      <c r="Y142" t="s">
        <v>264</v>
      </c>
      <c r="BG142">
        <v>3</v>
      </c>
      <c r="BH142">
        <v>1102</v>
      </c>
      <c r="BI142">
        <f>($BH$162-$BH$159)/200</f>
        <v>0.12</v>
      </c>
    </row>
    <row r="143" spans="1:61" x14ac:dyDescent="0.25">
      <c r="A143">
        <v>142</v>
      </c>
      <c r="F143">
        <v>127.64922200000001</v>
      </c>
      <c r="G143" s="3">
        <v>3</v>
      </c>
      <c r="P143">
        <v>1</v>
      </c>
      <c r="Q143" t="str">
        <f>CONCATENATE(C143,E143,G143,I143)</f>
        <v>3</v>
      </c>
      <c r="R143">
        <v>4</v>
      </c>
      <c r="X143" t="s">
        <v>283</v>
      </c>
      <c r="Y143" t="s">
        <v>265</v>
      </c>
      <c r="BG143">
        <v>4</v>
      </c>
      <c r="BH143">
        <v>1114</v>
      </c>
      <c r="BI143">
        <f>($BH$163-$BH$160)/200</f>
        <v>8.5000000000000006E-2</v>
      </c>
    </row>
    <row r="144" spans="1:61" x14ac:dyDescent="0.25">
      <c r="A144">
        <v>143</v>
      </c>
      <c r="F144">
        <v>127.66427100000001</v>
      </c>
      <c r="G144" s="3">
        <v>3</v>
      </c>
      <c r="H144">
        <v>135.098411</v>
      </c>
      <c r="I144" s="5">
        <v>4</v>
      </c>
      <c r="P144">
        <v>2</v>
      </c>
      <c r="Q144" t="str">
        <f>CONCATENATE(C144,E144,G144,I144)</f>
        <v>34</v>
      </c>
      <c r="R144">
        <v>1</v>
      </c>
      <c r="X144" t="s">
        <v>283</v>
      </c>
      <c r="Y144" t="s">
        <v>262</v>
      </c>
      <c r="BG144">
        <v>1</v>
      </c>
      <c r="BH144">
        <v>1117</v>
      </c>
      <c r="BI144">
        <f>($BH$164-$BH$161)/200</f>
        <v>0.08</v>
      </c>
    </row>
    <row r="145" spans="1:61" x14ac:dyDescent="0.25">
      <c r="A145">
        <v>144</v>
      </c>
      <c r="F145">
        <v>127.684943</v>
      </c>
      <c r="G145" s="3">
        <v>3</v>
      </c>
      <c r="H145">
        <v>135.098411</v>
      </c>
      <c r="I145" s="5">
        <v>4</v>
      </c>
      <c r="P145">
        <v>2</v>
      </c>
      <c r="Q145" t="str">
        <f>CONCATENATE(C145,E145,G145,I145)</f>
        <v>34</v>
      </c>
      <c r="R145">
        <v>2</v>
      </c>
      <c r="X145" t="s">
        <v>283</v>
      </c>
      <c r="Y145" t="s">
        <v>263</v>
      </c>
      <c r="AB145" t="s">
        <v>283</v>
      </c>
      <c r="AC145" t="str">
        <f>CONCATENATE($R145,$R146,$R147,$R148)</f>
        <v>2341</v>
      </c>
      <c r="BG145">
        <v>2</v>
      </c>
      <c r="BH145">
        <v>1131</v>
      </c>
      <c r="BI145">
        <f>($BH$165-$BH$162)/200</f>
        <v>9.5000000000000001E-2</v>
      </c>
    </row>
    <row r="146" spans="1:61" x14ac:dyDescent="0.25">
      <c r="A146">
        <v>145</v>
      </c>
      <c r="F146">
        <v>127.69550599999999</v>
      </c>
      <c r="G146" s="3">
        <v>3</v>
      </c>
      <c r="H146">
        <v>135.098411</v>
      </c>
      <c r="I146" s="5">
        <v>4</v>
      </c>
      <c r="P146">
        <v>2</v>
      </c>
      <c r="Q146" t="str">
        <f>CONCATENATE(C146,E146,G146,I146)</f>
        <v>34</v>
      </c>
      <c r="R146">
        <v>3</v>
      </c>
      <c r="X146" t="s">
        <v>283</v>
      </c>
      <c r="Y146" t="s">
        <v>264</v>
      </c>
      <c r="BG146">
        <v>3</v>
      </c>
      <c r="BH146">
        <v>1134</v>
      </c>
      <c r="BI146">
        <f>($BH$166-$BH$163)/200</f>
        <v>0.105</v>
      </c>
    </row>
    <row r="147" spans="1:61" x14ac:dyDescent="0.25">
      <c r="A147">
        <v>146</v>
      </c>
      <c r="B147">
        <v>156.22168600000001</v>
      </c>
      <c r="C147" s="4">
        <v>1</v>
      </c>
      <c r="F147">
        <v>127.57788400000001</v>
      </c>
      <c r="G147" s="3">
        <v>3</v>
      </c>
      <c r="H147">
        <v>135.098411</v>
      </c>
      <c r="I147" s="5">
        <v>4</v>
      </c>
      <c r="P147">
        <v>3</v>
      </c>
      <c r="Q147" t="str">
        <f>CONCATENATE(C147,E147,G147,I147)</f>
        <v>134</v>
      </c>
      <c r="R147">
        <v>4</v>
      </c>
      <c r="X147" t="s">
        <v>283</v>
      </c>
      <c r="Y147" t="s">
        <v>265</v>
      </c>
      <c r="BG147">
        <v>4</v>
      </c>
      <c r="BH147">
        <v>1144</v>
      </c>
      <c r="BI147">
        <f>($BH$167-$BH$164)/200</f>
        <v>9.5000000000000001E-2</v>
      </c>
    </row>
    <row r="148" spans="1:61" x14ac:dyDescent="0.25">
      <c r="A148">
        <v>147</v>
      </c>
      <c r="B148">
        <v>156.23219700000001</v>
      </c>
      <c r="C148" s="4">
        <v>1</v>
      </c>
      <c r="H148">
        <v>135.098411</v>
      </c>
      <c r="I148" s="5">
        <v>4</v>
      </c>
      <c r="P148">
        <v>2</v>
      </c>
      <c r="Q148" t="str">
        <f>CONCATENATE(C148,E148,G148,I148)</f>
        <v>14</v>
      </c>
      <c r="R148">
        <v>1</v>
      </c>
      <c r="X148" t="s">
        <v>283</v>
      </c>
      <c r="Y148" t="s">
        <v>262</v>
      </c>
      <c r="BG148">
        <v>1</v>
      </c>
      <c r="BH148">
        <v>1147</v>
      </c>
      <c r="BI148">
        <f>($BH$168-$BH$165)/200</f>
        <v>8.5000000000000006E-2</v>
      </c>
    </row>
    <row r="149" spans="1:61" x14ac:dyDescent="0.25">
      <c r="A149">
        <v>148</v>
      </c>
      <c r="B149">
        <v>156.24627800000002</v>
      </c>
      <c r="C149" s="4">
        <v>1</v>
      </c>
      <c r="H149">
        <v>135.098411</v>
      </c>
      <c r="I149" s="5">
        <v>4</v>
      </c>
      <c r="P149">
        <v>2</v>
      </c>
      <c r="Q149" t="str">
        <f>CONCATENATE(C149,E149,G149,I149)</f>
        <v>14</v>
      </c>
      <c r="R149">
        <v>2</v>
      </c>
      <c r="X149" t="s">
        <v>283</v>
      </c>
      <c r="Y149" t="s">
        <v>263</v>
      </c>
      <c r="AB149" t="s">
        <v>283</v>
      </c>
      <c r="AC149" t="str">
        <f>CONCATENATE($R149,$R150,$R151,$R152)</f>
        <v>2341</v>
      </c>
      <c r="BG149">
        <v>2</v>
      </c>
      <c r="BH149">
        <v>1160</v>
      </c>
      <c r="BI149">
        <f>($BH$169-$BH$166)/200</f>
        <v>0.1</v>
      </c>
    </row>
    <row r="150" spans="1:61" x14ac:dyDescent="0.25">
      <c r="A150">
        <v>149</v>
      </c>
      <c r="B150">
        <v>156.216891</v>
      </c>
      <c r="C150" s="4">
        <v>1</v>
      </c>
      <c r="H150">
        <v>135.098411</v>
      </c>
      <c r="I150" s="5">
        <v>4</v>
      </c>
      <c r="P150">
        <v>2</v>
      </c>
      <c r="Q150" t="str">
        <f>CONCATENATE(C150,E150,G150,I150)</f>
        <v>14</v>
      </c>
      <c r="R150">
        <v>3</v>
      </c>
      <c r="X150" t="s">
        <v>283</v>
      </c>
      <c r="Y150" t="s">
        <v>264</v>
      </c>
      <c r="BG150">
        <v>3</v>
      </c>
      <c r="BH150">
        <v>1163</v>
      </c>
      <c r="BI150">
        <f>($BH$170-$BH$167)/200</f>
        <v>0.115</v>
      </c>
    </row>
    <row r="151" spans="1:61" x14ac:dyDescent="0.25">
      <c r="A151">
        <v>150</v>
      </c>
      <c r="B151">
        <v>156.207145</v>
      </c>
      <c r="C151" s="4">
        <v>1</v>
      </c>
      <c r="H151">
        <v>135.098411</v>
      </c>
      <c r="I151" s="5">
        <v>4</v>
      </c>
      <c r="P151">
        <v>2</v>
      </c>
      <c r="Q151" t="str">
        <f>CONCATENATE(C151,E151,G151,I151)</f>
        <v>14</v>
      </c>
      <c r="R151">
        <v>4</v>
      </c>
      <c r="X151" t="s">
        <v>283</v>
      </c>
      <c r="Y151" t="s">
        <v>265</v>
      </c>
      <c r="BG151">
        <v>4</v>
      </c>
      <c r="BH151">
        <v>1171</v>
      </c>
      <c r="BI151">
        <f>($BH$171-$BH$168)/200</f>
        <v>0.1</v>
      </c>
    </row>
    <row r="152" spans="1:61" x14ac:dyDescent="0.25">
      <c r="A152">
        <v>151</v>
      </c>
      <c r="B152">
        <v>156.19097199999999</v>
      </c>
      <c r="C152" s="4">
        <v>1</v>
      </c>
      <c r="H152">
        <v>135.098411</v>
      </c>
      <c r="I152" s="5">
        <v>4</v>
      </c>
      <c r="P152">
        <v>2</v>
      </c>
      <c r="Q152" t="str">
        <f>CONCATENATE(C152,E152,G152,I152)</f>
        <v>14</v>
      </c>
      <c r="R152">
        <v>1</v>
      </c>
      <c r="X152" t="s">
        <v>283</v>
      </c>
      <c r="Y152" t="s">
        <v>262</v>
      </c>
      <c r="BG152">
        <v>1</v>
      </c>
      <c r="BH152">
        <v>1178</v>
      </c>
      <c r="BI152">
        <f>($BH$172-$BH$169)/200</f>
        <v>8.5000000000000006E-2</v>
      </c>
    </row>
    <row r="153" spans="1:61" x14ac:dyDescent="0.25">
      <c r="A153">
        <v>152</v>
      </c>
      <c r="B153">
        <v>156.21678900000001</v>
      </c>
      <c r="C153" s="4">
        <v>1</v>
      </c>
      <c r="H153">
        <v>135.098411</v>
      </c>
      <c r="I153" s="5">
        <v>4</v>
      </c>
      <c r="P153">
        <v>2</v>
      </c>
      <c r="Q153" t="str">
        <f>CONCATENATE(C153,E153,G153,I153)</f>
        <v>14</v>
      </c>
      <c r="R153">
        <v>2</v>
      </c>
      <c r="X153" t="s">
        <v>283</v>
      </c>
      <c r="Y153" t="s">
        <v>263</v>
      </c>
      <c r="AB153" t="s">
        <v>283</v>
      </c>
      <c r="AC153" t="str">
        <f>CONCATENATE($R153,$R154,$R155,$R156)</f>
        <v>2341</v>
      </c>
      <c r="BG153">
        <v>2</v>
      </c>
      <c r="BH153">
        <v>1190</v>
      </c>
      <c r="BI153">
        <f>($BH$173-$BH$170)/200</f>
        <v>9.5000000000000001E-2</v>
      </c>
    </row>
    <row r="154" spans="1:61" x14ac:dyDescent="0.25">
      <c r="A154">
        <v>153</v>
      </c>
      <c r="B154">
        <v>156.222757</v>
      </c>
      <c r="C154" s="4">
        <v>1</v>
      </c>
      <c r="H154">
        <v>135.098411</v>
      </c>
      <c r="I154" s="5">
        <v>4</v>
      </c>
      <c r="P154">
        <v>2</v>
      </c>
      <c r="Q154" t="str">
        <f>CONCATENATE(C154,E154,G154,I154)</f>
        <v>14</v>
      </c>
      <c r="R154">
        <v>3</v>
      </c>
      <c r="X154" t="s">
        <v>283</v>
      </c>
      <c r="Y154" t="s">
        <v>264</v>
      </c>
      <c r="BG154">
        <v>3</v>
      </c>
      <c r="BH154">
        <v>1194</v>
      </c>
      <c r="BI154">
        <f>($BH$174-$BH$171)/200</f>
        <v>0.115</v>
      </c>
    </row>
    <row r="155" spans="1:61" x14ac:dyDescent="0.25">
      <c r="A155">
        <v>154</v>
      </c>
      <c r="B155">
        <v>156.20949200000001</v>
      </c>
      <c r="C155" s="4">
        <v>1</v>
      </c>
      <c r="H155">
        <v>135.098411</v>
      </c>
      <c r="I155" s="5">
        <v>4</v>
      </c>
      <c r="P155">
        <v>2</v>
      </c>
      <c r="Q155" t="str">
        <f>CONCATENATE(C155,E155,G155,I155)</f>
        <v>14</v>
      </c>
      <c r="R155">
        <v>4</v>
      </c>
      <c r="X155" t="s">
        <v>283</v>
      </c>
      <c r="Y155" t="s">
        <v>265</v>
      </c>
      <c r="BG155">
        <v>4</v>
      </c>
      <c r="BH155">
        <v>1201</v>
      </c>
      <c r="BI155">
        <f>($BH$175-$BH$172)/200</f>
        <v>0.1</v>
      </c>
    </row>
    <row r="156" spans="1:61" x14ac:dyDescent="0.25">
      <c r="A156">
        <v>155</v>
      </c>
      <c r="B156">
        <v>156.15821600000001</v>
      </c>
      <c r="C156" s="4">
        <v>1</v>
      </c>
      <c r="H156">
        <v>135.098411</v>
      </c>
      <c r="I156" s="5">
        <v>4</v>
      </c>
      <c r="P156">
        <v>2</v>
      </c>
      <c r="Q156" t="str">
        <f>CONCATENATE(C156,E156,G156,I156)</f>
        <v>14</v>
      </c>
      <c r="R156">
        <v>1</v>
      </c>
      <c r="X156" t="s">
        <v>283</v>
      </c>
      <c r="Y156" t="s">
        <v>262</v>
      </c>
      <c r="BG156">
        <v>1</v>
      </c>
      <c r="BH156">
        <v>1206</v>
      </c>
      <c r="BI156">
        <f>($BH$176-$BH$173)/200</f>
        <v>0.09</v>
      </c>
    </row>
    <row r="157" spans="1:61" x14ac:dyDescent="0.25">
      <c r="A157">
        <v>156</v>
      </c>
      <c r="B157">
        <v>156.26433900000001</v>
      </c>
      <c r="C157" s="4">
        <v>1</v>
      </c>
      <c r="H157">
        <v>135.098411</v>
      </c>
      <c r="I157" s="5">
        <v>4</v>
      </c>
      <c r="P157">
        <v>2</v>
      </c>
      <c r="Q157" t="str">
        <f>CONCATENATE(C157,E157,G157,I157)</f>
        <v>14</v>
      </c>
      <c r="R157">
        <v>2</v>
      </c>
      <c r="X157" t="s">
        <v>283</v>
      </c>
      <c r="Y157" t="s">
        <v>263</v>
      </c>
      <c r="AB157" t="s">
        <v>283</v>
      </c>
      <c r="AC157" t="str">
        <f>CONCATENATE($R157,$R158,$R159,$R160)</f>
        <v>2341</v>
      </c>
      <c r="BG157">
        <v>2</v>
      </c>
      <c r="BH157">
        <v>1217</v>
      </c>
      <c r="BI157">
        <f>($BH$177-$BH$174)/200</f>
        <v>0.105</v>
      </c>
    </row>
    <row r="158" spans="1:61" x14ac:dyDescent="0.25">
      <c r="A158">
        <v>157</v>
      </c>
      <c r="B158">
        <v>156.209135</v>
      </c>
      <c r="C158" s="4">
        <v>1</v>
      </c>
      <c r="H158">
        <v>135.02635900000001</v>
      </c>
      <c r="I158" s="5">
        <v>4</v>
      </c>
      <c r="P158">
        <v>2</v>
      </c>
      <c r="Q158" t="str">
        <f>CONCATENATE(C158,E158,G158,I158)</f>
        <v>14</v>
      </c>
      <c r="R158">
        <v>3</v>
      </c>
      <c r="X158" t="s">
        <v>283</v>
      </c>
      <c r="Y158" t="s">
        <v>264</v>
      </c>
      <c r="BG158">
        <v>3</v>
      </c>
      <c r="BH158">
        <v>1222</v>
      </c>
      <c r="BI158">
        <f>($BH$178-$BH$175)/200</f>
        <v>0.12</v>
      </c>
    </row>
    <row r="159" spans="1:61" x14ac:dyDescent="0.25">
      <c r="A159">
        <v>158</v>
      </c>
      <c r="B159">
        <v>156.22168600000001</v>
      </c>
      <c r="C159" s="4">
        <v>1</v>
      </c>
      <c r="P159">
        <v>1</v>
      </c>
      <c r="Q159" t="str">
        <f>CONCATENATE(C159,E159,G159,I159)</f>
        <v>1</v>
      </c>
      <c r="R159">
        <v>4</v>
      </c>
      <c r="X159" t="s">
        <v>283</v>
      </c>
      <c r="Y159" t="s">
        <v>265</v>
      </c>
      <c r="BG159">
        <v>4</v>
      </c>
      <c r="BH159">
        <v>1225</v>
      </c>
      <c r="BI159">
        <f>($BH$179-$BH$176)/200</f>
        <v>0.115</v>
      </c>
    </row>
    <row r="160" spans="1:61" x14ac:dyDescent="0.25">
      <c r="A160">
        <v>159</v>
      </c>
      <c r="B160">
        <v>156.22168600000001</v>
      </c>
      <c r="C160" s="4">
        <v>1</v>
      </c>
      <c r="P160">
        <v>1</v>
      </c>
      <c r="Q160" t="str">
        <f>CONCATENATE(C160,E160,G160,I160)</f>
        <v>1</v>
      </c>
      <c r="R160">
        <v>1</v>
      </c>
      <c r="X160" t="s">
        <v>283</v>
      </c>
      <c r="Y160" t="s">
        <v>262</v>
      </c>
      <c r="BG160">
        <v>1</v>
      </c>
      <c r="BH160">
        <v>1236</v>
      </c>
      <c r="BI160">
        <f>($BH$180-$BH$177)/200</f>
        <v>8.5000000000000006E-2</v>
      </c>
    </row>
    <row r="161" spans="1:61" x14ac:dyDescent="0.25">
      <c r="A161">
        <v>160</v>
      </c>
      <c r="D161">
        <v>164.23423700000001</v>
      </c>
      <c r="E161" s="2">
        <v>2</v>
      </c>
      <c r="P161">
        <v>1</v>
      </c>
      <c r="Q161" t="str">
        <f>CONCATENATE(C161,E161,G161,I161)</f>
        <v>2</v>
      </c>
      <c r="R161">
        <v>2</v>
      </c>
      <c r="X161" t="s">
        <v>283</v>
      </c>
      <c r="Y161" t="s">
        <v>262</v>
      </c>
      <c r="AB161" t="s">
        <v>283</v>
      </c>
      <c r="AC161" t="str">
        <f>CONCATENATE($R161,$R162,$R163,$R164)</f>
        <v>2341</v>
      </c>
      <c r="BG161">
        <v>2</v>
      </c>
      <c r="BH161">
        <v>1243</v>
      </c>
      <c r="BI161">
        <f>($BH$186-$BH$183)/200</f>
        <v>9.5000000000000001E-2</v>
      </c>
    </row>
    <row r="162" spans="1:61" x14ac:dyDescent="0.25">
      <c r="A162">
        <v>161</v>
      </c>
      <c r="D162">
        <v>164.213268</v>
      </c>
      <c r="E162" s="2">
        <v>2</v>
      </c>
      <c r="P162">
        <v>1</v>
      </c>
      <c r="Q162" t="str">
        <f>CONCATENATE(C162,E162,G162,I162)</f>
        <v>2</v>
      </c>
      <c r="R162">
        <v>3</v>
      </c>
      <c r="X162" t="s">
        <v>283</v>
      </c>
      <c r="Y162" t="s">
        <v>263</v>
      </c>
      <c r="BG162">
        <v>3</v>
      </c>
      <c r="BH162">
        <v>1249</v>
      </c>
      <c r="BI162">
        <f>($BH$187-$BH$184)/200</f>
        <v>0.14499999999999999</v>
      </c>
    </row>
    <row r="163" spans="1:61" x14ac:dyDescent="0.25">
      <c r="A163">
        <v>162</v>
      </c>
      <c r="D163">
        <v>164.19694100000001</v>
      </c>
      <c r="E163" s="2">
        <v>2</v>
      </c>
      <c r="P163">
        <v>1</v>
      </c>
      <c r="Q163" t="str">
        <f>CONCATENATE(C163,E163,G163,I163)</f>
        <v>2</v>
      </c>
      <c r="R163">
        <v>4</v>
      </c>
      <c r="X163" t="s">
        <v>283</v>
      </c>
      <c r="Y163" t="s">
        <v>264</v>
      </c>
      <c r="BG163">
        <v>4</v>
      </c>
      <c r="BH163">
        <v>1253</v>
      </c>
      <c r="BI163">
        <f>($BH$188-$BH$185)/200</f>
        <v>0.105</v>
      </c>
    </row>
    <row r="164" spans="1:61" x14ac:dyDescent="0.25">
      <c r="A164">
        <v>163</v>
      </c>
      <c r="D164">
        <v>164.28892999999999</v>
      </c>
      <c r="E164" s="2">
        <v>2</v>
      </c>
      <c r="F164">
        <v>156.99234899999999</v>
      </c>
      <c r="G164" s="3">
        <v>3</v>
      </c>
      <c r="P164">
        <v>2</v>
      </c>
      <c r="Q164" t="str">
        <f>CONCATENATE(C164,E164,G164,I164)</f>
        <v>23</v>
      </c>
      <c r="R164">
        <v>1</v>
      </c>
      <c r="X164" t="s">
        <v>283</v>
      </c>
      <c r="Y164" t="s">
        <v>265</v>
      </c>
      <c r="BG164">
        <v>1</v>
      </c>
      <c r="BH164">
        <v>1259</v>
      </c>
      <c r="BI164">
        <f>($BH$189-$BH$186)/200</f>
        <v>0.125</v>
      </c>
    </row>
    <row r="165" spans="1:61" x14ac:dyDescent="0.25">
      <c r="A165">
        <v>164</v>
      </c>
      <c r="D165">
        <v>164.275665</v>
      </c>
      <c r="E165" s="2">
        <v>2</v>
      </c>
      <c r="F165">
        <v>156.91010399999999</v>
      </c>
      <c r="G165" s="3">
        <v>3</v>
      </c>
      <c r="P165">
        <v>2</v>
      </c>
      <c r="Q165" t="str">
        <f>CONCATENATE(C165,E165,G165,I165)</f>
        <v>23</v>
      </c>
      <c r="R165">
        <v>2</v>
      </c>
      <c r="X165" t="s">
        <v>283</v>
      </c>
      <c r="Y165" t="s">
        <v>262</v>
      </c>
      <c r="AB165" t="s">
        <v>283</v>
      </c>
      <c r="AC165" t="str">
        <f>CONCATENATE($R165,$R166,$R167,$R168)</f>
        <v>2341</v>
      </c>
      <c r="BG165">
        <v>2</v>
      </c>
      <c r="BH165">
        <v>1268</v>
      </c>
      <c r="BI165">
        <f>($BH$190-$BH$187)/200</f>
        <v>8.5000000000000006E-2</v>
      </c>
    </row>
    <row r="166" spans="1:61" x14ac:dyDescent="0.25">
      <c r="A166">
        <v>165</v>
      </c>
      <c r="D166">
        <v>164.24505400000001</v>
      </c>
      <c r="E166" s="2">
        <v>2</v>
      </c>
      <c r="F166">
        <v>156.90408300000001</v>
      </c>
      <c r="G166" s="3">
        <v>3</v>
      </c>
      <c r="P166">
        <v>2</v>
      </c>
      <c r="Q166" t="str">
        <f>CONCATENATE(C166,E166,G166,I166)</f>
        <v>23</v>
      </c>
      <c r="R166">
        <v>3</v>
      </c>
      <c r="X166" t="s">
        <v>283</v>
      </c>
      <c r="Y166" t="s">
        <v>263</v>
      </c>
      <c r="BG166">
        <v>3</v>
      </c>
      <c r="BH166">
        <v>1274</v>
      </c>
      <c r="BI166">
        <f>($BH$191-$BH$188)/200</f>
        <v>0.13</v>
      </c>
    </row>
    <row r="167" spans="1:61" x14ac:dyDescent="0.25">
      <c r="A167">
        <v>166</v>
      </c>
      <c r="D167">
        <v>164.253063</v>
      </c>
      <c r="E167" s="2">
        <v>2</v>
      </c>
      <c r="F167">
        <v>156.84112500000001</v>
      </c>
      <c r="G167" s="3">
        <v>3</v>
      </c>
      <c r="P167">
        <v>2</v>
      </c>
      <c r="Q167" t="str">
        <f>CONCATENATE(C167,E167,G167,I167)</f>
        <v>23</v>
      </c>
      <c r="R167">
        <v>4</v>
      </c>
      <c r="X167" t="s">
        <v>283</v>
      </c>
      <c r="Y167" t="s">
        <v>264</v>
      </c>
      <c r="BG167">
        <v>4</v>
      </c>
      <c r="BH167">
        <v>1278</v>
      </c>
      <c r="BI167">
        <f>($BH$192-$BH$189)/200</f>
        <v>0.105</v>
      </c>
    </row>
    <row r="168" spans="1:61" x14ac:dyDescent="0.25">
      <c r="A168">
        <v>167</v>
      </c>
      <c r="D168">
        <v>164.275768</v>
      </c>
      <c r="E168" s="2">
        <v>2</v>
      </c>
      <c r="F168">
        <v>156.8449</v>
      </c>
      <c r="G168" s="3">
        <v>3</v>
      </c>
      <c r="P168">
        <v>2</v>
      </c>
      <c r="Q168" t="str">
        <f>CONCATENATE(C168,E168,G168,I168)</f>
        <v>23</v>
      </c>
      <c r="R168">
        <v>1</v>
      </c>
      <c r="X168" t="s">
        <v>283</v>
      </c>
      <c r="Y168" t="s">
        <v>265</v>
      </c>
      <c r="BG168">
        <v>1</v>
      </c>
      <c r="BH168">
        <v>1285</v>
      </c>
      <c r="BI168">
        <f>($BH$193-$BH$190)/200</f>
        <v>0.14000000000000001</v>
      </c>
    </row>
    <row r="169" spans="1:61" x14ac:dyDescent="0.25">
      <c r="A169">
        <v>168</v>
      </c>
      <c r="D169">
        <v>164.31964600000001</v>
      </c>
      <c r="E169" s="2">
        <v>2</v>
      </c>
      <c r="F169">
        <v>156.85806400000001</v>
      </c>
      <c r="G169" s="3">
        <v>3</v>
      </c>
      <c r="P169">
        <v>2</v>
      </c>
      <c r="Q169" t="str">
        <f>CONCATENATE(C169,E169,G169,I169)</f>
        <v>23</v>
      </c>
      <c r="R169">
        <v>2</v>
      </c>
      <c r="X169" t="s">
        <v>283</v>
      </c>
      <c r="Y169" t="s">
        <v>262</v>
      </c>
      <c r="AB169" t="s">
        <v>283</v>
      </c>
      <c r="AC169" t="str">
        <f>CONCATENATE($R169,$R170,$R171,$R172)</f>
        <v>2341</v>
      </c>
      <c r="BG169">
        <v>2</v>
      </c>
      <c r="BH169">
        <v>1294</v>
      </c>
      <c r="BI169">
        <f>($BH$194-$BH$191)/200</f>
        <v>7.4999999999999997E-2</v>
      </c>
    </row>
    <row r="170" spans="1:61" x14ac:dyDescent="0.25">
      <c r="A170">
        <v>169</v>
      </c>
      <c r="D170">
        <v>164.23423700000001</v>
      </c>
      <c r="E170" s="2">
        <v>2</v>
      </c>
      <c r="F170">
        <v>156.88000199999999</v>
      </c>
      <c r="G170" s="3">
        <v>3</v>
      </c>
      <c r="P170">
        <v>2</v>
      </c>
      <c r="Q170" t="str">
        <f>CONCATENATE(C170,E170,G170,I170)</f>
        <v>23</v>
      </c>
      <c r="R170">
        <v>3</v>
      </c>
      <c r="X170" t="s">
        <v>283</v>
      </c>
      <c r="Y170" t="s">
        <v>263</v>
      </c>
      <c r="BG170">
        <v>3</v>
      </c>
      <c r="BH170">
        <v>1301</v>
      </c>
      <c r="BI170">
        <f>($BH$195-$BH$192)/200</f>
        <v>0.14000000000000001</v>
      </c>
    </row>
    <row r="171" spans="1:61" x14ac:dyDescent="0.25">
      <c r="A171">
        <v>170</v>
      </c>
      <c r="F171">
        <v>156.78398200000001</v>
      </c>
      <c r="G171" s="3">
        <v>3</v>
      </c>
      <c r="P171">
        <v>1</v>
      </c>
      <c r="Q171" t="str">
        <f>CONCATENATE(C171,E171,G171,I171)</f>
        <v>3</v>
      </c>
      <c r="R171">
        <v>4</v>
      </c>
      <c r="X171" t="s">
        <v>283</v>
      </c>
      <c r="Y171" t="s">
        <v>264</v>
      </c>
      <c r="BG171">
        <v>4</v>
      </c>
      <c r="BH171">
        <v>1305</v>
      </c>
      <c r="BI171">
        <f>($BH$196-$BH$193)/200</f>
        <v>8.5000000000000006E-2</v>
      </c>
    </row>
    <row r="172" spans="1:61" x14ac:dyDescent="0.25">
      <c r="A172">
        <v>171</v>
      </c>
      <c r="F172">
        <v>156.765614</v>
      </c>
      <c r="G172" s="3">
        <v>3</v>
      </c>
      <c r="P172">
        <v>1</v>
      </c>
      <c r="Q172" t="str">
        <f>CONCATENATE(C172,E172,G172,I172)</f>
        <v>3</v>
      </c>
      <c r="R172">
        <v>1</v>
      </c>
      <c r="X172" t="s">
        <v>283</v>
      </c>
      <c r="Y172" t="s">
        <v>265</v>
      </c>
      <c r="BG172">
        <v>1</v>
      </c>
      <c r="BH172">
        <v>1311</v>
      </c>
      <c r="BI172">
        <f>($BH$197-$BH$194)/200</f>
        <v>0.15</v>
      </c>
    </row>
    <row r="173" spans="1:61" x14ac:dyDescent="0.25">
      <c r="A173">
        <v>172</v>
      </c>
      <c r="F173">
        <v>156.99234899999999</v>
      </c>
      <c r="G173" s="3">
        <v>3</v>
      </c>
      <c r="P173">
        <v>1</v>
      </c>
      <c r="Q173" t="str">
        <f>CONCATENATE(C173,E173,G173,I173)</f>
        <v>3</v>
      </c>
      <c r="R173">
        <v>2</v>
      </c>
      <c r="X173" t="s">
        <v>283</v>
      </c>
      <c r="Y173" t="s">
        <v>262</v>
      </c>
      <c r="AB173" t="s">
        <v>283</v>
      </c>
      <c r="AC173" t="str">
        <f>CONCATENATE($R173,$R174,$R175,$R176)</f>
        <v>2341</v>
      </c>
      <c r="BG173">
        <v>2</v>
      </c>
      <c r="BH173">
        <v>1320</v>
      </c>
      <c r="BI173">
        <f>($BH$198-$BH$195)/200</f>
        <v>8.5000000000000006E-2</v>
      </c>
    </row>
    <row r="174" spans="1:61" x14ac:dyDescent="0.25">
      <c r="A174">
        <v>173</v>
      </c>
      <c r="H174">
        <v>165.12387999999999</v>
      </c>
      <c r="I174" s="5">
        <v>4</v>
      </c>
      <c r="P174">
        <v>1</v>
      </c>
      <c r="Q174" t="str">
        <f>CONCATENATE(C174,E174,G174,I174)</f>
        <v>4</v>
      </c>
      <c r="R174">
        <v>3</v>
      </c>
      <c r="X174" t="s">
        <v>283</v>
      </c>
      <c r="Y174" t="s">
        <v>263</v>
      </c>
      <c r="BG174">
        <v>3</v>
      </c>
      <c r="BH174">
        <v>1328</v>
      </c>
      <c r="BI174">
        <f>($BH$199-$BH$196)/200</f>
        <v>0.14499999999999999</v>
      </c>
    </row>
    <row r="175" spans="1:61" x14ac:dyDescent="0.25">
      <c r="A175">
        <v>174</v>
      </c>
      <c r="B175">
        <v>176.82347200000001</v>
      </c>
      <c r="C175" s="4">
        <v>1</v>
      </c>
      <c r="H175">
        <v>165.06112400000001</v>
      </c>
      <c r="I175" s="5">
        <v>4</v>
      </c>
      <c r="P175">
        <v>2</v>
      </c>
      <c r="Q175" t="str">
        <f>CONCATENATE(C175,E175,G175,I175)</f>
        <v>14</v>
      </c>
      <c r="R175">
        <v>4</v>
      </c>
      <c r="X175" t="s">
        <v>283</v>
      </c>
      <c r="Y175" t="s">
        <v>264</v>
      </c>
      <c r="BG175">
        <v>4</v>
      </c>
      <c r="BH175">
        <v>1331</v>
      </c>
      <c r="BI175">
        <f>($BH$200-$BH$197)/200</f>
        <v>7.4999999999999997E-2</v>
      </c>
    </row>
    <row r="176" spans="1:61" x14ac:dyDescent="0.25">
      <c r="A176">
        <v>175</v>
      </c>
      <c r="B176">
        <v>176.88097099999999</v>
      </c>
      <c r="C176" s="4">
        <v>1</v>
      </c>
      <c r="H176">
        <v>165.09377799999999</v>
      </c>
      <c r="I176" s="5">
        <v>4</v>
      </c>
      <c r="P176">
        <v>2</v>
      </c>
      <c r="Q176" t="str">
        <f>CONCATENATE(C176,E176,G176,I176)</f>
        <v>14</v>
      </c>
      <c r="R176">
        <v>1</v>
      </c>
      <c r="X176" t="s">
        <v>283</v>
      </c>
      <c r="Y176" t="s">
        <v>265</v>
      </c>
      <c r="BG176">
        <v>1</v>
      </c>
      <c r="BH176">
        <v>1338</v>
      </c>
      <c r="BI176">
        <f>($BH$201-$BH$198)/200</f>
        <v>0.125</v>
      </c>
    </row>
    <row r="177" spans="1:61" x14ac:dyDescent="0.25">
      <c r="A177">
        <v>176</v>
      </c>
      <c r="B177">
        <v>176.83852300000001</v>
      </c>
      <c r="C177" s="4">
        <v>1</v>
      </c>
      <c r="H177">
        <v>165.06245200000001</v>
      </c>
      <c r="I177" s="5">
        <v>4</v>
      </c>
      <c r="P177">
        <v>2</v>
      </c>
      <c r="Q177" t="str">
        <f>CONCATENATE(C177,E177,G177,I177)</f>
        <v>14</v>
      </c>
      <c r="R177">
        <v>2</v>
      </c>
      <c r="X177" t="s">
        <v>283</v>
      </c>
      <c r="Y177" t="s">
        <v>262</v>
      </c>
      <c r="AB177" t="s">
        <v>283</v>
      </c>
      <c r="AC177" t="str">
        <f>CONCATENATE($R177,$R178,$R179,$R180)</f>
        <v>2341</v>
      </c>
      <c r="BG177">
        <v>2</v>
      </c>
      <c r="BH177">
        <v>1349</v>
      </c>
      <c r="BI177">
        <f>($BH$202-$BH$199)/200</f>
        <v>6.5000000000000002E-2</v>
      </c>
    </row>
    <row r="178" spans="1:61" x14ac:dyDescent="0.25">
      <c r="A178">
        <v>177</v>
      </c>
      <c r="B178">
        <v>176.843368</v>
      </c>
      <c r="C178" s="4">
        <v>1</v>
      </c>
      <c r="H178">
        <v>165.05045999999999</v>
      </c>
      <c r="I178" s="5">
        <v>4</v>
      </c>
      <c r="P178">
        <v>2</v>
      </c>
      <c r="Q178" t="str">
        <f>CONCATENATE(C178,E178,G178,I178)</f>
        <v>14</v>
      </c>
      <c r="R178">
        <v>3</v>
      </c>
      <c r="X178" t="s">
        <v>282</v>
      </c>
      <c r="Y178" t="s">
        <v>266</v>
      </c>
      <c r="BG178">
        <v>3</v>
      </c>
      <c r="BH178">
        <v>1355</v>
      </c>
      <c r="BI178">
        <f>($BH$203-$BH$200)/200</f>
        <v>0.125</v>
      </c>
    </row>
    <row r="179" spans="1:61" x14ac:dyDescent="0.25">
      <c r="A179">
        <v>178</v>
      </c>
      <c r="B179">
        <v>176.86571800000002</v>
      </c>
      <c r="C179" s="4">
        <v>1</v>
      </c>
      <c r="H179">
        <v>164.97194000000002</v>
      </c>
      <c r="I179" s="5">
        <v>4</v>
      </c>
      <c r="P179">
        <v>2</v>
      </c>
      <c r="Q179" t="str">
        <f>CONCATENATE(C179,E179,G179,I179)</f>
        <v>14</v>
      </c>
      <c r="R179">
        <v>4</v>
      </c>
      <c r="X179" t="s">
        <v>284</v>
      </c>
      <c r="Y179" t="s">
        <v>267</v>
      </c>
      <c r="BG179">
        <v>4</v>
      </c>
      <c r="BH179">
        <v>1361</v>
      </c>
      <c r="BI179">
        <f>($BH$204-$BH$201)/200</f>
        <v>7.4999999999999997E-2</v>
      </c>
    </row>
    <row r="180" spans="1:61" x14ac:dyDescent="0.25">
      <c r="A180">
        <v>179</v>
      </c>
      <c r="B180">
        <v>176.86255399999999</v>
      </c>
      <c r="C180" s="4">
        <v>1</v>
      </c>
      <c r="H180">
        <v>164.92535900000001</v>
      </c>
      <c r="I180" s="5">
        <v>4</v>
      </c>
      <c r="P180">
        <v>2</v>
      </c>
      <c r="Q180" t="str">
        <f>CONCATENATE(C180,E180,G180,I180)</f>
        <v>14</v>
      </c>
      <c r="R180">
        <v>1</v>
      </c>
      <c r="X180" t="s">
        <v>282</v>
      </c>
      <c r="Y180" t="s">
        <v>279</v>
      </c>
      <c r="BG180">
        <v>1</v>
      </c>
      <c r="BH180">
        <v>1366</v>
      </c>
      <c r="BI180">
        <f>($BH$205-$BH$202)/200</f>
        <v>0.13</v>
      </c>
    </row>
    <row r="181" spans="1:61" x14ac:dyDescent="0.25">
      <c r="A181">
        <v>180</v>
      </c>
      <c r="B181">
        <v>176.84367700000001</v>
      </c>
      <c r="C181" s="4">
        <v>1</v>
      </c>
      <c r="H181">
        <v>164.94357200000002</v>
      </c>
      <c r="I181" s="5">
        <v>4</v>
      </c>
      <c r="P181">
        <v>2</v>
      </c>
      <c r="Q181" t="str">
        <f>CONCATENATE(C181,E181,G181,I181)</f>
        <v>14</v>
      </c>
      <c r="R181" t="s">
        <v>22</v>
      </c>
      <c r="X181" t="s">
        <v>285</v>
      </c>
      <c r="Y181" t="s">
        <v>277</v>
      </c>
      <c r="BG181" t="s">
        <v>22</v>
      </c>
      <c r="BH181">
        <v>1369</v>
      </c>
      <c r="BI181">
        <f>($BH$206-$BH$203)/200</f>
        <v>0.08</v>
      </c>
    </row>
    <row r="182" spans="1:61" x14ac:dyDescent="0.25">
      <c r="A182">
        <v>181</v>
      </c>
      <c r="B182">
        <v>176.83352200000002</v>
      </c>
      <c r="C182" s="4">
        <v>1</v>
      </c>
      <c r="H182">
        <v>164.89944200000002</v>
      </c>
      <c r="I182" s="5">
        <v>4</v>
      </c>
      <c r="P182">
        <v>2</v>
      </c>
      <c r="Q182" t="str">
        <f>CONCATENATE(C182,E182,G182,I182)</f>
        <v>14</v>
      </c>
      <c r="R182" t="s">
        <v>22</v>
      </c>
      <c r="X182" t="s">
        <v>285</v>
      </c>
      <c r="Y182" t="s">
        <v>280</v>
      </c>
      <c r="BG182" t="s">
        <v>22</v>
      </c>
      <c r="BH182">
        <v>1403</v>
      </c>
      <c r="BI182">
        <f>($BH$207-$BH$204)/200</f>
        <v>0.12</v>
      </c>
    </row>
    <row r="183" spans="1:61" x14ac:dyDescent="0.25">
      <c r="A183">
        <v>182</v>
      </c>
      <c r="B183">
        <v>176.84694000000002</v>
      </c>
      <c r="C183" s="4">
        <v>1</v>
      </c>
      <c r="H183">
        <v>165.12387999999999</v>
      </c>
      <c r="I183" s="5">
        <v>4</v>
      </c>
      <c r="P183">
        <v>2</v>
      </c>
      <c r="Q183" t="str">
        <f>CONCATENATE(C183,E183,G183,I183)</f>
        <v>14</v>
      </c>
      <c r="R183">
        <v>2</v>
      </c>
      <c r="X183" t="s">
        <v>285</v>
      </c>
      <c r="Y183" t="s">
        <v>275</v>
      </c>
      <c r="AB183" t="s">
        <v>283</v>
      </c>
      <c r="AC183" t="str">
        <f>CONCATENATE($R183,$R184,$R185,$R186)</f>
        <v>2341</v>
      </c>
      <c r="BG183">
        <v>2</v>
      </c>
      <c r="BH183">
        <v>1404</v>
      </c>
      <c r="BI183">
        <f>($BH$208-$BH$205)/200</f>
        <v>7.0000000000000007E-2</v>
      </c>
    </row>
    <row r="184" spans="1:61" x14ac:dyDescent="0.25">
      <c r="A184">
        <v>183</v>
      </c>
      <c r="B184">
        <v>176.762248</v>
      </c>
      <c r="C184" s="4">
        <v>1</v>
      </c>
      <c r="P184">
        <v>1</v>
      </c>
      <c r="Q184" t="str">
        <f>CONCATENATE(C184,E184,G184,I184)</f>
        <v>1</v>
      </c>
      <c r="R184">
        <v>3</v>
      </c>
      <c r="X184" t="s">
        <v>285</v>
      </c>
      <c r="Y184" t="s">
        <v>276</v>
      </c>
      <c r="BG184">
        <v>3</v>
      </c>
      <c r="BH184">
        <v>1407</v>
      </c>
      <c r="BI184">
        <f>($BH$209-$BH$206)/200</f>
        <v>0.12</v>
      </c>
    </row>
    <row r="185" spans="1:61" x14ac:dyDescent="0.25">
      <c r="A185">
        <v>184</v>
      </c>
      <c r="B185">
        <v>176.75214700000001</v>
      </c>
      <c r="C185" s="4">
        <v>1</v>
      </c>
      <c r="P185">
        <v>1</v>
      </c>
      <c r="Q185" t="str">
        <f>CONCATENATE(C185,E185,G185,I185)</f>
        <v>1</v>
      </c>
      <c r="R185">
        <v>4</v>
      </c>
      <c r="X185" t="s">
        <v>285</v>
      </c>
      <c r="Y185" t="s">
        <v>277</v>
      </c>
      <c r="BG185">
        <v>4</v>
      </c>
      <c r="BH185">
        <v>1420</v>
      </c>
      <c r="BI185">
        <f>($BH$210-$BH$207)/200</f>
        <v>0.08</v>
      </c>
    </row>
    <row r="186" spans="1:61" x14ac:dyDescent="0.25">
      <c r="A186">
        <v>185</v>
      </c>
      <c r="B186">
        <v>176.82347200000001</v>
      </c>
      <c r="C186" s="4">
        <v>1</v>
      </c>
      <c r="P186">
        <v>1</v>
      </c>
      <c r="Q186" t="str">
        <f>CONCATENATE(C186,E186,G186,I186)</f>
        <v>1</v>
      </c>
      <c r="R186">
        <v>1</v>
      </c>
      <c r="X186" t="s">
        <v>285</v>
      </c>
      <c r="Y186" t="s">
        <v>280</v>
      </c>
      <c r="BG186">
        <v>1</v>
      </c>
      <c r="BH186">
        <v>1423</v>
      </c>
      <c r="BI186">
        <f>($BH$211-$BH$208)/200</f>
        <v>0.115</v>
      </c>
    </row>
    <row r="187" spans="1:61" x14ac:dyDescent="0.25">
      <c r="A187">
        <v>186</v>
      </c>
      <c r="D187">
        <v>188.03877600000001</v>
      </c>
      <c r="E187" s="2">
        <v>2</v>
      </c>
      <c r="P187">
        <v>1</v>
      </c>
      <c r="Q187" t="str">
        <f>CONCATENATE(C187,E187,G187,I187)</f>
        <v>2</v>
      </c>
      <c r="R187">
        <v>2</v>
      </c>
      <c r="X187" t="s">
        <v>285</v>
      </c>
      <c r="Y187" t="s">
        <v>275</v>
      </c>
      <c r="AB187" t="s">
        <v>283</v>
      </c>
      <c r="AC187" t="str">
        <f>CONCATENATE($R187,$R188,$R189,$R190)</f>
        <v>2341</v>
      </c>
      <c r="BG187">
        <v>2</v>
      </c>
      <c r="BH187">
        <v>1436</v>
      </c>
      <c r="BI187">
        <f>($BH$212-$BH$209)/200</f>
        <v>7.4999999999999997E-2</v>
      </c>
    </row>
    <row r="188" spans="1:61" x14ac:dyDescent="0.25">
      <c r="A188">
        <v>187</v>
      </c>
      <c r="D188">
        <v>188.07163500000001</v>
      </c>
      <c r="E188" s="2">
        <v>2</v>
      </c>
      <c r="P188">
        <v>1</v>
      </c>
      <c r="Q188" t="str">
        <f>CONCATENATE(C188,E188,G188,I188)</f>
        <v>2</v>
      </c>
      <c r="R188">
        <v>3</v>
      </c>
      <c r="X188" t="s">
        <v>285</v>
      </c>
      <c r="Y188" t="s">
        <v>276</v>
      </c>
      <c r="BG188">
        <v>3</v>
      </c>
      <c r="BH188">
        <v>1441</v>
      </c>
      <c r="BI188">
        <f>($BH$213-$BH$210)/200</f>
        <v>0.12</v>
      </c>
    </row>
    <row r="189" spans="1:61" x14ac:dyDescent="0.25">
      <c r="A189">
        <v>188</v>
      </c>
      <c r="D189">
        <v>188.107505</v>
      </c>
      <c r="E189" s="2">
        <v>2</v>
      </c>
      <c r="F189">
        <v>177.83877699999999</v>
      </c>
      <c r="G189" s="3">
        <v>3</v>
      </c>
      <c r="P189">
        <v>2</v>
      </c>
      <c r="Q189" t="str">
        <f>CONCATENATE(C189,E189,G189,I189)</f>
        <v>23</v>
      </c>
      <c r="R189">
        <v>4</v>
      </c>
      <c r="X189" t="s">
        <v>285</v>
      </c>
      <c r="Y189" t="s">
        <v>277</v>
      </c>
      <c r="BG189">
        <v>4</v>
      </c>
      <c r="BH189">
        <v>1448</v>
      </c>
      <c r="BI189">
        <f>($BH$214-$BH$211)/200</f>
        <v>9.5000000000000001E-2</v>
      </c>
    </row>
    <row r="190" spans="1:61" x14ac:dyDescent="0.25">
      <c r="A190">
        <v>189</v>
      </c>
      <c r="D190">
        <v>188.08285799999999</v>
      </c>
      <c r="E190" s="2">
        <v>2</v>
      </c>
      <c r="F190">
        <v>177.828115</v>
      </c>
      <c r="G190" s="3">
        <v>3</v>
      </c>
      <c r="P190">
        <v>2</v>
      </c>
      <c r="Q190" t="str">
        <f>CONCATENATE(C190,E190,G190,I190)</f>
        <v>23</v>
      </c>
      <c r="R190">
        <v>1</v>
      </c>
      <c r="X190" t="s">
        <v>285</v>
      </c>
      <c r="Y190" t="s">
        <v>280</v>
      </c>
      <c r="BG190">
        <v>1</v>
      </c>
      <c r="BH190">
        <v>1453</v>
      </c>
      <c r="BI190">
        <f>($BH$215-$BH$212)/200</f>
        <v>0.115</v>
      </c>
    </row>
    <row r="191" spans="1:61" x14ac:dyDescent="0.25">
      <c r="A191">
        <v>190</v>
      </c>
      <c r="D191">
        <v>188.15316300000001</v>
      </c>
      <c r="E191" s="2">
        <v>2</v>
      </c>
      <c r="F191">
        <v>177.817453</v>
      </c>
      <c r="G191" s="3">
        <v>3</v>
      </c>
      <c r="P191">
        <v>2</v>
      </c>
      <c r="Q191" t="str">
        <f>CONCATENATE(C191,E191,G191,I191)</f>
        <v>23</v>
      </c>
      <c r="R191">
        <v>2</v>
      </c>
      <c r="X191" t="s">
        <v>285</v>
      </c>
      <c r="Y191" t="s">
        <v>275</v>
      </c>
      <c r="AB191" t="s">
        <v>283</v>
      </c>
      <c r="AC191" t="str">
        <f>CONCATENATE($R191,$R192,$R193,$R194)</f>
        <v>2341</v>
      </c>
      <c r="BG191">
        <v>2</v>
      </c>
      <c r="BH191">
        <v>1467</v>
      </c>
      <c r="BI191">
        <f>($BH$216-$BH$213)/200</f>
        <v>0.08</v>
      </c>
    </row>
    <row r="192" spans="1:61" x14ac:dyDescent="0.25">
      <c r="A192">
        <v>191</v>
      </c>
      <c r="D192">
        <v>188.152297</v>
      </c>
      <c r="E192" s="2">
        <v>2</v>
      </c>
      <c r="F192">
        <v>177.84102200000001</v>
      </c>
      <c r="G192" s="3">
        <v>3</v>
      </c>
      <c r="P192">
        <v>2</v>
      </c>
      <c r="Q192" t="str">
        <f>CONCATENATE(C192,E192,G192,I192)</f>
        <v>23</v>
      </c>
      <c r="R192">
        <v>3</v>
      </c>
      <c r="X192" t="s">
        <v>285</v>
      </c>
      <c r="Y192" t="s">
        <v>276</v>
      </c>
      <c r="BG192">
        <v>3</v>
      </c>
      <c r="BH192">
        <v>1469</v>
      </c>
      <c r="BI192">
        <f>($BH$217-$BH$214)/200</f>
        <v>0.12</v>
      </c>
    </row>
    <row r="193" spans="1:61" x14ac:dyDescent="0.25">
      <c r="A193">
        <v>192</v>
      </c>
      <c r="D193">
        <v>188.16587000000001</v>
      </c>
      <c r="E193" s="2">
        <v>2</v>
      </c>
      <c r="F193">
        <v>177.82413600000001</v>
      </c>
      <c r="G193" s="3">
        <v>3</v>
      </c>
      <c r="P193">
        <v>2</v>
      </c>
      <c r="Q193" t="str">
        <f>CONCATENATE(C193,E193,G193,I193)</f>
        <v>23</v>
      </c>
      <c r="R193">
        <v>4</v>
      </c>
      <c r="X193" t="s">
        <v>285</v>
      </c>
      <c r="Y193" t="s">
        <v>277</v>
      </c>
      <c r="BG193">
        <v>4</v>
      </c>
      <c r="BH193">
        <v>1481</v>
      </c>
      <c r="BI193">
        <f>($BH$218-$BH$215)/200</f>
        <v>9.5000000000000001E-2</v>
      </c>
    </row>
    <row r="194" spans="1:61" x14ac:dyDescent="0.25">
      <c r="A194">
        <v>193</v>
      </c>
      <c r="D194">
        <v>188.17056200000002</v>
      </c>
      <c r="E194" s="2">
        <v>2</v>
      </c>
      <c r="F194">
        <v>177.812658</v>
      </c>
      <c r="G194" s="3">
        <v>3</v>
      </c>
      <c r="P194">
        <v>2</v>
      </c>
      <c r="Q194" t="str">
        <f>CONCATENATE(C194,E194,G194,I194)</f>
        <v>23</v>
      </c>
      <c r="R194">
        <v>1</v>
      </c>
      <c r="X194" t="s">
        <v>285</v>
      </c>
      <c r="Y194" t="s">
        <v>280</v>
      </c>
      <c r="BG194">
        <v>1</v>
      </c>
      <c r="BH194">
        <v>1482</v>
      </c>
      <c r="BI194">
        <f>($BH$219-$BH$216)/200</f>
        <v>0.125</v>
      </c>
    </row>
    <row r="195" spans="1:61" x14ac:dyDescent="0.25">
      <c r="A195">
        <v>194</v>
      </c>
      <c r="D195">
        <v>188.16352000000001</v>
      </c>
      <c r="E195" s="2">
        <v>2</v>
      </c>
      <c r="F195">
        <v>177.83862400000001</v>
      </c>
      <c r="G195" s="3">
        <v>3</v>
      </c>
      <c r="P195">
        <v>2</v>
      </c>
      <c r="Q195" t="str">
        <f>CONCATENATE(C195,E195,G195,I195)</f>
        <v>23</v>
      </c>
      <c r="R195">
        <v>2</v>
      </c>
      <c r="X195" t="s">
        <v>285</v>
      </c>
      <c r="Y195" t="s">
        <v>275</v>
      </c>
      <c r="AB195" t="s">
        <v>283</v>
      </c>
      <c r="AC195" t="str">
        <f>CONCATENATE($R195,$R196,$R197,$R198)</f>
        <v>2341</v>
      </c>
      <c r="BG195">
        <v>2</v>
      </c>
      <c r="BH195">
        <v>1497</v>
      </c>
      <c r="BI195">
        <f>($BH$220-$BH$217)/200</f>
        <v>8.5000000000000006E-2</v>
      </c>
    </row>
    <row r="196" spans="1:61" x14ac:dyDescent="0.25">
      <c r="A196">
        <v>195</v>
      </c>
      <c r="D196">
        <v>188.251991</v>
      </c>
      <c r="E196" s="2">
        <v>2</v>
      </c>
      <c r="F196">
        <v>177.80505299999999</v>
      </c>
      <c r="G196" s="3">
        <v>3</v>
      </c>
      <c r="P196">
        <v>2</v>
      </c>
      <c r="Q196" t="str">
        <f>CONCATENATE(C196,E196,G196,I196)</f>
        <v>23</v>
      </c>
      <c r="R196">
        <v>3</v>
      </c>
      <c r="X196" t="s">
        <v>285</v>
      </c>
      <c r="Y196" t="s">
        <v>276</v>
      </c>
      <c r="BG196">
        <v>3</v>
      </c>
      <c r="BH196">
        <v>1498</v>
      </c>
      <c r="BI196">
        <f>($BH$221-$BH$218)/200</f>
        <v>0.13500000000000001</v>
      </c>
    </row>
    <row r="197" spans="1:61" x14ac:dyDescent="0.25">
      <c r="A197">
        <v>196</v>
      </c>
      <c r="D197">
        <v>188.03877600000001</v>
      </c>
      <c r="E197" s="2">
        <v>2</v>
      </c>
      <c r="F197">
        <v>177.783624</v>
      </c>
      <c r="G197" s="3">
        <v>3</v>
      </c>
      <c r="P197">
        <v>2</v>
      </c>
      <c r="Q197" t="str">
        <f>CONCATENATE(C197,E197,G197,I197)</f>
        <v>23</v>
      </c>
      <c r="R197">
        <v>4</v>
      </c>
      <c r="X197" t="s">
        <v>285</v>
      </c>
      <c r="Y197" t="s">
        <v>277</v>
      </c>
      <c r="BG197">
        <v>4</v>
      </c>
      <c r="BH197">
        <v>1512</v>
      </c>
      <c r="BI197">
        <f>($BH$222-$BH$219)/200</f>
        <v>9.5000000000000001E-2</v>
      </c>
    </row>
    <row r="198" spans="1:61" x14ac:dyDescent="0.25">
      <c r="A198">
        <v>197</v>
      </c>
      <c r="D198">
        <v>188.03877600000001</v>
      </c>
      <c r="E198" s="2">
        <v>2</v>
      </c>
      <c r="F198">
        <v>177.770004</v>
      </c>
      <c r="G198" s="3">
        <v>3</v>
      </c>
      <c r="P198">
        <v>2</v>
      </c>
      <c r="Q198" t="str">
        <f>CONCATENATE(C198,E198,G198,I198)</f>
        <v>23</v>
      </c>
      <c r="R198">
        <v>1</v>
      </c>
      <c r="X198" t="s">
        <v>285</v>
      </c>
      <c r="Y198" t="s">
        <v>280</v>
      </c>
      <c r="BG198">
        <v>1</v>
      </c>
      <c r="BH198">
        <v>1514</v>
      </c>
      <c r="BI198">
        <f>($BH$223-$BH$220)/200</f>
        <v>0.13500000000000001</v>
      </c>
    </row>
    <row r="199" spans="1:61" x14ac:dyDescent="0.25">
      <c r="A199">
        <v>198</v>
      </c>
      <c r="F199">
        <v>177.83877699999999</v>
      </c>
      <c r="G199" s="3">
        <v>3</v>
      </c>
      <c r="P199">
        <v>1</v>
      </c>
      <c r="Q199" t="str">
        <f>CONCATENATE(C199,E199,G199,I199)</f>
        <v>3</v>
      </c>
      <c r="R199">
        <v>2</v>
      </c>
      <c r="X199" t="s">
        <v>285</v>
      </c>
      <c r="Y199" t="s">
        <v>275</v>
      </c>
      <c r="AB199" t="s">
        <v>283</v>
      </c>
      <c r="AC199" t="str">
        <f>CONCATENATE($R199,$R200,$R201,$R202)</f>
        <v>2341</v>
      </c>
      <c r="BG199">
        <v>2</v>
      </c>
      <c r="BH199">
        <v>1527</v>
      </c>
      <c r="BI199">
        <f>($BH$224-$BH$221)/200</f>
        <v>0.08</v>
      </c>
    </row>
    <row r="200" spans="1:61" x14ac:dyDescent="0.25">
      <c r="A200">
        <v>199</v>
      </c>
      <c r="P200">
        <v>0</v>
      </c>
      <c r="Q200" t="str">
        <f>CONCATENATE(C200,E200,G200,I200)</f>
        <v/>
      </c>
      <c r="R200">
        <v>3</v>
      </c>
      <c r="X200" t="s">
        <v>285</v>
      </c>
      <c r="Y200" t="s">
        <v>276</v>
      </c>
      <c r="BG200">
        <v>3</v>
      </c>
      <c r="BH200">
        <v>1527</v>
      </c>
      <c r="BI200">
        <f>($BH$225-$BH$222)/200</f>
        <v>0.14000000000000001</v>
      </c>
    </row>
    <row r="201" spans="1:61" x14ac:dyDescent="0.25">
      <c r="A201">
        <v>200</v>
      </c>
      <c r="H201">
        <v>189.548114</v>
      </c>
      <c r="I201" s="5">
        <v>4</v>
      </c>
      <c r="P201">
        <v>1</v>
      </c>
      <c r="Q201" t="str">
        <f>CONCATENATE(C201,E201,G201,I201)</f>
        <v>4</v>
      </c>
      <c r="R201">
        <v>4</v>
      </c>
      <c r="X201" t="s">
        <v>285</v>
      </c>
      <c r="Y201" t="s">
        <v>277</v>
      </c>
      <c r="BG201">
        <v>4</v>
      </c>
      <c r="BH201">
        <v>1539</v>
      </c>
      <c r="BI201">
        <f>($BH$226-$BH$223)/200</f>
        <v>0.09</v>
      </c>
    </row>
    <row r="202" spans="1:61" x14ac:dyDescent="0.25">
      <c r="A202">
        <v>201</v>
      </c>
      <c r="B202">
        <v>202.00204400000001</v>
      </c>
      <c r="C202" s="4">
        <v>1</v>
      </c>
      <c r="H202">
        <v>189.479949</v>
      </c>
      <c r="I202" s="5">
        <v>4</v>
      </c>
      <c r="P202">
        <v>2</v>
      </c>
      <c r="Q202" t="str">
        <f>CONCATENATE(C202,E202,G202,I202)</f>
        <v>14</v>
      </c>
      <c r="R202">
        <v>1</v>
      </c>
      <c r="X202" t="s">
        <v>282</v>
      </c>
      <c r="Y202" t="s">
        <v>278</v>
      </c>
      <c r="BG202">
        <v>1</v>
      </c>
      <c r="BH202">
        <v>1540</v>
      </c>
      <c r="BI202">
        <f>($BH$227-$BH$224)/200</f>
        <v>0.15</v>
      </c>
    </row>
    <row r="203" spans="1:61" x14ac:dyDescent="0.25">
      <c r="A203">
        <v>202</v>
      </c>
      <c r="B203">
        <v>201.97245000000001</v>
      </c>
      <c r="C203" s="4">
        <v>1</v>
      </c>
      <c r="H203">
        <v>189.47449</v>
      </c>
      <c r="I203" s="5">
        <v>4</v>
      </c>
      <c r="P203">
        <v>2</v>
      </c>
      <c r="Q203" t="str">
        <f>CONCATENATE(C203,E203,G203,I203)</f>
        <v>14</v>
      </c>
      <c r="R203">
        <v>3</v>
      </c>
      <c r="X203" t="s">
        <v>281</v>
      </c>
      <c r="Y203" t="s">
        <v>260</v>
      </c>
      <c r="AB203" t="s">
        <v>285</v>
      </c>
      <c r="AC203" t="str">
        <f>CONCATENATE($R203,$R204,$R205,$R206)</f>
        <v>3214</v>
      </c>
      <c r="BG203">
        <v>3</v>
      </c>
      <c r="BH203">
        <v>1552</v>
      </c>
      <c r="BI203">
        <f>($BH$228-$BH$225)/200</f>
        <v>0.08</v>
      </c>
    </row>
    <row r="204" spans="1:61" x14ac:dyDescent="0.25">
      <c r="A204">
        <v>203</v>
      </c>
      <c r="B204">
        <v>202.00780400000002</v>
      </c>
      <c r="C204" s="4">
        <v>1</v>
      </c>
      <c r="H204">
        <v>189.55045999999999</v>
      </c>
      <c r="I204" s="5">
        <v>4</v>
      </c>
      <c r="P204">
        <v>2</v>
      </c>
      <c r="Q204" t="str">
        <f>CONCATENATE(C204,E204,G204,I204)</f>
        <v>14</v>
      </c>
      <c r="R204">
        <v>2</v>
      </c>
      <c r="X204" t="s">
        <v>281</v>
      </c>
      <c r="Y204" t="s">
        <v>273</v>
      </c>
      <c r="BG204">
        <v>2</v>
      </c>
      <c r="BH204">
        <v>1554</v>
      </c>
      <c r="BI204">
        <f>($BH$229-$BH$226)/200</f>
        <v>0.15</v>
      </c>
    </row>
    <row r="205" spans="1:61" x14ac:dyDescent="0.25">
      <c r="A205">
        <v>204</v>
      </c>
      <c r="B205">
        <v>201.97413599999999</v>
      </c>
      <c r="C205" s="4">
        <v>1</v>
      </c>
      <c r="H205">
        <v>189.552707</v>
      </c>
      <c r="I205" s="5">
        <v>4</v>
      </c>
      <c r="P205">
        <v>2</v>
      </c>
      <c r="Q205" t="str">
        <f>CONCATENATE(C205,E205,G205,I205)</f>
        <v>14</v>
      </c>
      <c r="R205">
        <v>1</v>
      </c>
      <c r="X205" t="s">
        <v>281</v>
      </c>
      <c r="Y205" t="s">
        <v>272</v>
      </c>
      <c r="BG205">
        <v>1</v>
      </c>
      <c r="BH205">
        <v>1566</v>
      </c>
      <c r="BI205">
        <f>($BH$230-$BH$227)/200</f>
        <v>9.5000000000000001E-2</v>
      </c>
    </row>
    <row r="206" spans="1:61" x14ac:dyDescent="0.25">
      <c r="A206">
        <v>205</v>
      </c>
      <c r="B206">
        <v>201.97137800000002</v>
      </c>
      <c r="C206" s="4">
        <v>1</v>
      </c>
      <c r="H206">
        <v>189.58168699999999</v>
      </c>
      <c r="I206" s="5">
        <v>4</v>
      </c>
      <c r="P206">
        <v>2</v>
      </c>
      <c r="Q206" t="str">
        <f>CONCATENATE(C206,E206,G206,I206)</f>
        <v>14</v>
      </c>
      <c r="R206">
        <v>4</v>
      </c>
      <c r="X206" t="s">
        <v>281</v>
      </c>
      <c r="Y206" t="s">
        <v>260</v>
      </c>
      <c r="BG206">
        <v>4</v>
      </c>
      <c r="BH206">
        <v>1568</v>
      </c>
      <c r="BI206">
        <f>($BH$236-$BH$233)/200</f>
        <v>9.5000000000000001E-2</v>
      </c>
    </row>
    <row r="207" spans="1:61" x14ac:dyDescent="0.25">
      <c r="A207">
        <v>206</v>
      </c>
      <c r="B207">
        <v>201.9999</v>
      </c>
      <c r="C207" s="4">
        <v>1</v>
      </c>
      <c r="H207">
        <v>189.58648199999999</v>
      </c>
      <c r="I207" s="5">
        <v>4</v>
      </c>
      <c r="P207">
        <v>2</v>
      </c>
      <c r="Q207" t="str">
        <f>CONCATENATE(C207,E207,G207,I207)</f>
        <v>14</v>
      </c>
      <c r="R207">
        <v>3</v>
      </c>
      <c r="X207" t="s">
        <v>282</v>
      </c>
      <c r="Y207" t="s">
        <v>261</v>
      </c>
      <c r="AB207" t="s">
        <v>285</v>
      </c>
      <c r="AC207" t="str">
        <f>CONCATENATE($R207,$R208,$R209,$R210)</f>
        <v>3214</v>
      </c>
      <c r="BG207">
        <v>3</v>
      </c>
      <c r="BH207">
        <v>1578</v>
      </c>
      <c r="BI207">
        <f>($BH$237-$BH$234)/200</f>
        <v>0.155</v>
      </c>
    </row>
    <row r="208" spans="1:61" x14ac:dyDescent="0.25">
      <c r="A208">
        <v>207</v>
      </c>
      <c r="B208">
        <v>201.998527</v>
      </c>
      <c r="C208" s="4">
        <v>1</v>
      </c>
      <c r="H208">
        <v>189.61495100000002</v>
      </c>
      <c r="I208" s="5">
        <v>4</v>
      </c>
      <c r="P208">
        <v>2</v>
      </c>
      <c r="Q208" t="str">
        <f>CONCATENATE(C208,E208,G208,I208)</f>
        <v>14</v>
      </c>
      <c r="R208">
        <v>2</v>
      </c>
      <c r="X208" t="s">
        <v>283</v>
      </c>
      <c r="Y208" t="s">
        <v>262</v>
      </c>
      <c r="BG208">
        <v>2</v>
      </c>
      <c r="BH208">
        <v>1580</v>
      </c>
      <c r="BI208">
        <f>($BH$238-$BH$235)/200</f>
        <v>8.5000000000000006E-2</v>
      </c>
    </row>
    <row r="209" spans="1:61" x14ac:dyDescent="0.25">
      <c r="A209">
        <v>208</v>
      </c>
      <c r="B209">
        <v>201.98648</v>
      </c>
      <c r="C209" s="4">
        <v>1</v>
      </c>
      <c r="H209">
        <v>189.590205</v>
      </c>
      <c r="I209" s="5">
        <v>4</v>
      </c>
      <c r="P209">
        <v>2</v>
      </c>
      <c r="Q209" t="str">
        <f>CONCATENATE(C209,E209,G209,I209)</f>
        <v>14</v>
      </c>
      <c r="R209">
        <v>1</v>
      </c>
      <c r="X209" t="s">
        <v>282</v>
      </c>
      <c r="Y209" t="s">
        <v>266</v>
      </c>
      <c r="BG209">
        <v>1</v>
      </c>
      <c r="BH209">
        <v>1592</v>
      </c>
      <c r="BI209">
        <f>($BH$239-$BH$236)/200</f>
        <v>0.16</v>
      </c>
    </row>
    <row r="210" spans="1:61" x14ac:dyDescent="0.25">
      <c r="A210">
        <v>209</v>
      </c>
      <c r="B210">
        <v>201.98796400000001</v>
      </c>
      <c r="C210" s="4">
        <v>1</v>
      </c>
      <c r="H210">
        <v>189.56637900000001</v>
      </c>
      <c r="I210" s="5">
        <v>4</v>
      </c>
      <c r="P210">
        <v>2</v>
      </c>
      <c r="Q210" t="str">
        <f>CONCATENATE(C210,E210,G210,I210)</f>
        <v>14</v>
      </c>
      <c r="R210">
        <v>4</v>
      </c>
      <c r="X210" t="s">
        <v>284</v>
      </c>
      <c r="Y210" t="s">
        <v>267</v>
      </c>
      <c r="BG210">
        <v>4</v>
      </c>
      <c r="BH210">
        <v>1594</v>
      </c>
      <c r="BI210">
        <f>($BH$240-$BH$237)/200</f>
        <v>8.5000000000000006E-2</v>
      </c>
    </row>
    <row r="211" spans="1:61" x14ac:dyDescent="0.25">
      <c r="A211">
        <v>210</v>
      </c>
      <c r="B211">
        <v>201.98566400000001</v>
      </c>
      <c r="C211" s="4">
        <v>1</v>
      </c>
      <c r="H211">
        <v>189.61096900000001</v>
      </c>
      <c r="I211" s="5">
        <v>4</v>
      </c>
      <c r="P211">
        <v>2</v>
      </c>
      <c r="Q211" t="str">
        <f>CONCATENATE(C211,E211,G211,I211)</f>
        <v>14</v>
      </c>
      <c r="R211">
        <v>3</v>
      </c>
      <c r="X211" t="s">
        <v>282</v>
      </c>
      <c r="Y211" t="s">
        <v>279</v>
      </c>
      <c r="AB211" t="s">
        <v>285</v>
      </c>
      <c r="AC211" t="str">
        <f>CONCATENATE($R211,$R212,$R213,$R214)</f>
        <v>3214</v>
      </c>
      <c r="BG211">
        <v>3</v>
      </c>
      <c r="BH211">
        <v>1603</v>
      </c>
      <c r="BI211">
        <f>($BH$241-$BH$238)/200</f>
        <v>0.15</v>
      </c>
    </row>
    <row r="212" spans="1:61" x14ac:dyDescent="0.25">
      <c r="A212">
        <v>211</v>
      </c>
      <c r="B212">
        <v>201.957401</v>
      </c>
      <c r="C212" s="4">
        <v>1</v>
      </c>
      <c r="H212">
        <v>189.548114</v>
      </c>
      <c r="I212" s="5">
        <v>4</v>
      </c>
      <c r="P212">
        <v>2</v>
      </c>
      <c r="Q212" t="str">
        <f>CONCATENATE(C212,E212,G212,I212)</f>
        <v>14</v>
      </c>
      <c r="R212">
        <v>2</v>
      </c>
      <c r="X212" t="s">
        <v>285</v>
      </c>
      <c r="Y212" t="s">
        <v>277</v>
      </c>
      <c r="BG212">
        <v>2</v>
      </c>
      <c r="BH212">
        <v>1607</v>
      </c>
      <c r="BI212">
        <f>($BH$242-$BH$239)/200</f>
        <v>8.5000000000000006E-2</v>
      </c>
    </row>
    <row r="213" spans="1:61" x14ac:dyDescent="0.25">
      <c r="A213">
        <v>212</v>
      </c>
      <c r="B213">
        <v>201.90494799999999</v>
      </c>
      <c r="C213" s="4">
        <v>1</v>
      </c>
      <c r="D213">
        <v>212.27642499999999</v>
      </c>
      <c r="E213" s="2">
        <v>2</v>
      </c>
      <c r="P213">
        <v>2</v>
      </c>
      <c r="Q213" t="str">
        <f>CONCATENATE(C213,E213,G213,I213)</f>
        <v>12</v>
      </c>
      <c r="R213">
        <v>1</v>
      </c>
      <c r="X213" t="s">
        <v>285</v>
      </c>
      <c r="Y213" t="s">
        <v>280</v>
      </c>
      <c r="BG213">
        <v>1</v>
      </c>
      <c r="BH213">
        <v>1618</v>
      </c>
      <c r="BI213">
        <f>($BH$243-$BH$240)/200</f>
        <v>0.14499999999999999</v>
      </c>
    </row>
    <row r="214" spans="1:61" x14ac:dyDescent="0.25">
      <c r="A214">
        <v>213</v>
      </c>
      <c r="B214">
        <v>202.00204400000001</v>
      </c>
      <c r="C214" s="4">
        <v>1</v>
      </c>
      <c r="D214">
        <v>212.27642499999999</v>
      </c>
      <c r="E214" s="2">
        <v>2</v>
      </c>
      <c r="P214">
        <v>2</v>
      </c>
      <c r="Q214" t="str">
        <f>CONCATENATE(C214,E214,G214,I214)</f>
        <v>12</v>
      </c>
      <c r="R214">
        <v>4</v>
      </c>
      <c r="X214" t="s">
        <v>285</v>
      </c>
      <c r="Y214" t="s">
        <v>275</v>
      </c>
      <c r="BG214">
        <v>4</v>
      </c>
      <c r="BH214">
        <v>1622</v>
      </c>
      <c r="BI214">
        <f>($BH$244-$BH$241)/200</f>
        <v>0.09</v>
      </c>
    </row>
    <row r="215" spans="1:61" x14ac:dyDescent="0.25">
      <c r="A215">
        <v>214</v>
      </c>
      <c r="D215">
        <v>212.26768799999999</v>
      </c>
      <c r="E215" s="2">
        <v>2</v>
      </c>
      <c r="P215">
        <v>1</v>
      </c>
      <c r="Q215" t="str">
        <f>CONCATENATE(C215,E215,G215,I215)</f>
        <v>2</v>
      </c>
      <c r="R215">
        <v>3</v>
      </c>
      <c r="X215" t="s">
        <v>285</v>
      </c>
      <c r="Y215" t="s">
        <v>276</v>
      </c>
      <c r="AB215" t="s">
        <v>285</v>
      </c>
      <c r="AC215" t="str">
        <f>CONCATENATE($R215,$R216,$R217,$R218)</f>
        <v>3214</v>
      </c>
      <c r="BG215">
        <v>3</v>
      </c>
      <c r="BH215">
        <v>1630</v>
      </c>
      <c r="BI215">
        <f>($BH$245-$BH$242)/200</f>
        <v>0.15</v>
      </c>
    </row>
    <row r="216" spans="1:61" x14ac:dyDescent="0.25">
      <c r="A216">
        <v>215</v>
      </c>
      <c r="D216">
        <v>212.26930400000001</v>
      </c>
      <c r="E216" s="2">
        <v>2</v>
      </c>
      <c r="P216">
        <v>1</v>
      </c>
      <c r="Q216" t="str">
        <f>CONCATENATE(C216,E216,G216,I216)</f>
        <v>2</v>
      </c>
      <c r="R216">
        <v>2</v>
      </c>
      <c r="X216" t="s">
        <v>285</v>
      </c>
      <c r="Y216" t="s">
        <v>277</v>
      </c>
      <c r="BG216">
        <v>2</v>
      </c>
      <c r="BH216">
        <v>1634</v>
      </c>
      <c r="BI216">
        <f>($BH$246-$BH$243)/200</f>
        <v>9.5000000000000001E-2</v>
      </c>
    </row>
    <row r="217" spans="1:61" x14ac:dyDescent="0.25">
      <c r="A217">
        <v>216</v>
      </c>
      <c r="D217">
        <v>212.22223600000001</v>
      </c>
      <c r="E217" s="2">
        <v>2</v>
      </c>
      <c r="P217">
        <v>1</v>
      </c>
      <c r="Q217" t="str">
        <f>CONCATENATE(C217,E217,G217,I217)</f>
        <v>2</v>
      </c>
      <c r="R217">
        <v>1</v>
      </c>
      <c r="X217" t="s">
        <v>285</v>
      </c>
      <c r="Y217" t="s">
        <v>280</v>
      </c>
      <c r="BG217">
        <v>1</v>
      </c>
      <c r="BH217">
        <v>1646</v>
      </c>
      <c r="BI217">
        <f>($BH$247-$BH$244)/200</f>
        <v>0.14000000000000001</v>
      </c>
    </row>
    <row r="218" spans="1:61" x14ac:dyDescent="0.25">
      <c r="A218">
        <v>217</v>
      </c>
      <c r="D218">
        <v>210.94184000000001</v>
      </c>
      <c r="E218" s="2">
        <v>2</v>
      </c>
      <c r="F218">
        <v>203.37291300000001</v>
      </c>
      <c r="G218" s="3">
        <v>3</v>
      </c>
      <c r="P218">
        <v>2</v>
      </c>
      <c r="Q218" t="str">
        <f>CONCATENATE(C218,E218,G218,I218)</f>
        <v>23</v>
      </c>
      <c r="R218">
        <v>4</v>
      </c>
      <c r="X218" t="s">
        <v>285</v>
      </c>
      <c r="Y218" t="s">
        <v>275</v>
      </c>
      <c r="BG218">
        <v>4</v>
      </c>
      <c r="BH218">
        <v>1649</v>
      </c>
      <c r="BI218">
        <f>($BH$248-$BH$245)/200</f>
        <v>8.5000000000000006E-2</v>
      </c>
    </row>
    <row r="219" spans="1:61" x14ac:dyDescent="0.25">
      <c r="A219">
        <v>218</v>
      </c>
      <c r="D219">
        <v>212.22627600000001</v>
      </c>
      <c r="E219" s="2">
        <v>2</v>
      </c>
      <c r="F219">
        <v>203.42531100000002</v>
      </c>
      <c r="G219" s="3">
        <v>3</v>
      </c>
      <c r="P219">
        <v>2</v>
      </c>
      <c r="Q219" t="str">
        <f>CONCATENATE(C219,E219,G219,I219)</f>
        <v>23</v>
      </c>
      <c r="R219">
        <v>3</v>
      </c>
      <c r="X219" t="s">
        <v>285</v>
      </c>
      <c r="Y219" t="s">
        <v>276</v>
      </c>
      <c r="AB219" t="s">
        <v>285</v>
      </c>
      <c r="AC219" t="str">
        <f>CONCATENATE($R219,$R220,$R221,$R222)</f>
        <v>3214</v>
      </c>
      <c r="BG219">
        <v>3</v>
      </c>
      <c r="BH219">
        <v>1659</v>
      </c>
      <c r="BI219">
        <f>($BH$249-$BH$246)/200</f>
        <v>0.125</v>
      </c>
    </row>
    <row r="220" spans="1:61" x14ac:dyDescent="0.25">
      <c r="A220">
        <v>219</v>
      </c>
      <c r="D220">
        <v>212.25652700000001</v>
      </c>
      <c r="E220" s="2">
        <v>2</v>
      </c>
      <c r="F220">
        <v>203.435924</v>
      </c>
      <c r="G220" s="3">
        <v>3</v>
      </c>
      <c r="P220">
        <v>2</v>
      </c>
      <c r="Q220" t="str">
        <f>CONCATENATE(C220,E220,G220,I220)</f>
        <v>23</v>
      </c>
      <c r="R220">
        <v>2</v>
      </c>
      <c r="X220" t="s">
        <v>285</v>
      </c>
      <c r="Y220" t="s">
        <v>277</v>
      </c>
      <c r="BG220">
        <v>2</v>
      </c>
      <c r="BH220">
        <v>1663</v>
      </c>
      <c r="BI220">
        <f>($BH$250-$BH$247)/200</f>
        <v>8.5000000000000006E-2</v>
      </c>
    </row>
    <row r="221" spans="1:61" x14ac:dyDescent="0.25">
      <c r="A221">
        <v>220</v>
      </c>
      <c r="D221">
        <v>212.24566899999999</v>
      </c>
      <c r="E221" s="2">
        <v>2</v>
      </c>
      <c r="F221">
        <v>203.432964</v>
      </c>
      <c r="G221" s="3">
        <v>3</v>
      </c>
      <c r="P221">
        <v>2</v>
      </c>
      <c r="Q221" t="str">
        <f>CONCATENATE(C221,E221,G221,I221)</f>
        <v>23</v>
      </c>
      <c r="R221">
        <v>1</v>
      </c>
      <c r="X221" t="s">
        <v>285</v>
      </c>
      <c r="Y221" t="s">
        <v>280</v>
      </c>
      <c r="BG221">
        <v>1</v>
      </c>
      <c r="BH221">
        <v>1676</v>
      </c>
      <c r="BI221">
        <f>($BH$251-$BH$248)/200</f>
        <v>0.1</v>
      </c>
    </row>
    <row r="222" spans="1:61" x14ac:dyDescent="0.25">
      <c r="A222">
        <v>221</v>
      </c>
      <c r="D222">
        <v>212.23986199999999</v>
      </c>
      <c r="E222" s="2">
        <v>2</v>
      </c>
      <c r="F222">
        <v>203.438525</v>
      </c>
      <c r="G222" s="3">
        <v>3</v>
      </c>
      <c r="P222">
        <v>2</v>
      </c>
      <c r="Q222" t="str">
        <f>CONCATENATE(C222,E222,G222,I222)</f>
        <v>23</v>
      </c>
      <c r="R222">
        <v>4</v>
      </c>
      <c r="X222" t="s">
        <v>285</v>
      </c>
      <c r="Y222" t="s">
        <v>275</v>
      </c>
      <c r="BG222">
        <v>4</v>
      </c>
      <c r="BH222">
        <v>1678</v>
      </c>
      <c r="BI222">
        <f>($BH$252-$BH$249)/200</f>
        <v>8.5000000000000006E-2</v>
      </c>
    </row>
    <row r="223" spans="1:61" x14ac:dyDescent="0.25">
      <c r="A223">
        <v>222</v>
      </c>
      <c r="D223">
        <v>212.18006700000001</v>
      </c>
      <c r="E223" s="2">
        <v>2</v>
      </c>
      <c r="F223">
        <v>203.44076799999999</v>
      </c>
      <c r="G223" s="3">
        <v>3</v>
      </c>
      <c r="P223">
        <v>2</v>
      </c>
      <c r="Q223" t="str">
        <f>CONCATENATE(C223,E223,G223,I223)</f>
        <v>23</v>
      </c>
      <c r="R223">
        <v>3</v>
      </c>
      <c r="X223" t="s">
        <v>285</v>
      </c>
      <c r="Y223" t="s">
        <v>276</v>
      </c>
      <c r="AB223" t="s">
        <v>285</v>
      </c>
      <c r="AC223" t="str">
        <f>CONCATENATE($R223,$R224,$R225,$R226)</f>
        <v>3214</v>
      </c>
      <c r="BG223">
        <v>3</v>
      </c>
      <c r="BH223">
        <v>1690</v>
      </c>
      <c r="BI223">
        <f>($BH$253-$BH$250)/200</f>
        <v>0.11</v>
      </c>
    </row>
    <row r="224" spans="1:61" x14ac:dyDescent="0.25">
      <c r="A224">
        <v>223</v>
      </c>
      <c r="D224">
        <v>212.210823</v>
      </c>
      <c r="E224" s="2">
        <v>2</v>
      </c>
      <c r="F224">
        <v>203.41995199999999</v>
      </c>
      <c r="G224" s="3">
        <v>3</v>
      </c>
      <c r="P224">
        <v>2</v>
      </c>
      <c r="Q224" t="str">
        <f>CONCATENATE(C224,E224,G224,I224)</f>
        <v>23</v>
      </c>
      <c r="R224">
        <v>2</v>
      </c>
      <c r="X224" t="s">
        <v>285</v>
      </c>
      <c r="Y224" t="s">
        <v>277</v>
      </c>
      <c r="BG224">
        <v>2</v>
      </c>
      <c r="BH224">
        <v>1692</v>
      </c>
      <c r="BI224">
        <f>($BH$254-$BH$251)/200</f>
        <v>0.11</v>
      </c>
    </row>
    <row r="225" spans="1:61" x14ac:dyDescent="0.25">
      <c r="A225">
        <v>224</v>
      </c>
      <c r="D225">
        <v>212.27642499999999</v>
      </c>
      <c r="E225" s="2">
        <v>2</v>
      </c>
      <c r="F225">
        <v>203.452808</v>
      </c>
      <c r="G225" s="3">
        <v>3</v>
      </c>
      <c r="P225">
        <v>2</v>
      </c>
      <c r="Q225" t="str">
        <f>CONCATENATE(C225,E225,G225,I225)</f>
        <v>23</v>
      </c>
      <c r="R225">
        <v>1</v>
      </c>
      <c r="X225" t="s">
        <v>285</v>
      </c>
      <c r="Y225" t="s">
        <v>280</v>
      </c>
      <c r="BG225">
        <v>1</v>
      </c>
      <c r="BH225">
        <v>1706</v>
      </c>
      <c r="BI225">
        <f>($BH$255-$BH$252)/200</f>
        <v>0.09</v>
      </c>
    </row>
    <row r="226" spans="1:61" x14ac:dyDescent="0.25">
      <c r="A226">
        <v>225</v>
      </c>
      <c r="F226">
        <v>203.44642899999999</v>
      </c>
      <c r="G226" s="3">
        <v>3</v>
      </c>
      <c r="P226">
        <v>1</v>
      </c>
      <c r="Q226" t="str">
        <f>CONCATENATE(C226,E226,G226,I226)</f>
        <v>3</v>
      </c>
      <c r="R226">
        <v>4</v>
      </c>
      <c r="X226" t="s">
        <v>285</v>
      </c>
      <c r="Y226" t="s">
        <v>275</v>
      </c>
      <c r="BG226">
        <v>4</v>
      </c>
      <c r="BH226">
        <v>1708</v>
      </c>
      <c r="BI226">
        <f>($BH$256-$BH$253)/200</f>
        <v>8.5000000000000006E-2</v>
      </c>
    </row>
    <row r="227" spans="1:61" x14ac:dyDescent="0.25">
      <c r="A227">
        <v>226</v>
      </c>
      <c r="F227">
        <v>203.464744</v>
      </c>
      <c r="G227" s="3">
        <v>3</v>
      </c>
      <c r="H227">
        <v>212.187995</v>
      </c>
      <c r="I227" s="5">
        <v>4</v>
      </c>
      <c r="P227">
        <v>2</v>
      </c>
      <c r="Q227" t="str">
        <f>CONCATENATE(C227,E227,G227,I227)</f>
        <v>34</v>
      </c>
      <c r="R227">
        <v>2</v>
      </c>
      <c r="X227" t="s">
        <v>285</v>
      </c>
      <c r="Y227" t="s">
        <v>276</v>
      </c>
      <c r="AB227" t="s">
        <v>281</v>
      </c>
      <c r="AC227" t="str">
        <f>CONCATENATE($R227,$R228,$R229,$R230)</f>
        <v>2314</v>
      </c>
      <c r="BG227">
        <v>2</v>
      </c>
      <c r="BH227">
        <v>1722</v>
      </c>
      <c r="BI227">
        <f>($BH$257-$BH$254)/200</f>
        <v>9.5000000000000001E-2</v>
      </c>
    </row>
    <row r="228" spans="1:61" x14ac:dyDescent="0.25">
      <c r="A228">
        <v>227</v>
      </c>
      <c r="F228">
        <v>203.43434100000002</v>
      </c>
      <c r="G228" s="3">
        <v>3</v>
      </c>
      <c r="H228">
        <v>212.187995</v>
      </c>
      <c r="I228" s="5">
        <v>4</v>
      </c>
      <c r="P228">
        <v>2</v>
      </c>
      <c r="Q228" t="str">
        <f>CONCATENATE(C228,E228,G228,I228)</f>
        <v>34</v>
      </c>
      <c r="R228">
        <v>3</v>
      </c>
      <c r="X228" t="s">
        <v>285</v>
      </c>
      <c r="Y228" t="s">
        <v>277</v>
      </c>
      <c r="BG228">
        <v>3</v>
      </c>
      <c r="BH228">
        <v>1722</v>
      </c>
      <c r="BI228">
        <f>($BH$258-$BH$255)/200</f>
        <v>0.11</v>
      </c>
    </row>
    <row r="229" spans="1:61" x14ac:dyDescent="0.25">
      <c r="A229">
        <v>228</v>
      </c>
      <c r="F229">
        <v>203.450309</v>
      </c>
      <c r="G229" s="3">
        <v>3</v>
      </c>
      <c r="H229">
        <v>212.187995</v>
      </c>
      <c r="I229" s="5">
        <v>4</v>
      </c>
      <c r="P229">
        <v>2</v>
      </c>
      <c r="Q229" t="str">
        <f>CONCATENATE(C229,E229,G229,I229)</f>
        <v>34</v>
      </c>
      <c r="R229">
        <v>1</v>
      </c>
      <c r="X229" t="s">
        <v>285</v>
      </c>
      <c r="Y229" t="s">
        <v>280</v>
      </c>
      <c r="BG229">
        <v>1</v>
      </c>
      <c r="BH229">
        <v>1738</v>
      </c>
      <c r="BI229">
        <f>($BH$259-$BH$256)/200</f>
        <v>8.5000000000000006E-2</v>
      </c>
    </row>
    <row r="230" spans="1:61" x14ac:dyDescent="0.25">
      <c r="A230">
        <v>229</v>
      </c>
      <c r="B230">
        <v>222.50110599999999</v>
      </c>
      <c r="C230" s="4">
        <v>1</v>
      </c>
      <c r="F230">
        <v>203.37291300000001</v>
      </c>
      <c r="G230" s="3">
        <v>3</v>
      </c>
      <c r="H230">
        <v>212.187995</v>
      </c>
      <c r="I230" s="5">
        <v>4</v>
      </c>
      <c r="P230">
        <v>3</v>
      </c>
      <c r="Q230" t="str">
        <f>CONCATENATE(C230,E230,G230,I230)</f>
        <v>134</v>
      </c>
      <c r="R230">
        <v>4</v>
      </c>
      <c r="X230" t="s">
        <v>285</v>
      </c>
      <c r="Y230" t="s">
        <v>275</v>
      </c>
      <c r="BG230">
        <v>4</v>
      </c>
      <c r="BH230">
        <v>1741</v>
      </c>
      <c r="BI230">
        <f>($BH$260-$BH$257)/200</f>
        <v>7.4999999999999997E-2</v>
      </c>
    </row>
    <row r="231" spans="1:61" x14ac:dyDescent="0.25">
      <c r="A231">
        <v>230</v>
      </c>
      <c r="B231">
        <v>222.525498</v>
      </c>
      <c r="C231" s="4">
        <v>1</v>
      </c>
      <c r="H231">
        <v>212.187995</v>
      </c>
      <c r="I231" s="5">
        <v>4</v>
      </c>
      <c r="P231">
        <v>2</v>
      </c>
      <c r="Q231" t="str">
        <f>CONCATENATE(C231,E231,G231,I231)</f>
        <v>14</v>
      </c>
      <c r="R231" t="s">
        <v>22</v>
      </c>
      <c r="X231" t="s">
        <v>285</v>
      </c>
      <c r="Y231" t="s">
        <v>276</v>
      </c>
      <c r="BG231" t="s">
        <v>22</v>
      </c>
      <c r="BH231">
        <v>1746</v>
      </c>
      <c r="BI231">
        <f>($BH$261-$BH$258)/200</f>
        <v>0.1</v>
      </c>
    </row>
    <row r="232" spans="1:61" x14ac:dyDescent="0.25">
      <c r="A232">
        <v>231</v>
      </c>
      <c r="B232">
        <v>222.45908800000001</v>
      </c>
      <c r="C232" s="4">
        <v>1</v>
      </c>
      <c r="H232">
        <v>212.187995</v>
      </c>
      <c r="I232" s="5">
        <v>4</v>
      </c>
      <c r="P232">
        <v>2</v>
      </c>
      <c r="Q232" t="str">
        <f>CONCATENATE(C232,E232,G232,I232)</f>
        <v>14</v>
      </c>
      <c r="R232" t="s">
        <v>22</v>
      </c>
      <c r="X232" t="s">
        <v>285</v>
      </c>
      <c r="Y232" t="s">
        <v>277</v>
      </c>
      <c r="BG232" t="s">
        <v>22</v>
      </c>
      <c r="BH232">
        <v>1779</v>
      </c>
      <c r="BI232">
        <f>($BH$262-$BH$259)/200</f>
        <v>0.105</v>
      </c>
    </row>
    <row r="233" spans="1:61" x14ac:dyDescent="0.25">
      <c r="A233">
        <v>232</v>
      </c>
      <c r="B233">
        <v>222.44307799999999</v>
      </c>
      <c r="C233" s="4">
        <v>1</v>
      </c>
      <c r="H233">
        <v>212.187995</v>
      </c>
      <c r="I233" s="5">
        <v>4</v>
      </c>
      <c r="P233">
        <v>2</v>
      </c>
      <c r="Q233" t="str">
        <f>CONCATENATE(C233,E233,G233,I233)</f>
        <v>14</v>
      </c>
      <c r="R233">
        <v>1</v>
      </c>
      <c r="X233" t="s">
        <v>285</v>
      </c>
      <c r="Y233" t="s">
        <v>280</v>
      </c>
      <c r="AB233" t="s">
        <v>281</v>
      </c>
      <c r="AC233" t="str">
        <f>CONCATENATE($R233,$R234,$R235,$R236)</f>
        <v>1423</v>
      </c>
      <c r="BG233">
        <v>1</v>
      </c>
      <c r="BH233">
        <v>1780</v>
      </c>
      <c r="BI233">
        <f>($BH$263-$BH$260)/200</f>
        <v>0.105</v>
      </c>
    </row>
    <row r="234" spans="1:61" x14ac:dyDescent="0.25">
      <c r="A234">
        <v>233</v>
      </c>
      <c r="B234">
        <v>222.44731999999999</v>
      </c>
      <c r="C234" s="4">
        <v>1</v>
      </c>
      <c r="H234">
        <v>212.187995</v>
      </c>
      <c r="I234" s="5">
        <v>4</v>
      </c>
      <c r="P234">
        <v>2</v>
      </c>
      <c r="Q234" t="str">
        <f>CONCATENATE(C234,E234,G234,I234)</f>
        <v>14</v>
      </c>
      <c r="R234">
        <v>4</v>
      </c>
      <c r="X234" t="s">
        <v>285</v>
      </c>
      <c r="Y234" t="s">
        <v>275</v>
      </c>
      <c r="BG234">
        <v>4</v>
      </c>
      <c r="BH234">
        <v>1784</v>
      </c>
      <c r="BI234">
        <f>($BH$264-$BH$261)/200</f>
        <v>7.0000000000000007E-2</v>
      </c>
    </row>
    <row r="235" spans="1:61" x14ac:dyDescent="0.25">
      <c r="A235">
        <v>234</v>
      </c>
      <c r="B235">
        <v>222.453633</v>
      </c>
      <c r="C235" s="4">
        <v>1</v>
      </c>
      <c r="H235">
        <v>212.187995</v>
      </c>
      <c r="I235" s="5">
        <v>4</v>
      </c>
      <c r="P235">
        <v>2</v>
      </c>
      <c r="Q235" t="str">
        <f>CONCATENATE(C235,E235,G235,I235)</f>
        <v>14</v>
      </c>
      <c r="R235">
        <v>2</v>
      </c>
      <c r="X235" t="s">
        <v>285</v>
      </c>
      <c r="Y235" t="s">
        <v>276</v>
      </c>
      <c r="BG235">
        <v>2</v>
      </c>
      <c r="BH235">
        <v>1799</v>
      </c>
      <c r="BI235">
        <f>($BH$265-$BH$262)/200</f>
        <v>0.11</v>
      </c>
    </row>
    <row r="236" spans="1:61" x14ac:dyDescent="0.25">
      <c r="A236">
        <v>235</v>
      </c>
      <c r="B236">
        <v>222.45848100000001</v>
      </c>
      <c r="C236" s="4">
        <v>1</v>
      </c>
      <c r="H236">
        <v>212.187995</v>
      </c>
      <c r="I236" s="5">
        <v>4</v>
      </c>
      <c r="P236">
        <v>2</v>
      </c>
      <c r="Q236" t="str">
        <f>CONCATENATE(C236,E236,G236,I236)</f>
        <v>14</v>
      </c>
      <c r="R236">
        <v>3</v>
      </c>
      <c r="X236" t="s">
        <v>285</v>
      </c>
      <c r="Y236" t="s">
        <v>277</v>
      </c>
      <c r="BG236">
        <v>3</v>
      </c>
      <c r="BH236">
        <v>1799</v>
      </c>
      <c r="BI236">
        <f>($BH$266-$BH$263)/200</f>
        <v>0.1</v>
      </c>
    </row>
    <row r="237" spans="1:61" x14ac:dyDescent="0.25">
      <c r="A237">
        <v>236</v>
      </c>
      <c r="B237">
        <v>222.46736999999999</v>
      </c>
      <c r="C237" s="4">
        <v>1</v>
      </c>
      <c r="H237">
        <v>212.187995</v>
      </c>
      <c r="I237" s="5">
        <v>4</v>
      </c>
      <c r="P237">
        <v>2</v>
      </c>
      <c r="Q237" t="str">
        <f>CONCATENATE(C237,E237,G237,I237)</f>
        <v>14</v>
      </c>
      <c r="R237">
        <v>4</v>
      </c>
      <c r="X237" t="s">
        <v>285</v>
      </c>
      <c r="Y237" t="s">
        <v>280</v>
      </c>
      <c r="AB237" t="s">
        <v>284</v>
      </c>
      <c r="AC237" t="str">
        <f>CONCATENATE($R237,$R238,$R239,$R240)</f>
        <v>4132</v>
      </c>
      <c r="BG237">
        <v>4</v>
      </c>
      <c r="BH237">
        <v>1815</v>
      </c>
      <c r="BI237">
        <f>($BH$267-$BH$264)/200</f>
        <v>0.125</v>
      </c>
    </row>
    <row r="238" spans="1:61" x14ac:dyDescent="0.25">
      <c r="A238">
        <v>237</v>
      </c>
      <c r="B238">
        <v>222.48347999999999</v>
      </c>
      <c r="C238" s="4">
        <v>1</v>
      </c>
      <c r="H238">
        <v>212.187995</v>
      </c>
      <c r="I238" s="5">
        <v>4</v>
      </c>
      <c r="P238">
        <v>2</v>
      </c>
      <c r="Q238" t="str">
        <f>CONCATENATE(C238,E238,G238,I238)</f>
        <v>14</v>
      </c>
      <c r="R238">
        <v>1</v>
      </c>
      <c r="X238" t="s">
        <v>285</v>
      </c>
      <c r="Y238" t="s">
        <v>275</v>
      </c>
      <c r="BG238">
        <v>1</v>
      </c>
      <c r="BH238">
        <v>1816</v>
      </c>
      <c r="BI238">
        <f>($BH$268-$BH$265)/200</f>
        <v>7.4999999999999997E-2</v>
      </c>
    </row>
    <row r="239" spans="1:61" x14ac:dyDescent="0.25">
      <c r="A239">
        <v>238</v>
      </c>
      <c r="B239">
        <v>222.48277200000001</v>
      </c>
      <c r="C239" s="4">
        <v>1</v>
      </c>
      <c r="H239">
        <v>212.187995</v>
      </c>
      <c r="I239" s="5">
        <v>4</v>
      </c>
      <c r="P239">
        <v>2</v>
      </c>
      <c r="Q239" t="str">
        <f>CONCATENATE(C239,E239,G239,I239)</f>
        <v>14</v>
      </c>
      <c r="R239">
        <v>3</v>
      </c>
      <c r="X239" t="s">
        <v>285</v>
      </c>
      <c r="Y239" t="s">
        <v>276</v>
      </c>
      <c r="BG239">
        <v>3</v>
      </c>
      <c r="BH239">
        <v>1831</v>
      </c>
      <c r="BI239">
        <f>($BH$269-$BH$266)/200</f>
        <v>0.12</v>
      </c>
    </row>
    <row r="240" spans="1:61" x14ac:dyDescent="0.25">
      <c r="A240">
        <v>239</v>
      </c>
      <c r="B240">
        <v>222.47610599999999</v>
      </c>
      <c r="C240" s="4">
        <v>1</v>
      </c>
      <c r="H240">
        <v>212.187995</v>
      </c>
      <c r="I240" s="5">
        <v>4</v>
      </c>
      <c r="P240">
        <v>2</v>
      </c>
      <c r="Q240" t="str">
        <f>CONCATENATE(C240,E240,G240,I240)</f>
        <v>14</v>
      </c>
      <c r="R240">
        <v>2</v>
      </c>
      <c r="X240" t="s">
        <v>285</v>
      </c>
      <c r="Y240" t="s">
        <v>277</v>
      </c>
      <c r="BG240">
        <v>2</v>
      </c>
      <c r="BH240">
        <v>1832</v>
      </c>
      <c r="BI240">
        <f>($BH$270-$BH$267)/200</f>
        <v>9.5000000000000001E-2</v>
      </c>
    </row>
    <row r="241" spans="1:61" x14ac:dyDescent="0.25">
      <c r="A241">
        <v>240</v>
      </c>
      <c r="B241">
        <v>222.49373199999999</v>
      </c>
      <c r="C241" s="4">
        <v>1</v>
      </c>
      <c r="H241">
        <v>212.187995</v>
      </c>
      <c r="I241" s="5">
        <v>4</v>
      </c>
      <c r="P241">
        <v>2</v>
      </c>
      <c r="Q241" t="str">
        <f>CONCATENATE(C241,E241,G241,I241)</f>
        <v>14</v>
      </c>
      <c r="R241">
        <v>1</v>
      </c>
      <c r="X241" t="s">
        <v>282</v>
      </c>
      <c r="Y241" t="s">
        <v>278</v>
      </c>
      <c r="AB241" t="s">
        <v>285</v>
      </c>
      <c r="AC241" t="str">
        <f>CONCATENATE($R241,$R242,$R243,$R244)</f>
        <v>1432</v>
      </c>
      <c r="BG241">
        <v>1</v>
      </c>
      <c r="BH241">
        <v>1846</v>
      </c>
      <c r="BI241">
        <f>($BH$271-$BH$268)/200</f>
        <v>0.15</v>
      </c>
    </row>
    <row r="242" spans="1:61" x14ac:dyDescent="0.25">
      <c r="A242">
        <v>241</v>
      </c>
      <c r="B242">
        <v>222.51494399999999</v>
      </c>
      <c r="C242" s="4">
        <v>1</v>
      </c>
      <c r="P242">
        <v>1</v>
      </c>
      <c r="Q242" t="str">
        <f>CONCATENATE(C242,E242,G242,I242)</f>
        <v>1</v>
      </c>
      <c r="R242">
        <v>4</v>
      </c>
      <c r="X242" t="s">
        <v>281</v>
      </c>
      <c r="Y242" t="s">
        <v>260</v>
      </c>
      <c r="BG242">
        <v>4</v>
      </c>
      <c r="BH242">
        <v>1848</v>
      </c>
      <c r="BI242">
        <f>($BH$272-$BH$269)/200</f>
        <v>0.09</v>
      </c>
    </row>
    <row r="243" spans="1:61" x14ac:dyDescent="0.25">
      <c r="A243">
        <v>242</v>
      </c>
      <c r="B243">
        <v>222.54145700000001</v>
      </c>
      <c r="C243" s="4">
        <v>1</v>
      </c>
      <c r="D243">
        <v>231.069456</v>
      </c>
      <c r="E243" s="2">
        <v>2</v>
      </c>
      <c r="P243">
        <v>2</v>
      </c>
      <c r="Q243" t="str">
        <f>CONCATENATE(C243,E243,G243,I243)</f>
        <v>12</v>
      </c>
      <c r="R243">
        <v>3</v>
      </c>
      <c r="X243" t="s">
        <v>281</v>
      </c>
      <c r="Y243" t="s">
        <v>260</v>
      </c>
      <c r="BG243">
        <v>3</v>
      </c>
      <c r="BH243">
        <v>1861</v>
      </c>
      <c r="BI243">
        <f>($BH$278-$BH$275)/200</f>
        <v>0.1</v>
      </c>
    </row>
    <row r="244" spans="1:61" x14ac:dyDescent="0.25">
      <c r="A244">
        <v>243</v>
      </c>
      <c r="B244">
        <v>222.50110599999999</v>
      </c>
      <c r="C244" s="4">
        <v>1</v>
      </c>
      <c r="D244">
        <v>231.08622099999999</v>
      </c>
      <c r="E244" s="2">
        <v>2</v>
      </c>
      <c r="P244">
        <v>2</v>
      </c>
      <c r="Q244" t="str">
        <f>CONCATENATE(C244,E244,G244,I244)</f>
        <v>12</v>
      </c>
      <c r="R244">
        <v>2</v>
      </c>
      <c r="X244" t="s">
        <v>282</v>
      </c>
      <c r="Y244" t="s">
        <v>261</v>
      </c>
      <c r="BG244">
        <v>2</v>
      </c>
      <c r="BH244">
        <v>1864</v>
      </c>
      <c r="BI244">
        <f>($BH$279-$BH$276)/200</f>
        <v>0.155</v>
      </c>
    </row>
    <row r="245" spans="1:61" x14ac:dyDescent="0.25">
      <c r="A245">
        <v>244</v>
      </c>
      <c r="D245">
        <v>231.093898</v>
      </c>
      <c r="E245" s="2">
        <v>2</v>
      </c>
      <c r="P245">
        <v>1</v>
      </c>
      <c r="Q245" t="str">
        <f>CONCATENATE(C245,E245,G245,I245)</f>
        <v>2</v>
      </c>
      <c r="R245">
        <v>1</v>
      </c>
      <c r="X245" t="s">
        <v>283</v>
      </c>
      <c r="Y245" t="s">
        <v>262</v>
      </c>
      <c r="AB245" t="s">
        <v>285</v>
      </c>
      <c r="AC245" t="str">
        <f>CONCATENATE($R245,$R246,$R247,$R248)</f>
        <v>1432</v>
      </c>
      <c r="BG245">
        <v>1</v>
      </c>
      <c r="BH245">
        <v>1878</v>
      </c>
      <c r="BI245">
        <f>($BH$280-$BH$277)/200</f>
        <v>0.08</v>
      </c>
    </row>
    <row r="246" spans="1:61" x14ac:dyDescent="0.25">
      <c r="A246">
        <v>245</v>
      </c>
      <c r="D246">
        <v>231.10101800000001</v>
      </c>
      <c r="E246" s="2">
        <v>2</v>
      </c>
      <c r="P246">
        <v>1</v>
      </c>
      <c r="Q246" t="str">
        <f>CONCATENATE(C246,E246,G246,I246)</f>
        <v>2</v>
      </c>
      <c r="R246">
        <v>4</v>
      </c>
      <c r="X246" t="s">
        <v>283</v>
      </c>
      <c r="Y246" t="s">
        <v>263</v>
      </c>
      <c r="BG246">
        <v>4</v>
      </c>
      <c r="BH246">
        <v>1880</v>
      </c>
      <c r="BI246">
        <f>($BH$281-$BH$278)/200</f>
        <v>0.14000000000000001</v>
      </c>
    </row>
    <row r="247" spans="1:61" x14ac:dyDescent="0.25">
      <c r="A247">
        <v>246</v>
      </c>
      <c r="D247">
        <v>231.084405</v>
      </c>
      <c r="E247" s="2">
        <v>2</v>
      </c>
      <c r="F247">
        <v>222.94370900000001</v>
      </c>
      <c r="G247" s="3">
        <v>3</v>
      </c>
      <c r="P247">
        <v>2</v>
      </c>
      <c r="Q247" t="str">
        <f>CONCATENATE(C247,E247,G247,I247)</f>
        <v>23</v>
      </c>
      <c r="R247">
        <v>3</v>
      </c>
      <c r="X247" t="s">
        <v>283</v>
      </c>
      <c r="Y247" t="s">
        <v>264</v>
      </c>
      <c r="BG247">
        <v>3</v>
      </c>
      <c r="BH247">
        <v>1892</v>
      </c>
      <c r="BI247">
        <f>($BH$282-$BH$279)/200</f>
        <v>8.5000000000000006E-2</v>
      </c>
    </row>
    <row r="248" spans="1:61" x14ac:dyDescent="0.25">
      <c r="A248">
        <v>247</v>
      </c>
      <c r="D248">
        <v>231.06743599999999</v>
      </c>
      <c r="E248" s="2">
        <v>2</v>
      </c>
      <c r="F248">
        <v>223.00936200000001</v>
      </c>
      <c r="G248" s="3">
        <v>3</v>
      </c>
      <c r="P248">
        <v>2</v>
      </c>
      <c r="Q248" t="str">
        <f>CONCATENATE(C248,E248,G248,I248)</f>
        <v>23</v>
      </c>
      <c r="R248">
        <v>2</v>
      </c>
      <c r="X248" t="s">
        <v>283</v>
      </c>
      <c r="Y248" t="s">
        <v>265</v>
      </c>
      <c r="BG248">
        <v>2</v>
      </c>
      <c r="BH248">
        <v>1895</v>
      </c>
      <c r="BI248">
        <f>($BH$283-$BH$280)/200</f>
        <v>0.13500000000000001</v>
      </c>
    </row>
    <row r="249" spans="1:61" x14ac:dyDescent="0.25">
      <c r="A249">
        <v>248</v>
      </c>
      <c r="D249">
        <v>231.06294</v>
      </c>
      <c r="E249" s="2">
        <v>2</v>
      </c>
      <c r="F249">
        <v>222.93820399999998</v>
      </c>
      <c r="G249" s="3">
        <v>3</v>
      </c>
      <c r="P249">
        <v>2</v>
      </c>
      <c r="Q249" t="str">
        <f>CONCATENATE(C249,E249,G249,I249)</f>
        <v>23</v>
      </c>
      <c r="R249">
        <v>1</v>
      </c>
      <c r="X249" t="s">
        <v>283</v>
      </c>
      <c r="Y249" t="s">
        <v>262</v>
      </c>
      <c r="AB249" t="s">
        <v>285</v>
      </c>
      <c r="AC249" t="str">
        <f>CONCATENATE($R249,$R250,$R251,$R252)</f>
        <v>1432</v>
      </c>
      <c r="BG249">
        <v>1</v>
      </c>
      <c r="BH249">
        <v>1905</v>
      </c>
      <c r="BI249">
        <f>($BH$284-$BH$281)/200</f>
        <v>7.4999999999999997E-2</v>
      </c>
    </row>
    <row r="250" spans="1:61" x14ac:dyDescent="0.25">
      <c r="A250">
        <v>249</v>
      </c>
      <c r="D250">
        <v>231.046426</v>
      </c>
      <c r="E250" s="2">
        <v>2</v>
      </c>
      <c r="F250">
        <v>222.95552699999999</v>
      </c>
      <c r="G250" s="3">
        <v>3</v>
      </c>
      <c r="P250">
        <v>2</v>
      </c>
      <c r="Q250" t="str">
        <f>CONCATENATE(C250,E250,G250,I250)</f>
        <v>23</v>
      </c>
      <c r="R250">
        <v>4</v>
      </c>
      <c r="X250" t="s">
        <v>283</v>
      </c>
      <c r="Y250" t="s">
        <v>263</v>
      </c>
      <c r="BG250">
        <v>4</v>
      </c>
      <c r="BH250">
        <v>1909</v>
      </c>
      <c r="BI250">
        <f>($BH$285-$BH$282)/200</f>
        <v>0.125</v>
      </c>
    </row>
    <row r="251" spans="1:61" x14ac:dyDescent="0.25">
      <c r="A251">
        <v>250</v>
      </c>
      <c r="D251">
        <v>231.05582000000001</v>
      </c>
      <c r="E251" s="2">
        <v>2</v>
      </c>
      <c r="F251">
        <v>222.908964</v>
      </c>
      <c r="G251" s="3">
        <v>3</v>
      </c>
      <c r="P251">
        <v>2</v>
      </c>
      <c r="Q251" t="str">
        <f>CONCATENATE(C251,E251,G251,I251)</f>
        <v>23</v>
      </c>
      <c r="R251">
        <v>3</v>
      </c>
      <c r="X251" t="s">
        <v>283</v>
      </c>
      <c r="Y251" t="s">
        <v>264</v>
      </c>
      <c r="BG251">
        <v>3</v>
      </c>
      <c r="BH251">
        <v>1915</v>
      </c>
      <c r="BI251">
        <f>($BH$286-$BH$283)/200</f>
        <v>0.09</v>
      </c>
    </row>
    <row r="252" spans="1:61" x14ac:dyDescent="0.25">
      <c r="A252">
        <v>251</v>
      </c>
      <c r="D252">
        <v>231.054609</v>
      </c>
      <c r="E252" s="2">
        <v>2</v>
      </c>
      <c r="F252">
        <v>222.88785300000001</v>
      </c>
      <c r="G252" s="3">
        <v>3</v>
      </c>
      <c r="P252">
        <v>2</v>
      </c>
      <c r="Q252" t="str">
        <f>CONCATENATE(C252,E252,G252,I252)</f>
        <v>23</v>
      </c>
      <c r="R252">
        <v>2</v>
      </c>
      <c r="X252" t="s">
        <v>283</v>
      </c>
      <c r="Y252" t="s">
        <v>265</v>
      </c>
      <c r="BG252">
        <v>2</v>
      </c>
      <c r="BH252">
        <v>1922</v>
      </c>
      <c r="BI252">
        <f>($BH$287-$BH$284)/200</f>
        <v>0.105</v>
      </c>
    </row>
    <row r="253" spans="1:61" x14ac:dyDescent="0.25">
      <c r="A253">
        <v>252</v>
      </c>
      <c r="D253">
        <v>231.039052</v>
      </c>
      <c r="E253" s="2">
        <v>2</v>
      </c>
      <c r="F253">
        <v>222.884773</v>
      </c>
      <c r="G253" s="3">
        <v>3</v>
      </c>
      <c r="P253">
        <v>2</v>
      </c>
      <c r="Q253" t="str">
        <f>CONCATENATE(C253,E253,G253,I253)</f>
        <v>23</v>
      </c>
      <c r="R253">
        <v>1</v>
      </c>
      <c r="X253" t="s">
        <v>283</v>
      </c>
      <c r="Y253" t="s">
        <v>262</v>
      </c>
      <c r="AB253" t="s">
        <v>285</v>
      </c>
      <c r="AC253" t="str">
        <f>CONCATENATE($R253,$R254,$R255,$R256)</f>
        <v>1432</v>
      </c>
      <c r="BG253">
        <v>1</v>
      </c>
      <c r="BH253">
        <v>1931</v>
      </c>
      <c r="BI253">
        <f>($BH$288-$BH$285)/200</f>
        <v>0.08</v>
      </c>
    </row>
    <row r="254" spans="1:61" x14ac:dyDescent="0.25">
      <c r="A254">
        <v>253</v>
      </c>
      <c r="D254">
        <v>231.03728599999999</v>
      </c>
      <c r="E254" s="2">
        <v>2</v>
      </c>
      <c r="F254">
        <v>222.872298</v>
      </c>
      <c r="G254" s="3">
        <v>3</v>
      </c>
      <c r="P254">
        <v>2</v>
      </c>
      <c r="Q254" t="str">
        <f>CONCATENATE(C254,E254,G254,I254)</f>
        <v>23</v>
      </c>
      <c r="R254">
        <v>4</v>
      </c>
      <c r="X254" t="s">
        <v>283</v>
      </c>
      <c r="Y254" t="s">
        <v>263</v>
      </c>
      <c r="BG254">
        <v>4</v>
      </c>
      <c r="BH254">
        <v>1937</v>
      </c>
      <c r="BI254">
        <f>($BH$289-$BH$286)/200</f>
        <v>0.105</v>
      </c>
    </row>
    <row r="255" spans="1:61" x14ac:dyDescent="0.25">
      <c r="A255">
        <v>254</v>
      </c>
      <c r="D255">
        <v>231.02238800000001</v>
      </c>
      <c r="E255" s="2">
        <v>2</v>
      </c>
      <c r="F255">
        <v>222.79048399999999</v>
      </c>
      <c r="G255" s="3">
        <v>3</v>
      </c>
      <c r="P255">
        <v>2</v>
      </c>
      <c r="Q255" t="str">
        <f>CONCATENATE(C255,E255,G255,I255)</f>
        <v>23</v>
      </c>
      <c r="R255">
        <v>3</v>
      </c>
      <c r="X255" t="s">
        <v>283</v>
      </c>
      <c r="Y255" t="s">
        <v>264</v>
      </c>
      <c r="BG255">
        <v>3</v>
      </c>
      <c r="BH255">
        <v>1940</v>
      </c>
      <c r="BI255">
        <f>($BH$290-$BH$287)/200</f>
        <v>0.115</v>
      </c>
    </row>
    <row r="256" spans="1:61" x14ac:dyDescent="0.25">
      <c r="A256">
        <v>255</v>
      </c>
      <c r="D256">
        <v>231.069456</v>
      </c>
      <c r="E256" s="2">
        <v>2</v>
      </c>
      <c r="F256">
        <v>222.81826100000001</v>
      </c>
      <c r="G256" s="3">
        <v>3</v>
      </c>
      <c r="H256">
        <v>230.824972</v>
      </c>
      <c r="I256" s="5">
        <v>4</v>
      </c>
      <c r="P256">
        <v>3</v>
      </c>
      <c r="Q256" t="str">
        <f>CONCATENATE(C256,E256,G256,I256)</f>
        <v>234</v>
      </c>
      <c r="R256">
        <v>2</v>
      </c>
      <c r="X256" t="s">
        <v>283</v>
      </c>
      <c r="Y256" t="s">
        <v>265</v>
      </c>
      <c r="BG256">
        <v>2</v>
      </c>
      <c r="BH256">
        <v>1948</v>
      </c>
      <c r="BI256">
        <f>($BH$291-$BH$288)/200</f>
        <v>9.5000000000000001E-2</v>
      </c>
    </row>
    <row r="257" spans="1:61" x14ac:dyDescent="0.25">
      <c r="A257">
        <v>256</v>
      </c>
      <c r="D257">
        <v>231.069456</v>
      </c>
      <c r="E257" s="2">
        <v>2</v>
      </c>
      <c r="F257">
        <v>222.79775699999999</v>
      </c>
      <c r="G257" s="3">
        <v>3</v>
      </c>
      <c r="H257">
        <v>230.824972</v>
      </c>
      <c r="I257" s="5">
        <v>4</v>
      </c>
      <c r="P257">
        <v>3</v>
      </c>
      <c r="Q257" t="str">
        <f>CONCATENATE(C257,E257,G257,I257)</f>
        <v>234</v>
      </c>
      <c r="R257">
        <v>1</v>
      </c>
      <c r="X257" t="s">
        <v>283</v>
      </c>
      <c r="Y257" t="s">
        <v>262</v>
      </c>
      <c r="AB257" t="s">
        <v>285</v>
      </c>
      <c r="AC257" t="str">
        <f>CONCATENATE($R257,$R258,$R259,$R260)</f>
        <v>1432</v>
      </c>
      <c r="BG257">
        <v>1</v>
      </c>
      <c r="BH257">
        <v>1956</v>
      </c>
      <c r="BI257">
        <f>($BH$292-$BH$289)/200</f>
        <v>8.5000000000000006E-2</v>
      </c>
    </row>
    <row r="258" spans="1:61" x14ac:dyDescent="0.25">
      <c r="A258">
        <v>257</v>
      </c>
      <c r="F258">
        <v>222.777556</v>
      </c>
      <c r="G258" s="3">
        <v>3</v>
      </c>
      <c r="H258">
        <v>230.90633299999999</v>
      </c>
      <c r="I258" s="5">
        <v>4</v>
      </c>
      <c r="P258">
        <v>2</v>
      </c>
      <c r="Q258" t="str">
        <f>CONCATENATE(C258,E258,G258,I258)</f>
        <v>34</v>
      </c>
      <c r="R258">
        <v>4</v>
      </c>
      <c r="X258" t="s">
        <v>283</v>
      </c>
      <c r="Y258" t="s">
        <v>263</v>
      </c>
      <c r="BG258">
        <v>4</v>
      </c>
      <c r="BH258">
        <v>1962</v>
      </c>
      <c r="BI258">
        <f>($BH$293-$BH$290)/200</f>
        <v>0.09</v>
      </c>
    </row>
    <row r="259" spans="1:61" x14ac:dyDescent="0.25">
      <c r="A259">
        <v>258</v>
      </c>
      <c r="F259">
        <v>222.74386999999999</v>
      </c>
      <c r="G259" s="3">
        <v>3</v>
      </c>
      <c r="H259">
        <v>230.85618399999998</v>
      </c>
      <c r="I259" s="5">
        <v>4</v>
      </c>
      <c r="P259">
        <v>2</v>
      </c>
      <c r="Q259" t="str">
        <f>CONCATENATE(C259,E259,G259,I259)</f>
        <v>34</v>
      </c>
      <c r="R259">
        <v>3</v>
      </c>
      <c r="X259" t="s">
        <v>283</v>
      </c>
      <c r="Y259" t="s">
        <v>264</v>
      </c>
      <c r="BG259">
        <v>3</v>
      </c>
      <c r="BH259">
        <v>1965</v>
      </c>
      <c r="BI259">
        <f>($BH$294-$BH$291)/200</f>
        <v>0.11</v>
      </c>
    </row>
    <row r="260" spans="1:61" x14ac:dyDescent="0.25">
      <c r="A260">
        <v>259</v>
      </c>
      <c r="B260">
        <v>243.20969500000001</v>
      </c>
      <c r="C260" s="4">
        <v>1</v>
      </c>
      <c r="F260">
        <v>222.94370900000001</v>
      </c>
      <c r="G260" s="3">
        <v>3</v>
      </c>
      <c r="H260">
        <v>230.82658900000001</v>
      </c>
      <c r="I260" s="5">
        <v>4</v>
      </c>
      <c r="P260">
        <v>3</v>
      </c>
      <c r="Q260" t="str">
        <f>CONCATENATE(C260,E260,G260,I260)</f>
        <v>134</v>
      </c>
      <c r="R260">
        <v>2</v>
      </c>
      <c r="X260" t="s">
        <v>283</v>
      </c>
      <c r="Y260" t="s">
        <v>265</v>
      </c>
      <c r="BG260">
        <v>2</v>
      </c>
      <c r="BH260">
        <v>1971</v>
      </c>
      <c r="BI260">
        <f>($BH$295-$BH$292)/200</f>
        <v>8.5000000000000006E-2</v>
      </c>
    </row>
    <row r="261" spans="1:61" x14ac:dyDescent="0.25">
      <c r="A261">
        <v>260</v>
      </c>
      <c r="B261">
        <v>243.250753</v>
      </c>
      <c r="C261" s="4">
        <v>1</v>
      </c>
      <c r="H261">
        <v>230.84820500000001</v>
      </c>
      <c r="I261" s="5">
        <v>4</v>
      </c>
      <c r="P261">
        <v>2</v>
      </c>
      <c r="Q261" t="str">
        <f>CONCATENATE(C261,E261,G261,I261)</f>
        <v>14</v>
      </c>
      <c r="R261">
        <v>1</v>
      </c>
      <c r="X261" t="s">
        <v>283</v>
      </c>
      <c r="Y261" t="s">
        <v>262</v>
      </c>
      <c r="AB261" t="s">
        <v>285</v>
      </c>
      <c r="AC261" t="str">
        <f>CONCATENATE($R261,$R262,$R263,$R264)</f>
        <v>1432</v>
      </c>
      <c r="BG261">
        <v>1</v>
      </c>
      <c r="BH261">
        <v>1982</v>
      </c>
      <c r="BI261">
        <f>($BH$296-$BH$293)/200</f>
        <v>8.5000000000000006E-2</v>
      </c>
    </row>
    <row r="262" spans="1:61" x14ac:dyDescent="0.25">
      <c r="A262">
        <v>261</v>
      </c>
      <c r="B262">
        <v>243.237977</v>
      </c>
      <c r="C262" s="4">
        <v>1</v>
      </c>
      <c r="H262">
        <v>230.86244500000001</v>
      </c>
      <c r="I262" s="5">
        <v>4</v>
      </c>
      <c r="P262">
        <v>2</v>
      </c>
      <c r="Q262" t="str">
        <f>CONCATENATE(C262,E262,G262,I262)</f>
        <v>14</v>
      </c>
      <c r="R262">
        <v>4</v>
      </c>
      <c r="X262" t="s">
        <v>283</v>
      </c>
      <c r="Y262" t="s">
        <v>263</v>
      </c>
      <c r="BG262">
        <v>4</v>
      </c>
      <c r="BH262">
        <v>1986</v>
      </c>
      <c r="BI262">
        <f>($BH$297-$BH$294)/200</f>
        <v>0.1</v>
      </c>
    </row>
    <row r="263" spans="1:61" x14ac:dyDescent="0.25">
      <c r="A263">
        <v>262</v>
      </c>
      <c r="B263">
        <v>243.210601</v>
      </c>
      <c r="C263" s="4">
        <v>1</v>
      </c>
      <c r="H263">
        <v>230.85608400000001</v>
      </c>
      <c r="I263" s="5">
        <v>4</v>
      </c>
      <c r="P263">
        <v>2</v>
      </c>
      <c r="Q263" t="str">
        <f>CONCATENATE(C263,E263,G263,I263)</f>
        <v>14</v>
      </c>
      <c r="R263">
        <v>3</v>
      </c>
      <c r="X263" t="s">
        <v>283</v>
      </c>
      <c r="Y263" t="s">
        <v>264</v>
      </c>
      <c r="BG263">
        <v>3</v>
      </c>
      <c r="BH263">
        <v>1992</v>
      </c>
      <c r="BI263">
        <f>($BH$298-$BH$295)/200</f>
        <v>0.12</v>
      </c>
    </row>
    <row r="264" spans="1:61" x14ac:dyDescent="0.25">
      <c r="A264">
        <v>263</v>
      </c>
      <c r="B264">
        <v>243.20888500000001</v>
      </c>
      <c r="C264" s="4">
        <v>1</v>
      </c>
      <c r="H264">
        <v>230.84123600000001</v>
      </c>
      <c r="I264" s="5">
        <v>4</v>
      </c>
      <c r="P264">
        <v>2</v>
      </c>
      <c r="Q264" t="str">
        <f>CONCATENATE(C264,E264,G264,I264)</f>
        <v>14</v>
      </c>
      <c r="R264">
        <v>2</v>
      </c>
      <c r="X264" t="s">
        <v>283</v>
      </c>
      <c r="Y264" t="s">
        <v>265</v>
      </c>
      <c r="BG264">
        <v>2</v>
      </c>
      <c r="BH264">
        <v>1996</v>
      </c>
      <c r="BI264">
        <f>($BH$299-$BH$296)/200</f>
        <v>0.09</v>
      </c>
    </row>
    <row r="265" spans="1:61" x14ac:dyDescent="0.25">
      <c r="A265">
        <v>264</v>
      </c>
      <c r="B265">
        <v>243.199848</v>
      </c>
      <c r="C265" s="4">
        <v>1</v>
      </c>
      <c r="H265">
        <v>230.86174</v>
      </c>
      <c r="I265" s="5">
        <v>4</v>
      </c>
      <c r="P265">
        <v>2</v>
      </c>
      <c r="Q265" t="str">
        <f>CONCATENATE(C265,E265,G265,I265)</f>
        <v>14</v>
      </c>
      <c r="R265">
        <v>1</v>
      </c>
      <c r="X265" t="s">
        <v>283</v>
      </c>
      <c r="Y265" t="s">
        <v>262</v>
      </c>
      <c r="AB265" t="s">
        <v>285</v>
      </c>
      <c r="AC265" t="str">
        <f>CONCATENATE($R265,$R266,$R267,$R268)</f>
        <v>1432</v>
      </c>
      <c r="BG265">
        <v>1</v>
      </c>
      <c r="BH265">
        <v>2008</v>
      </c>
      <c r="BI265">
        <f>($BH$300-$BH$297)/200</f>
        <v>0.08</v>
      </c>
    </row>
    <row r="266" spans="1:61" x14ac:dyDescent="0.25">
      <c r="A266">
        <v>265</v>
      </c>
      <c r="B266">
        <v>243.18767500000001</v>
      </c>
      <c r="C266" s="4">
        <v>1</v>
      </c>
      <c r="H266">
        <v>230.87744499999999</v>
      </c>
      <c r="I266" s="5">
        <v>4</v>
      </c>
      <c r="P266">
        <v>2</v>
      </c>
      <c r="Q266" t="str">
        <f>CONCATENATE(C266,E266,G266,I266)</f>
        <v>14</v>
      </c>
      <c r="R266">
        <v>4</v>
      </c>
      <c r="X266" t="s">
        <v>283</v>
      </c>
      <c r="Y266" t="s">
        <v>263</v>
      </c>
      <c r="BG266">
        <v>4</v>
      </c>
      <c r="BH266">
        <v>2012</v>
      </c>
      <c r="BI266">
        <f>($BH$301-$BH$298)/200</f>
        <v>9.5000000000000001E-2</v>
      </c>
    </row>
    <row r="267" spans="1:61" x14ac:dyDescent="0.25">
      <c r="A267">
        <v>266</v>
      </c>
      <c r="B267">
        <v>243.17227099999999</v>
      </c>
      <c r="C267" s="4">
        <v>1</v>
      </c>
      <c r="H267">
        <v>230.86587900000001</v>
      </c>
      <c r="I267" s="5">
        <v>4</v>
      </c>
      <c r="P267">
        <v>2</v>
      </c>
      <c r="Q267" t="str">
        <f>CONCATENATE(C267,E267,G267,I267)</f>
        <v>14</v>
      </c>
      <c r="R267">
        <v>3</v>
      </c>
      <c r="X267" t="s">
        <v>283</v>
      </c>
      <c r="Y267" t="s">
        <v>264</v>
      </c>
      <c r="BG267">
        <v>3</v>
      </c>
      <c r="BH267">
        <v>2021</v>
      </c>
      <c r="BI267">
        <f>($BH$302-$BH$299)/200</f>
        <v>0.125</v>
      </c>
    </row>
    <row r="268" spans="1:61" x14ac:dyDescent="0.25">
      <c r="A268">
        <v>267</v>
      </c>
      <c r="B268">
        <v>243.188886</v>
      </c>
      <c r="C268" s="4">
        <v>1</v>
      </c>
      <c r="H268">
        <v>230.87850499999999</v>
      </c>
      <c r="I268" s="5">
        <v>4</v>
      </c>
      <c r="P268">
        <v>2</v>
      </c>
      <c r="Q268" t="str">
        <f>CONCATENATE(C268,E268,G268,I268)</f>
        <v>14</v>
      </c>
      <c r="R268">
        <v>2</v>
      </c>
      <c r="X268" t="s">
        <v>283</v>
      </c>
      <c r="Y268" t="s">
        <v>265</v>
      </c>
      <c r="BG268">
        <v>2</v>
      </c>
      <c r="BH268">
        <v>2023</v>
      </c>
      <c r="BI268">
        <f>($BH$303-$BH$300)/200</f>
        <v>8.5000000000000006E-2</v>
      </c>
    </row>
    <row r="269" spans="1:61" x14ac:dyDescent="0.25">
      <c r="A269">
        <v>268</v>
      </c>
      <c r="B269">
        <v>243.20919000000001</v>
      </c>
      <c r="C269" s="4">
        <v>1</v>
      </c>
      <c r="H269">
        <v>230.85108099999999</v>
      </c>
      <c r="I269" s="5">
        <v>4</v>
      </c>
      <c r="P269">
        <v>2</v>
      </c>
      <c r="Q269" t="str">
        <f>CONCATENATE(C269,E269,G269,I269)</f>
        <v>14</v>
      </c>
      <c r="R269">
        <v>1</v>
      </c>
      <c r="X269" t="s">
        <v>283</v>
      </c>
      <c r="Y269" t="s">
        <v>262</v>
      </c>
      <c r="AB269" t="s">
        <v>281</v>
      </c>
      <c r="AC269" t="str">
        <f>CONCATENATE($R269,$R270,$R271,$R272)</f>
        <v>1423</v>
      </c>
      <c r="BG269">
        <v>1</v>
      </c>
      <c r="BH269">
        <v>2036</v>
      </c>
      <c r="BI269">
        <f>($BH$304-$BH$301)/200</f>
        <v>0.08</v>
      </c>
    </row>
    <row r="270" spans="1:61" x14ac:dyDescent="0.25">
      <c r="A270">
        <v>269</v>
      </c>
      <c r="B270">
        <v>243.18944500000001</v>
      </c>
      <c r="C270" s="4">
        <v>1</v>
      </c>
      <c r="H270">
        <v>230.848861</v>
      </c>
      <c r="I270" s="5">
        <v>4</v>
      </c>
      <c r="P270">
        <v>2</v>
      </c>
      <c r="Q270" t="str">
        <f>CONCATENATE(C270,E270,G270,I270)</f>
        <v>14</v>
      </c>
      <c r="R270">
        <v>4</v>
      </c>
      <c r="X270" t="s">
        <v>283</v>
      </c>
      <c r="Y270" t="s">
        <v>263</v>
      </c>
      <c r="BG270">
        <v>4</v>
      </c>
      <c r="BH270">
        <v>2040</v>
      </c>
      <c r="BI270">
        <f>($BH$305-$BH$302)/200</f>
        <v>7.4999999999999997E-2</v>
      </c>
    </row>
    <row r="271" spans="1:61" x14ac:dyDescent="0.25">
      <c r="A271">
        <v>270</v>
      </c>
      <c r="B271">
        <v>243.206312</v>
      </c>
      <c r="C271" s="4">
        <v>1</v>
      </c>
      <c r="H271">
        <v>230.85012399999999</v>
      </c>
      <c r="I271" s="5">
        <v>4</v>
      </c>
      <c r="P271">
        <v>2</v>
      </c>
      <c r="Q271" t="str">
        <f>CONCATENATE(C271,E271,G271,I271)</f>
        <v>14</v>
      </c>
      <c r="R271">
        <v>2</v>
      </c>
      <c r="X271" t="s">
        <v>283</v>
      </c>
      <c r="Y271" t="s">
        <v>264</v>
      </c>
      <c r="BG271">
        <v>2</v>
      </c>
      <c r="BH271">
        <v>2053</v>
      </c>
      <c r="BI271">
        <f>($BH$306-$BH$303)/200</f>
        <v>0.12</v>
      </c>
    </row>
    <row r="272" spans="1:61" x14ac:dyDescent="0.25">
      <c r="A272">
        <v>271</v>
      </c>
      <c r="B272">
        <v>243.216058</v>
      </c>
      <c r="C272" s="4">
        <v>1</v>
      </c>
      <c r="H272">
        <v>230.88567900000001</v>
      </c>
      <c r="I272" s="5">
        <v>4</v>
      </c>
      <c r="P272">
        <v>2</v>
      </c>
      <c r="Q272" t="str">
        <f>CONCATENATE(C272,E272,G272,I272)</f>
        <v>14</v>
      </c>
      <c r="R272">
        <v>3</v>
      </c>
      <c r="X272" t="s">
        <v>283</v>
      </c>
      <c r="Y272" t="s">
        <v>265</v>
      </c>
      <c r="BG272">
        <v>3</v>
      </c>
      <c r="BH272">
        <v>2054</v>
      </c>
      <c r="BI272">
        <f>($BH$307-$BH$304)/200</f>
        <v>8.5000000000000006E-2</v>
      </c>
    </row>
    <row r="273" spans="1:61" x14ac:dyDescent="0.25">
      <c r="A273">
        <v>272</v>
      </c>
      <c r="B273">
        <v>243.196866</v>
      </c>
      <c r="C273" s="4">
        <v>1</v>
      </c>
      <c r="H273">
        <v>230.90299899999999</v>
      </c>
      <c r="I273" s="5">
        <v>4</v>
      </c>
      <c r="P273">
        <v>2</v>
      </c>
      <c r="Q273" t="str">
        <f>CONCATENATE(C273,E273,G273,I273)</f>
        <v>14</v>
      </c>
      <c r="R273" t="s">
        <v>22</v>
      </c>
      <c r="X273" t="s">
        <v>283</v>
      </c>
      <c r="Y273" t="s">
        <v>262</v>
      </c>
      <c r="BG273" t="s">
        <v>22</v>
      </c>
      <c r="BH273">
        <v>2060</v>
      </c>
      <c r="BI273">
        <f>($BH$308-$BH$305)/200</f>
        <v>8.5000000000000006E-2</v>
      </c>
    </row>
    <row r="274" spans="1:61" x14ac:dyDescent="0.25">
      <c r="A274">
        <v>273</v>
      </c>
      <c r="B274">
        <v>243.169544</v>
      </c>
      <c r="C274" s="4">
        <v>1</v>
      </c>
      <c r="H274">
        <v>230.97451000000001</v>
      </c>
      <c r="I274" s="5">
        <v>4</v>
      </c>
      <c r="P274">
        <v>2</v>
      </c>
      <c r="Q274" t="str">
        <f>CONCATENATE(C274,E274,G274,I274)</f>
        <v>14</v>
      </c>
      <c r="R274" t="s">
        <v>22</v>
      </c>
      <c r="X274" t="s">
        <v>283</v>
      </c>
      <c r="Y274" t="s">
        <v>263</v>
      </c>
      <c r="BG274" t="s">
        <v>22</v>
      </c>
      <c r="BH274">
        <v>2093</v>
      </c>
      <c r="BI274">
        <f>($BH$309-$BH$306)/200</f>
        <v>0.09</v>
      </c>
    </row>
    <row r="275" spans="1:61" x14ac:dyDescent="0.25">
      <c r="A275">
        <v>274</v>
      </c>
      <c r="B275">
        <v>243.24332799999999</v>
      </c>
      <c r="C275" s="4">
        <v>1</v>
      </c>
      <c r="H275">
        <v>230.824972</v>
      </c>
      <c r="I275" s="5">
        <v>4</v>
      </c>
      <c r="P275">
        <v>2</v>
      </c>
      <c r="Q275" t="str">
        <f>CONCATENATE(C275,E275,G275,I275)</f>
        <v>14</v>
      </c>
      <c r="R275">
        <v>1</v>
      </c>
      <c r="X275" t="s">
        <v>283</v>
      </c>
      <c r="Y275" t="s">
        <v>264</v>
      </c>
      <c r="AB275" t="s">
        <v>281</v>
      </c>
      <c r="AC275" t="str">
        <f>CONCATENATE($R275,$R276,$R277,$R278)</f>
        <v>1423</v>
      </c>
      <c r="BG275">
        <v>1</v>
      </c>
      <c r="BH275">
        <v>2095</v>
      </c>
      <c r="BI275">
        <f>($BH$310-$BH$307)/200</f>
        <v>0.11</v>
      </c>
    </row>
    <row r="276" spans="1:61" x14ac:dyDescent="0.25">
      <c r="A276">
        <v>275</v>
      </c>
      <c r="B276">
        <v>243.171514</v>
      </c>
      <c r="C276" s="4">
        <v>1</v>
      </c>
      <c r="P276">
        <v>1</v>
      </c>
      <c r="Q276" t="str">
        <f>CONCATENATE(C276,E276,G276,I276)</f>
        <v>1</v>
      </c>
      <c r="R276">
        <v>4</v>
      </c>
      <c r="X276" t="s">
        <v>283</v>
      </c>
      <c r="Y276" t="s">
        <v>265</v>
      </c>
      <c r="BG276">
        <v>4</v>
      </c>
      <c r="BH276">
        <v>2097</v>
      </c>
      <c r="BI276">
        <f>($BH$311-$BH$308)/200</f>
        <v>0.1</v>
      </c>
    </row>
    <row r="277" spans="1:61" x14ac:dyDescent="0.25">
      <c r="A277">
        <v>276</v>
      </c>
      <c r="B277">
        <v>243.20969500000001</v>
      </c>
      <c r="C277" s="4">
        <v>1</v>
      </c>
      <c r="D277">
        <v>254.16454099999999</v>
      </c>
      <c r="E277" s="2">
        <v>2</v>
      </c>
      <c r="F277">
        <v>242.24499499999999</v>
      </c>
      <c r="G277" s="3">
        <v>3</v>
      </c>
      <c r="P277">
        <v>3</v>
      </c>
      <c r="Q277" t="str">
        <f>CONCATENATE(C277,E277,G277,I277)</f>
        <v>123</v>
      </c>
      <c r="R277">
        <v>2</v>
      </c>
      <c r="X277" t="s">
        <v>283</v>
      </c>
      <c r="Y277" t="s">
        <v>262</v>
      </c>
      <c r="BG277">
        <v>2</v>
      </c>
      <c r="BH277">
        <v>2113</v>
      </c>
      <c r="BI277">
        <f>($BH$312-$BH$309)/200</f>
        <v>0.08</v>
      </c>
    </row>
    <row r="278" spans="1:61" x14ac:dyDescent="0.25">
      <c r="A278">
        <v>277</v>
      </c>
      <c r="D278">
        <v>254.182672</v>
      </c>
      <c r="E278" s="2">
        <v>2</v>
      </c>
      <c r="F278">
        <v>242.425794</v>
      </c>
      <c r="G278" s="3">
        <v>3</v>
      </c>
      <c r="P278">
        <v>2</v>
      </c>
      <c r="Q278" t="str">
        <f>CONCATENATE(C278,E278,G278,I278)</f>
        <v>23</v>
      </c>
      <c r="R278">
        <v>3</v>
      </c>
      <c r="X278" t="s">
        <v>283</v>
      </c>
      <c r="Y278" t="s">
        <v>263</v>
      </c>
      <c r="BG278">
        <v>3</v>
      </c>
      <c r="BH278">
        <v>2115</v>
      </c>
      <c r="BI278">
        <f>($BH$313-$BH$310)/200</f>
        <v>0.105</v>
      </c>
    </row>
    <row r="279" spans="1:61" x14ac:dyDescent="0.25">
      <c r="A279">
        <v>278</v>
      </c>
      <c r="D279">
        <v>254.189233</v>
      </c>
      <c r="E279" s="2">
        <v>2</v>
      </c>
      <c r="F279">
        <v>242.32590199999999</v>
      </c>
      <c r="G279" s="3">
        <v>3</v>
      </c>
      <c r="P279">
        <v>2</v>
      </c>
      <c r="Q279" t="str">
        <f>CONCATENATE(C279,E279,G279,I279)</f>
        <v>23</v>
      </c>
      <c r="R279">
        <v>4</v>
      </c>
      <c r="X279" t="s">
        <v>283</v>
      </c>
      <c r="Y279" t="s">
        <v>264</v>
      </c>
      <c r="AB279" t="s">
        <v>283</v>
      </c>
      <c r="AC279" t="str">
        <f>CONCATENATE($R279,$R280,$R281,$R282)</f>
        <v>4123</v>
      </c>
      <c r="BG279">
        <v>4</v>
      </c>
      <c r="BH279">
        <v>2128</v>
      </c>
      <c r="BI279">
        <f>($BH$314-$BH$311)/200</f>
        <v>0.115</v>
      </c>
    </row>
    <row r="280" spans="1:61" x14ac:dyDescent="0.25">
      <c r="A280">
        <v>279</v>
      </c>
      <c r="D280">
        <v>254.20630399999999</v>
      </c>
      <c r="E280" s="2">
        <v>2</v>
      </c>
      <c r="F280">
        <v>242.331861</v>
      </c>
      <c r="G280" s="3">
        <v>3</v>
      </c>
      <c r="P280">
        <v>2</v>
      </c>
      <c r="Q280" t="str">
        <f>CONCATENATE(C280,E280,G280,I280)</f>
        <v>23</v>
      </c>
      <c r="R280">
        <v>1</v>
      </c>
      <c r="X280" t="s">
        <v>283</v>
      </c>
      <c r="Y280" t="s">
        <v>265</v>
      </c>
      <c r="BG280">
        <v>1</v>
      </c>
      <c r="BH280">
        <v>2129</v>
      </c>
      <c r="BI280">
        <f>($BH$315-$BH$312)/200</f>
        <v>0.11</v>
      </c>
    </row>
    <row r="281" spans="1:61" x14ac:dyDescent="0.25">
      <c r="A281">
        <v>280</v>
      </c>
      <c r="D281">
        <v>254.19539399999999</v>
      </c>
      <c r="E281" s="2">
        <v>2</v>
      </c>
      <c r="F281">
        <v>242.30741599999999</v>
      </c>
      <c r="G281" s="3">
        <v>3</v>
      </c>
      <c r="P281">
        <v>2</v>
      </c>
      <c r="Q281" t="str">
        <f>CONCATENATE(C281,E281,G281,I281)</f>
        <v>23</v>
      </c>
      <c r="R281">
        <v>2</v>
      </c>
      <c r="X281" t="s">
        <v>283</v>
      </c>
      <c r="Y281" t="s">
        <v>262</v>
      </c>
      <c r="BG281">
        <v>2</v>
      </c>
      <c r="BH281">
        <v>2143</v>
      </c>
      <c r="BI281">
        <f>($BH$316-$BH$313)/200</f>
        <v>0.08</v>
      </c>
    </row>
    <row r="282" spans="1:61" x14ac:dyDescent="0.25">
      <c r="A282">
        <v>281</v>
      </c>
      <c r="D282">
        <v>254.19549699999999</v>
      </c>
      <c r="E282" s="2">
        <v>2</v>
      </c>
      <c r="F282">
        <v>242.276914</v>
      </c>
      <c r="G282" s="3">
        <v>3</v>
      </c>
      <c r="P282">
        <v>2</v>
      </c>
      <c r="Q282" t="str">
        <f>CONCATENATE(C282,E282,G282,I282)</f>
        <v>23</v>
      </c>
      <c r="R282">
        <v>3</v>
      </c>
      <c r="X282" t="s">
        <v>285</v>
      </c>
      <c r="Y282" t="s">
        <v>275</v>
      </c>
      <c r="BG282">
        <v>3</v>
      </c>
      <c r="BH282">
        <v>2145</v>
      </c>
      <c r="BI282">
        <f>($BH$322-$BH$319)/200</f>
        <v>0.1</v>
      </c>
    </row>
    <row r="283" spans="1:61" x14ac:dyDescent="0.25">
      <c r="A283">
        <v>282</v>
      </c>
      <c r="D283">
        <v>254.169794</v>
      </c>
      <c r="E283" s="2">
        <v>2</v>
      </c>
      <c r="F283">
        <v>242.29352700000001</v>
      </c>
      <c r="G283" s="3">
        <v>3</v>
      </c>
      <c r="P283">
        <v>2</v>
      </c>
      <c r="Q283" t="str">
        <f>CONCATENATE(C283,E283,G283,I283)</f>
        <v>23</v>
      </c>
      <c r="R283">
        <v>4</v>
      </c>
      <c r="X283" t="s">
        <v>285</v>
      </c>
      <c r="Y283" t="s">
        <v>276</v>
      </c>
      <c r="AB283" t="s">
        <v>283</v>
      </c>
      <c r="AC283" t="str">
        <f>CONCATENATE($R283,$R284,$R285,$R286)</f>
        <v>4123</v>
      </c>
      <c r="BG283">
        <v>4</v>
      </c>
      <c r="BH283">
        <v>2156</v>
      </c>
      <c r="BI283">
        <f>($BH$323-$BH$320)/200</f>
        <v>0.13500000000000001</v>
      </c>
    </row>
    <row r="284" spans="1:61" x14ac:dyDescent="0.25">
      <c r="A284">
        <v>283</v>
      </c>
      <c r="D284">
        <v>254.17327599999999</v>
      </c>
      <c r="E284" s="2">
        <v>2</v>
      </c>
      <c r="F284">
        <v>242.30191200000002</v>
      </c>
      <c r="G284" s="3">
        <v>3</v>
      </c>
      <c r="P284">
        <v>2</v>
      </c>
      <c r="Q284" t="str">
        <f>CONCATENATE(C284,E284,G284,I284)</f>
        <v>23</v>
      </c>
      <c r="R284">
        <v>1</v>
      </c>
      <c r="X284" t="s">
        <v>285</v>
      </c>
      <c r="Y284" t="s">
        <v>277</v>
      </c>
      <c r="BG284">
        <v>1</v>
      </c>
      <c r="BH284">
        <v>2158</v>
      </c>
      <c r="BI284">
        <f>($BH$324-$BH$321)/200</f>
        <v>8.5000000000000006E-2</v>
      </c>
    </row>
    <row r="285" spans="1:61" x14ac:dyDescent="0.25">
      <c r="A285">
        <v>284</v>
      </c>
      <c r="D285">
        <v>254.16261800000001</v>
      </c>
      <c r="E285" s="2">
        <v>2</v>
      </c>
      <c r="F285">
        <v>242.30544800000001</v>
      </c>
      <c r="G285" s="3">
        <v>3</v>
      </c>
      <c r="P285">
        <v>2</v>
      </c>
      <c r="Q285" t="str">
        <f>CONCATENATE(C285,E285,G285,I285)</f>
        <v>23</v>
      </c>
      <c r="R285">
        <v>2</v>
      </c>
      <c r="X285" t="s">
        <v>285</v>
      </c>
      <c r="Y285" t="s">
        <v>280</v>
      </c>
      <c r="BG285">
        <v>2</v>
      </c>
      <c r="BH285">
        <v>2170</v>
      </c>
      <c r="BI285">
        <f>($BH$325-$BH$322)/200</f>
        <v>0.125</v>
      </c>
    </row>
    <row r="286" spans="1:61" x14ac:dyDescent="0.25">
      <c r="A286">
        <v>285</v>
      </c>
      <c r="D286">
        <v>254.175397</v>
      </c>
      <c r="E286" s="2">
        <v>2</v>
      </c>
      <c r="F286">
        <v>242.34534400000001</v>
      </c>
      <c r="G286" s="3">
        <v>3</v>
      </c>
      <c r="P286">
        <v>2</v>
      </c>
      <c r="Q286" t="str">
        <f>CONCATENATE(C286,E286,G286,I286)</f>
        <v>23</v>
      </c>
      <c r="R286">
        <v>3</v>
      </c>
      <c r="X286" t="s">
        <v>285</v>
      </c>
      <c r="Y286" t="s">
        <v>275</v>
      </c>
      <c r="BG286">
        <v>3</v>
      </c>
      <c r="BH286">
        <v>2174</v>
      </c>
      <c r="BI286">
        <f>($BH$326-$BH$323)/200</f>
        <v>7.4999999999999997E-2</v>
      </c>
    </row>
    <row r="287" spans="1:61" x14ac:dyDescent="0.25">
      <c r="A287">
        <v>286</v>
      </c>
      <c r="D287">
        <v>254.18024600000001</v>
      </c>
      <c r="E287" s="2">
        <v>2</v>
      </c>
      <c r="F287">
        <v>242.36993699999999</v>
      </c>
      <c r="G287" s="3">
        <v>3</v>
      </c>
      <c r="P287">
        <v>2</v>
      </c>
      <c r="Q287" t="str">
        <f>CONCATENATE(C287,E287,G287,I287)</f>
        <v>23</v>
      </c>
      <c r="R287">
        <v>4</v>
      </c>
      <c r="X287" t="s">
        <v>285</v>
      </c>
      <c r="Y287" t="s">
        <v>276</v>
      </c>
      <c r="AB287" t="s">
        <v>283</v>
      </c>
      <c r="AC287" t="str">
        <f>CONCATENATE($R287,$R288,$R289,$R290)</f>
        <v>4123</v>
      </c>
      <c r="BG287">
        <v>4</v>
      </c>
      <c r="BH287">
        <v>2179</v>
      </c>
      <c r="BI287">
        <f>($BH$327-$BH$324)/200</f>
        <v>0.125</v>
      </c>
    </row>
    <row r="288" spans="1:61" x14ac:dyDescent="0.25">
      <c r="A288">
        <v>287</v>
      </c>
      <c r="D288">
        <v>254.19988799999999</v>
      </c>
      <c r="E288" s="2">
        <v>2</v>
      </c>
      <c r="F288">
        <v>242.379232</v>
      </c>
      <c r="G288" s="3">
        <v>3</v>
      </c>
      <c r="P288">
        <v>2</v>
      </c>
      <c r="Q288" t="str">
        <f>CONCATENATE(C288,E288,G288,I288)</f>
        <v>23</v>
      </c>
      <c r="R288">
        <v>1</v>
      </c>
      <c r="X288" t="s">
        <v>285</v>
      </c>
      <c r="Y288" t="s">
        <v>277</v>
      </c>
      <c r="BG288">
        <v>1</v>
      </c>
      <c r="BH288">
        <v>2186</v>
      </c>
      <c r="BI288">
        <f>($BH$328-$BH$325)/200</f>
        <v>0.1</v>
      </c>
    </row>
    <row r="289" spans="1:61" x14ac:dyDescent="0.25">
      <c r="A289">
        <v>288</v>
      </c>
      <c r="D289">
        <v>254.209688</v>
      </c>
      <c r="E289" s="2">
        <v>2</v>
      </c>
      <c r="F289">
        <v>242.387868</v>
      </c>
      <c r="G289" s="3">
        <v>3</v>
      </c>
      <c r="P289">
        <v>2</v>
      </c>
      <c r="Q289" t="str">
        <f>CONCATENATE(C289,E289,G289,I289)</f>
        <v>23</v>
      </c>
      <c r="R289">
        <v>2</v>
      </c>
      <c r="X289" t="s">
        <v>285</v>
      </c>
      <c r="Y289" t="s">
        <v>280</v>
      </c>
      <c r="BG289">
        <v>2</v>
      </c>
      <c r="BH289">
        <v>2195</v>
      </c>
      <c r="BI289">
        <f>($BH$329-$BH$326)/200</f>
        <v>0.14000000000000001</v>
      </c>
    </row>
    <row r="290" spans="1:61" x14ac:dyDescent="0.25">
      <c r="A290">
        <v>289</v>
      </c>
      <c r="D290">
        <v>254.24099899999999</v>
      </c>
      <c r="E290" s="2">
        <v>2</v>
      </c>
      <c r="F290">
        <v>242.39882599999999</v>
      </c>
      <c r="G290" s="3">
        <v>3</v>
      </c>
      <c r="P290">
        <v>2</v>
      </c>
      <c r="Q290" t="str">
        <f>CONCATENATE(C290,E290,G290,I290)</f>
        <v>23</v>
      </c>
      <c r="R290">
        <v>3</v>
      </c>
      <c r="X290" t="s">
        <v>285</v>
      </c>
      <c r="Y290" t="s">
        <v>275</v>
      </c>
      <c r="BG290">
        <v>3</v>
      </c>
      <c r="BH290">
        <v>2202</v>
      </c>
      <c r="BI290">
        <f>($BH$330-$BH$327)/200</f>
        <v>0.09</v>
      </c>
    </row>
    <row r="291" spans="1:61" x14ac:dyDescent="0.25">
      <c r="A291">
        <v>290</v>
      </c>
      <c r="D291">
        <v>254.19600400000002</v>
      </c>
      <c r="E291" s="2">
        <v>2</v>
      </c>
      <c r="F291">
        <v>242.441047</v>
      </c>
      <c r="G291" s="3">
        <v>3</v>
      </c>
      <c r="P291">
        <v>2</v>
      </c>
      <c r="Q291" t="str">
        <f>CONCATENATE(C291,E291,G291,I291)</f>
        <v>23</v>
      </c>
      <c r="R291">
        <v>4</v>
      </c>
      <c r="X291" t="s">
        <v>285</v>
      </c>
      <c r="Y291" t="s">
        <v>276</v>
      </c>
      <c r="AB291" t="s">
        <v>283</v>
      </c>
      <c r="AC291" t="str">
        <f>CONCATENATE($R291,$R292,$R293,$R294)</f>
        <v>4123</v>
      </c>
      <c r="BG291">
        <v>4</v>
      </c>
      <c r="BH291">
        <v>2205</v>
      </c>
      <c r="BI291">
        <f>($BH$331-$BH$328)/200</f>
        <v>0.14000000000000001</v>
      </c>
    </row>
    <row r="292" spans="1:61" x14ac:dyDescent="0.25">
      <c r="A292">
        <v>291</v>
      </c>
      <c r="D292">
        <v>254.172719</v>
      </c>
      <c r="E292" s="2">
        <v>2</v>
      </c>
      <c r="F292">
        <v>242.24499499999999</v>
      </c>
      <c r="G292" s="3">
        <v>3</v>
      </c>
      <c r="P292">
        <v>2</v>
      </c>
      <c r="Q292" t="str">
        <f>CONCATENATE(C292,E292,G292,I292)</f>
        <v>23</v>
      </c>
      <c r="R292">
        <v>1</v>
      </c>
      <c r="X292" t="s">
        <v>285</v>
      </c>
      <c r="Y292" t="s">
        <v>277</v>
      </c>
      <c r="BG292">
        <v>1</v>
      </c>
      <c r="BH292">
        <v>2212</v>
      </c>
      <c r="BI292">
        <f>($BH$332-$BH$329)/200</f>
        <v>0.09</v>
      </c>
    </row>
    <row r="293" spans="1:61" x14ac:dyDescent="0.25">
      <c r="A293">
        <v>292</v>
      </c>
      <c r="B293">
        <v>264.23544099999998</v>
      </c>
      <c r="C293" s="4">
        <v>1</v>
      </c>
      <c r="D293">
        <v>254.16454099999999</v>
      </c>
      <c r="E293" s="2">
        <v>2</v>
      </c>
      <c r="P293">
        <v>2</v>
      </c>
      <c r="Q293" t="str">
        <f>CONCATENATE(C293,E293,G293,I293)</f>
        <v>12</v>
      </c>
      <c r="R293">
        <v>2</v>
      </c>
      <c r="X293" t="s">
        <v>282</v>
      </c>
      <c r="Y293" t="s">
        <v>278</v>
      </c>
      <c r="BG293">
        <v>2</v>
      </c>
      <c r="BH293">
        <v>2220</v>
      </c>
      <c r="BI293">
        <f>($BH$333-$BH$330)/200</f>
        <v>0.16</v>
      </c>
    </row>
    <row r="294" spans="1:61" x14ac:dyDescent="0.25">
      <c r="A294">
        <v>293</v>
      </c>
      <c r="B294">
        <v>264.23039</v>
      </c>
      <c r="C294" s="4">
        <v>1</v>
      </c>
      <c r="H294">
        <v>253.58067800000001</v>
      </c>
      <c r="I294" s="5">
        <v>4</v>
      </c>
      <c r="P294">
        <v>2</v>
      </c>
      <c r="Q294" t="str">
        <f>CONCATENATE(C294,E294,G294,I294)</f>
        <v>14</v>
      </c>
      <c r="R294">
        <v>3</v>
      </c>
      <c r="X294" t="s">
        <v>281</v>
      </c>
      <c r="Y294" t="s">
        <v>260</v>
      </c>
      <c r="BG294">
        <v>3</v>
      </c>
      <c r="BH294">
        <v>2227</v>
      </c>
      <c r="BI294">
        <f>($BH$334-$BH$331)/200</f>
        <v>8.5000000000000006E-2</v>
      </c>
    </row>
    <row r="295" spans="1:61" x14ac:dyDescent="0.25">
      <c r="A295">
        <v>294</v>
      </c>
      <c r="B295">
        <v>264.252004</v>
      </c>
      <c r="C295" s="4">
        <v>1</v>
      </c>
      <c r="H295">
        <v>253.52765399999998</v>
      </c>
      <c r="I295" s="5">
        <v>4</v>
      </c>
      <c r="P295">
        <v>2</v>
      </c>
      <c r="Q295" t="str">
        <f>CONCATENATE(C295,E295,G295,I295)</f>
        <v>14</v>
      </c>
      <c r="R295">
        <v>4</v>
      </c>
      <c r="X295" t="s">
        <v>281</v>
      </c>
      <c r="Y295" t="s">
        <v>273</v>
      </c>
      <c r="AB295" t="s">
        <v>283</v>
      </c>
      <c r="AC295" t="str">
        <f>CONCATENATE($R295,$R296,$R297,$R298)</f>
        <v>4123</v>
      </c>
      <c r="BG295">
        <v>4</v>
      </c>
      <c r="BH295">
        <v>2229</v>
      </c>
      <c r="BI295">
        <f>($BH$335-$BH$332)/200</f>
        <v>0.15</v>
      </c>
    </row>
    <row r="296" spans="1:61" x14ac:dyDescent="0.25">
      <c r="A296">
        <v>295</v>
      </c>
      <c r="B296">
        <v>264.24452700000001</v>
      </c>
      <c r="C296" s="4">
        <v>1</v>
      </c>
      <c r="H296">
        <v>253.632848</v>
      </c>
      <c r="I296" s="5">
        <v>4</v>
      </c>
      <c r="P296">
        <v>2</v>
      </c>
      <c r="Q296" t="str">
        <f>CONCATENATE(C296,E296,G296,I296)</f>
        <v>14</v>
      </c>
      <c r="R296">
        <v>1</v>
      </c>
      <c r="X296" t="s">
        <v>281</v>
      </c>
      <c r="Y296" t="s">
        <v>272</v>
      </c>
      <c r="BG296">
        <v>1</v>
      </c>
      <c r="BH296">
        <v>2237</v>
      </c>
      <c r="BI296">
        <f>($BH$336-$BH$333)/200</f>
        <v>7.4999999999999997E-2</v>
      </c>
    </row>
    <row r="297" spans="1:61" x14ac:dyDescent="0.25">
      <c r="A297">
        <v>296</v>
      </c>
      <c r="B297">
        <v>264.25069200000002</v>
      </c>
      <c r="C297" s="4">
        <v>1</v>
      </c>
      <c r="H297">
        <v>253.61012399999998</v>
      </c>
      <c r="I297" s="5">
        <v>4</v>
      </c>
      <c r="P297">
        <v>2</v>
      </c>
      <c r="Q297" t="str">
        <f>CONCATENATE(C297,E297,G297,I297)</f>
        <v>14</v>
      </c>
      <c r="R297">
        <v>2</v>
      </c>
      <c r="X297" t="s">
        <v>281</v>
      </c>
      <c r="Y297" t="s">
        <v>259</v>
      </c>
      <c r="BG297">
        <v>2</v>
      </c>
      <c r="BH297">
        <v>2247</v>
      </c>
      <c r="BI297">
        <f>($BH$337-$BH$334)/200</f>
        <v>0.14000000000000001</v>
      </c>
    </row>
    <row r="298" spans="1:61" x14ac:dyDescent="0.25">
      <c r="A298">
        <v>297</v>
      </c>
      <c r="B298">
        <v>264.22861999999998</v>
      </c>
      <c r="C298" s="4">
        <v>1</v>
      </c>
      <c r="H298">
        <v>253.62143499999999</v>
      </c>
      <c r="I298" s="5">
        <v>4</v>
      </c>
      <c r="P298">
        <v>2</v>
      </c>
      <c r="Q298" t="str">
        <f>CONCATENATE(C298,E298,G298,I298)</f>
        <v>14</v>
      </c>
      <c r="R298">
        <v>3</v>
      </c>
      <c r="X298" t="s">
        <v>281</v>
      </c>
      <c r="Y298" t="s">
        <v>260</v>
      </c>
      <c r="BG298">
        <v>3</v>
      </c>
      <c r="BH298">
        <v>2253</v>
      </c>
      <c r="BI298">
        <f>($BH$338-$BH$335)/200</f>
        <v>7.4999999999999997E-2</v>
      </c>
    </row>
    <row r="299" spans="1:61" x14ac:dyDescent="0.25">
      <c r="A299">
        <v>298</v>
      </c>
      <c r="B299">
        <v>264.22301600000003</v>
      </c>
      <c r="C299" s="4">
        <v>1</v>
      </c>
      <c r="H299">
        <v>253.60441700000001</v>
      </c>
      <c r="I299" s="5">
        <v>4</v>
      </c>
      <c r="P299">
        <v>2</v>
      </c>
      <c r="Q299" t="str">
        <f>CONCATENATE(C299,E299,G299,I299)</f>
        <v>14</v>
      </c>
      <c r="R299">
        <v>4</v>
      </c>
      <c r="X299" t="s">
        <v>282</v>
      </c>
      <c r="Y299" t="s">
        <v>261</v>
      </c>
      <c r="AB299" t="s">
        <v>283</v>
      </c>
      <c r="AC299" t="str">
        <f>CONCATENATE($R299,$R300,$R301,$R302)</f>
        <v>4123</v>
      </c>
      <c r="BG299">
        <v>4</v>
      </c>
      <c r="BH299">
        <v>2255</v>
      </c>
      <c r="BI299">
        <f>($BH$339-$BH$336)/200</f>
        <v>0.14499999999999999</v>
      </c>
    </row>
    <row r="300" spans="1:61" x14ac:dyDescent="0.25">
      <c r="A300">
        <v>299</v>
      </c>
      <c r="B300">
        <v>264.22922699999998</v>
      </c>
      <c r="C300" s="4">
        <v>1</v>
      </c>
      <c r="H300">
        <v>253.60512299999999</v>
      </c>
      <c r="I300" s="5">
        <v>4</v>
      </c>
      <c r="P300">
        <v>2</v>
      </c>
      <c r="Q300" t="str">
        <f>CONCATENATE(C300,E300,G300,I300)</f>
        <v>14</v>
      </c>
      <c r="R300">
        <v>1</v>
      </c>
      <c r="X300" t="s">
        <v>283</v>
      </c>
      <c r="Y300" t="s">
        <v>262</v>
      </c>
      <c r="BG300">
        <v>1</v>
      </c>
      <c r="BH300">
        <v>2263</v>
      </c>
      <c r="BI300">
        <f>($BH$340-$BH$337)/200</f>
        <v>8.5000000000000006E-2</v>
      </c>
    </row>
    <row r="301" spans="1:61" x14ac:dyDescent="0.25">
      <c r="A301">
        <v>300</v>
      </c>
      <c r="B301">
        <v>264.21321599999999</v>
      </c>
      <c r="C301" s="4">
        <v>1</v>
      </c>
      <c r="H301">
        <v>253.615983</v>
      </c>
      <c r="I301" s="5">
        <v>4</v>
      </c>
      <c r="P301">
        <v>2</v>
      </c>
      <c r="Q301" t="str">
        <f>CONCATENATE(C301,E301,G301,I301)</f>
        <v>14</v>
      </c>
      <c r="R301">
        <v>2</v>
      </c>
      <c r="X301" t="s">
        <v>282</v>
      </c>
      <c r="Y301" t="s">
        <v>266</v>
      </c>
      <c r="BG301">
        <v>2</v>
      </c>
      <c r="BH301">
        <v>2272</v>
      </c>
      <c r="BI301">
        <f>($BH$341-$BH$338)/200</f>
        <v>0.16</v>
      </c>
    </row>
    <row r="302" spans="1:61" x14ac:dyDescent="0.25">
      <c r="A302">
        <v>301</v>
      </c>
      <c r="B302">
        <v>264.21922799999999</v>
      </c>
      <c r="C302" s="4">
        <v>1</v>
      </c>
      <c r="H302">
        <v>253.60638599999999</v>
      </c>
      <c r="I302" s="5">
        <v>4</v>
      </c>
      <c r="P302">
        <v>2</v>
      </c>
      <c r="Q302" t="str">
        <f>CONCATENATE(C302,E302,G302,I302)</f>
        <v>14</v>
      </c>
      <c r="R302">
        <v>3</v>
      </c>
      <c r="X302" t="s">
        <v>284</v>
      </c>
      <c r="Y302" t="s">
        <v>267</v>
      </c>
      <c r="BG302">
        <v>3</v>
      </c>
      <c r="BH302">
        <v>2280</v>
      </c>
      <c r="BI302">
        <f>($BH$342-$BH$339)/200</f>
        <v>0.09</v>
      </c>
    </row>
    <row r="303" spans="1:61" x14ac:dyDescent="0.25">
      <c r="A303">
        <v>302</v>
      </c>
      <c r="B303">
        <v>264.26477999999997</v>
      </c>
      <c r="C303" s="4">
        <v>1</v>
      </c>
      <c r="H303">
        <v>253.61330599999999</v>
      </c>
      <c r="I303" s="5">
        <v>4</v>
      </c>
      <c r="P303">
        <v>2</v>
      </c>
      <c r="Q303" t="str">
        <f>CONCATENATE(C303,E303,G303,I303)</f>
        <v>14</v>
      </c>
      <c r="R303">
        <v>4</v>
      </c>
      <c r="X303" t="s">
        <v>282</v>
      </c>
      <c r="Y303" t="s">
        <v>279</v>
      </c>
      <c r="AB303" t="s">
        <v>283</v>
      </c>
      <c r="AC303" t="str">
        <f>CONCATENATE($R303,$R304,$R305,$R306)</f>
        <v>4123</v>
      </c>
      <c r="BG303">
        <v>4</v>
      </c>
      <c r="BH303">
        <v>2280</v>
      </c>
      <c r="BI303">
        <f>($BH$343-$BH$340)/200</f>
        <v>0.155</v>
      </c>
    </row>
    <row r="304" spans="1:61" x14ac:dyDescent="0.25">
      <c r="A304">
        <v>303</v>
      </c>
      <c r="B304">
        <v>264.26614899999998</v>
      </c>
      <c r="C304" s="4">
        <v>1</v>
      </c>
      <c r="H304">
        <v>253.620271</v>
      </c>
      <c r="I304" s="5">
        <v>4</v>
      </c>
      <c r="P304">
        <v>2</v>
      </c>
      <c r="Q304" t="str">
        <f>CONCATENATE(C304,E304,G304,I304)</f>
        <v>14</v>
      </c>
      <c r="R304">
        <v>1</v>
      </c>
      <c r="X304" t="s">
        <v>285</v>
      </c>
      <c r="Y304" t="s">
        <v>277</v>
      </c>
      <c r="BG304">
        <v>1</v>
      </c>
      <c r="BH304">
        <v>2288</v>
      </c>
      <c r="BI304">
        <f>($BH$344-$BH$341)/200</f>
        <v>8.5000000000000006E-2</v>
      </c>
    </row>
    <row r="305" spans="1:61" x14ac:dyDescent="0.25">
      <c r="A305">
        <v>304</v>
      </c>
      <c r="B305">
        <v>264.25357200000002</v>
      </c>
      <c r="C305" s="4">
        <v>1</v>
      </c>
      <c r="H305">
        <v>253.648504</v>
      </c>
      <c r="I305" s="5">
        <v>4</v>
      </c>
      <c r="P305">
        <v>2</v>
      </c>
      <c r="Q305" t="str">
        <f>CONCATENATE(C305,E305,G305,I305)</f>
        <v>14</v>
      </c>
      <c r="R305">
        <v>2</v>
      </c>
      <c r="X305" t="s">
        <v>282</v>
      </c>
      <c r="Y305" t="s">
        <v>278</v>
      </c>
      <c r="BG305">
        <v>2</v>
      </c>
      <c r="BH305">
        <v>2295</v>
      </c>
      <c r="BI305">
        <f>($BH$345-$BH$342)/200</f>
        <v>0.15</v>
      </c>
    </row>
    <row r="306" spans="1:61" x14ac:dyDescent="0.25">
      <c r="A306">
        <v>305</v>
      </c>
      <c r="B306">
        <v>264.27988199999999</v>
      </c>
      <c r="C306" s="4">
        <v>1</v>
      </c>
      <c r="H306">
        <v>253.66441499999999</v>
      </c>
      <c r="I306" s="5">
        <v>4</v>
      </c>
      <c r="P306">
        <v>2</v>
      </c>
      <c r="Q306" t="str">
        <f>CONCATENATE(C306,E306,G306,I306)</f>
        <v>14</v>
      </c>
      <c r="R306">
        <v>3</v>
      </c>
      <c r="X306" t="s">
        <v>281</v>
      </c>
      <c r="Y306" t="s">
        <v>260</v>
      </c>
      <c r="BG306">
        <v>3</v>
      </c>
      <c r="BH306">
        <v>2304</v>
      </c>
      <c r="BI306">
        <f>($BH$346-$BH$343)/200</f>
        <v>7.4999999999999997E-2</v>
      </c>
    </row>
    <row r="307" spans="1:61" x14ac:dyDescent="0.25">
      <c r="A307">
        <v>306</v>
      </c>
      <c r="B307">
        <v>264.26316200000002</v>
      </c>
      <c r="C307" s="4">
        <v>1</v>
      </c>
      <c r="D307">
        <v>271.26750299999998</v>
      </c>
      <c r="E307" s="2">
        <v>2</v>
      </c>
      <c r="H307">
        <v>253.72239100000002</v>
      </c>
      <c r="I307" s="5">
        <v>4</v>
      </c>
      <c r="P307">
        <v>3</v>
      </c>
      <c r="Q307" t="str">
        <f>CONCATENATE(C307,E307,G307,I307)</f>
        <v>124</v>
      </c>
      <c r="R307">
        <v>4</v>
      </c>
      <c r="X307" t="s">
        <v>281</v>
      </c>
      <c r="Y307" t="s">
        <v>273</v>
      </c>
      <c r="AB307" t="s">
        <v>283</v>
      </c>
      <c r="AC307" t="str">
        <f>CONCATENATE($R307,$R308,$R309,$R310)</f>
        <v>4123</v>
      </c>
      <c r="BG307">
        <v>4</v>
      </c>
      <c r="BH307">
        <v>2305</v>
      </c>
      <c r="BI307">
        <f>($BH$347-$BH$344)/200</f>
        <v>0.14499999999999999</v>
      </c>
    </row>
    <row r="308" spans="1:61" x14ac:dyDescent="0.25">
      <c r="A308">
        <v>307</v>
      </c>
      <c r="B308">
        <v>264.21235799999999</v>
      </c>
      <c r="C308" s="4">
        <v>1</v>
      </c>
      <c r="D308">
        <v>271.28648900000002</v>
      </c>
      <c r="E308" s="2">
        <v>2</v>
      </c>
      <c r="H308">
        <v>253.82455999999999</v>
      </c>
      <c r="I308" s="5">
        <v>4</v>
      </c>
      <c r="P308">
        <v>3</v>
      </c>
      <c r="Q308" t="str">
        <f>CONCATENATE(C308,E308,G308,I308)</f>
        <v>124</v>
      </c>
      <c r="R308">
        <v>1</v>
      </c>
      <c r="X308" t="s">
        <v>281</v>
      </c>
      <c r="Y308" t="s">
        <v>272</v>
      </c>
      <c r="BG308">
        <v>1</v>
      </c>
      <c r="BH308">
        <v>2312</v>
      </c>
      <c r="BI308">
        <f>($BH$348-$BH$345)/200</f>
        <v>7.4999999999999997E-2</v>
      </c>
    </row>
    <row r="309" spans="1:61" x14ac:dyDescent="0.25">
      <c r="A309">
        <v>308</v>
      </c>
      <c r="B309">
        <v>264.23544099999998</v>
      </c>
      <c r="C309" s="4">
        <v>1</v>
      </c>
      <c r="D309">
        <v>271.29886799999997</v>
      </c>
      <c r="E309" s="2">
        <v>2</v>
      </c>
      <c r="H309">
        <v>253.58067800000001</v>
      </c>
      <c r="I309" s="5">
        <v>4</v>
      </c>
      <c r="P309">
        <v>3</v>
      </c>
      <c r="Q309" t="str">
        <f>CONCATENATE(C309,E309,G309,I309)</f>
        <v>124</v>
      </c>
      <c r="R309">
        <v>2</v>
      </c>
      <c r="X309" t="s">
        <v>281</v>
      </c>
      <c r="Y309" t="s">
        <v>259</v>
      </c>
      <c r="BG309">
        <v>2</v>
      </c>
      <c r="BH309">
        <v>2322</v>
      </c>
      <c r="BI309">
        <f>($BH$349-$BH$346)/200</f>
        <v>0.14499999999999999</v>
      </c>
    </row>
    <row r="310" spans="1:61" x14ac:dyDescent="0.25">
      <c r="A310">
        <v>309</v>
      </c>
      <c r="B310">
        <v>264.23544099999998</v>
      </c>
      <c r="C310" s="4">
        <v>1</v>
      </c>
      <c r="D310">
        <v>271.361288</v>
      </c>
      <c r="E310" s="2">
        <v>2</v>
      </c>
      <c r="P310">
        <v>2</v>
      </c>
      <c r="Q310" t="str">
        <f>CONCATENATE(C310,E310,G310,I310)</f>
        <v>12</v>
      </c>
      <c r="R310">
        <v>3</v>
      </c>
      <c r="X310" t="s">
        <v>281</v>
      </c>
      <c r="Y310" t="s">
        <v>260</v>
      </c>
      <c r="BG310">
        <v>3</v>
      </c>
      <c r="BH310">
        <v>2327</v>
      </c>
      <c r="BI310">
        <f>($BH$350-$BH$347)/200</f>
        <v>0.08</v>
      </c>
    </row>
    <row r="311" spans="1:61" x14ac:dyDescent="0.25">
      <c r="A311">
        <v>310</v>
      </c>
      <c r="D311">
        <v>271.29179899999997</v>
      </c>
      <c r="E311" s="2">
        <v>2</v>
      </c>
      <c r="P311">
        <v>1</v>
      </c>
      <c r="Q311" t="str">
        <f>CONCATENATE(C311,E311,G311,I311)</f>
        <v>2</v>
      </c>
      <c r="R311">
        <v>4</v>
      </c>
      <c r="X311" t="s">
        <v>281</v>
      </c>
      <c r="Y311" t="s">
        <v>273</v>
      </c>
      <c r="AB311" t="s">
        <v>283</v>
      </c>
      <c r="AC311" t="str">
        <f>CONCATENATE($R311,$R312,$R313,$R314)</f>
        <v>4123</v>
      </c>
      <c r="BG311">
        <v>4</v>
      </c>
      <c r="BH311">
        <v>2332</v>
      </c>
      <c r="BI311">
        <f>($BH$351-$BH$348)/200</f>
        <v>0.15</v>
      </c>
    </row>
    <row r="312" spans="1:61" x14ac:dyDescent="0.25">
      <c r="A312">
        <v>311</v>
      </c>
      <c r="D312">
        <v>271.30537900000002</v>
      </c>
      <c r="E312" s="2">
        <v>2</v>
      </c>
      <c r="P312">
        <v>1</v>
      </c>
      <c r="Q312" t="str">
        <f>CONCATENATE(C312,E312,G312,I312)</f>
        <v>2</v>
      </c>
      <c r="R312">
        <v>1</v>
      </c>
      <c r="X312" t="s">
        <v>281</v>
      </c>
      <c r="Y312" t="s">
        <v>272</v>
      </c>
      <c r="BG312">
        <v>1</v>
      </c>
      <c r="BH312">
        <v>2338</v>
      </c>
      <c r="BI312">
        <f>($BH$352-$BH$349)/200</f>
        <v>0.08</v>
      </c>
    </row>
    <row r="313" spans="1:61" x14ac:dyDescent="0.25">
      <c r="A313">
        <v>312</v>
      </c>
      <c r="D313">
        <v>271.27705100000003</v>
      </c>
      <c r="E313" s="2">
        <v>2</v>
      </c>
      <c r="P313">
        <v>1</v>
      </c>
      <c r="Q313" t="str">
        <f>CONCATENATE(C313,E313,G313,I313)</f>
        <v>2</v>
      </c>
      <c r="R313">
        <v>2</v>
      </c>
      <c r="X313" t="s">
        <v>281</v>
      </c>
      <c r="Y313" t="s">
        <v>259</v>
      </c>
      <c r="BG313">
        <v>2</v>
      </c>
      <c r="BH313">
        <v>2348</v>
      </c>
      <c r="BI313">
        <f>($BH$353-$BH$350)/200</f>
        <v>0.14000000000000001</v>
      </c>
    </row>
    <row r="314" spans="1:61" x14ac:dyDescent="0.25">
      <c r="A314">
        <v>313</v>
      </c>
      <c r="D314">
        <v>271.31240200000002</v>
      </c>
      <c r="E314" s="2">
        <v>2</v>
      </c>
      <c r="F314">
        <v>264.89197300000001</v>
      </c>
      <c r="G314" s="3">
        <v>3</v>
      </c>
      <c r="P314">
        <v>2</v>
      </c>
      <c r="Q314" t="str">
        <f>CONCATENATE(C314,E314,G314,I314)</f>
        <v>23</v>
      </c>
      <c r="R314">
        <v>3</v>
      </c>
      <c r="X314" t="s">
        <v>281</v>
      </c>
      <c r="Y314" t="s">
        <v>260</v>
      </c>
      <c r="BG314">
        <v>3</v>
      </c>
      <c r="BH314">
        <v>2355</v>
      </c>
      <c r="BI314">
        <f>($BH$354-$BH$351)/200</f>
        <v>7.4999999999999997E-2</v>
      </c>
    </row>
    <row r="315" spans="1:61" x14ac:dyDescent="0.25">
      <c r="A315">
        <v>314</v>
      </c>
      <c r="D315">
        <v>271.31608699999998</v>
      </c>
      <c r="E315" s="2">
        <v>2</v>
      </c>
      <c r="F315">
        <v>264.92197199999998</v>
      </c>
      <c r="G315" s="3">
        <v>3</v>
      </c>
      <c r="P315">
        <v>2</v>
      </c>
      <c r="Q315" t="str">
        <f>CONCATENATE(C315,E315,G315,I315)</f>
        <v>23</v>
      </c>
      <c r="R315">
        <v>4</v>
      </c>
      <c r="X315" t="s">
        <v>281</v>
      </c>
      <c r="Y315" t="s">
        <v>273</v>
      </c>
      <c r="BG315">
        <v>4</v>
      </c>
      <c r="BH315">
        <v>2360</v>
      </c>
      <c r="BI315">
        <f>($BH$355-$BH$352)/200</f>
        <v>0.14000000000000001</v>
      </c>
    </row>
    <row r="316" spans="1:61" x14ac:dyDescent="0.25">
      <c r="A316">
        <v>315</v>
      </c>
      <c r="D316">
        <v>271.30108799999999</v>
      </c>
      <c r="E316" s="2">
        <v>2</v>
      </c>
      <c r="F316">
        <v>264.90515299999998</v>
      </c>
      <c r="G316" s="3">
        <v>3</v>
      </c>
      <c r="P316">
        <v>2</v>
      </c>
      <c r="Q316" t="str">
        <f>CONCATENATE(C316,E316,G316,I316)</f>
        <v>23</v>
      </c>
      <c r="R316">
        <v>1</v>
      </c>
      <c r="X316" t="s">
        <v>281</v>
      </c>
      <c r="Y316" t="s">
        <v>272</v>
      </c>
      <c r="BG316">
        <v>1</v>
      </c>
      <c r="BH316">
        <v>2364</v>
      </c>
      <c r="BI316">
        <f>($BH$356-$BH$353)/200</f>
        <v>7.4999999999999997E-2</v>
      </c>
    </row>
    <row r="317" spans="1:61" x14ac:dyDescent="0.25">
      <c r="A317">
        <v>316</v>
      </c>
      <c r="D317">
        <v>271.29644200000001</v>
      </c>
      <c r="E317" s="2">
        <v>2</v>
      </c>
      <c r="F317">
        <v>264.92676699999998</v>
      </c>
      <c r="G317" s="3">
        <v>3</v>
      </c>
      <c r="P317">
        <v>2</v>
      </c>
      <c r="Q317" t="str">
        <f>CONCATENATE(C317,E317,G317,I317)</f>
        <v>23</v>
      </c>
      <c r="R317" t="s">
        <v>22</v>
      </c>
      <c r="X317" t="s">
        <v>281</v>
      </c>
      <c r="Y317" t="s">
        <v>259</v>
      </c>
      <c r="BG317" t="s">
        <v>22</v>
      </c>
      <c r="BH317">
        <v>2369</v>
      </c>
      <c r="BI317">
        <f>($BH$357-$BH$354)/200</f>
        <v>0.13500000000000001</v>
      </c>
    </row>
    <row r="318" spans="1:61" x14ac:dyDescent="0.25">
      <c r="A318">
        <v>317</v>
      </c>
      <c r="D318">
        <v>271.26750299999998</v>
      </c>
      <c r="E318" s="2">
        <v>2</v>
      </c>
      <c r="F318">
        <v>264.89197300000001</v>
      </c>
      <c r="G318" s="3">
        <v>3</v>
      </c>
      <c r="J318">
        <v>235.76446899999999</v>
      </c>
      <c r="K318" t="s">
        <v>22</v>
      </c>
      <c r="Q318" t="str">
        <f>CONCATENATE(C318,E318,G318,I318)</f>
        <v>23</v>
      </c>
      <c r="R318" t="s">
        <v>22</v>
      </c>
      <c r="X318" t="s">
        <v>281</v>
      </c>
      <c r="Y318" t="s">
        <v>260</v>
      </c>
      <c r="BG318" t="s">
        <v>22</v>
      </c>
      <c r="BH318">
        <v>2404</v>
      </c>
      <c r="BI318">
        <f>($BH$358-$BH$355)/200</f>
        <v>7.4999999999999997E-2</v>
      </c>
    </row>
    <row r="319" spans="1:61" x14ac:dyDescent="0.25">
      <c r="A319">
        <v>348</v>
      </c>
      <c r="Q319" t="str">
        <f>CONCATENATE(C319,E319,G319,I319)</f>
        <v/>
      </c>
      <c r="R319">
        <v>1</v>
      </c>
      <c r="X319" t="s">
        <v>281</v>
      </c>
      <c r="Y319" t="s">
        <v>273</v>
      </c>
      <c r="AB319" t="s">
        <v>285</v>
      </c>
      <c r="AC319" t="str">
        <f>CONCATENATE($R319,$R320,$R321,$R322)</f>
        <v>1432</v>
      </c>
      <c r="BG319">
        <v>1</v>
      </c>
      <c r="BH319">
        <v>2405</v>
      </c>
      <c r="BI319">
        <f>($BH$359-$BH$356)/200</f>
        <v>0.14000000000000001</v>
      </c>
    </row>
    <row r="320" spans="1:61" x14ac:dyDescent="0.25">
      <c r="A320">
        <v>349</v>
      </c>
      <c r="Q320" t="str">
        <f>CONCATENATE(C320,E320,G320,I320)</f>
        <v/>
      </c>
      <c r="R320">
        <v>4</v>
      </c>
      <c r="X320" t="s">
        <v>281</v>
      </c>
      <c r="Y320" t="s">
        <v>272</v>
      </c>
      <c r="BG320">
        <v>4</v>
      </c>
      <c r="BH320">
        <v>2410</v>
      </c>
      <c r="BI320">
        <f>($BH$360-$BH$357)/200</f>
        <v>8.5000000000000006E-2</v>
      </c>
    </row>
    <row r="321" spans="1:60" x14ac:dyDescent="0.25">
      <c r="A321">
        <v>350</v>
      </c>
      <c r="J321">
        <v>235.80249499999999</v>
      </c>
      <c r="K321" t="s">
        <v>22</v>
      </c>
      <c r="Q321" t="str">
        <f>CONCATENATE(C321,E321,G321,I321)</f>
        <v/>
      </c>
      <c r="R321">
        <v>3</v>
      </c>
      <c r="BG321">
        <v>3</v>
      </c>
      <c r="BH321">
        <v>2422</v>
      </c>
    </row>
    <row r="322" spans="1:60" x14ac:dyDescent="0.25">
      <c r="A322">
        <v>351</v>
      </c>
      <c r="B322">
        <v>253.321451</v>
      </c>
      <c r="C322" s="4">
        <v>1</v>
      </c>
      <c r="P322">
        <v>1</v>
      </c>
      <c r="Q322" t="str">
        <f>CONCATENATE(C322,E322,G322,I322)</f>
        <v>1</v>
      </c>
      <c r="R322">
        <v>2</v>
      </c>
      <c r="BG322">
        <v>2</v>
      </c>
      <c r="BH322">
        <v>2425</v>
      </c>
    </row>
    <row r="323" spans="1:60" x14ac:dyDescent="0.25">
      <c r="A323">
        <v>352</v>
      </c>
      <c r="B323">
        <v>253.28726</v>
      </c>
      <c r="C323" s="4">
        <v>1</v>
      </c>
      <c r="P323">
        <v>1</v>
      </c>
      <c r="Q323" t="str">
        <f>CONCATENATE(C323,E323,G323,I323)</f>
        <v>1</v>
      </c>
      <c r="R323">
        <v>1</v>
      </c>
      <c r="AB323" t="s">
        <v>285</v>
      </c>
      <c r="AC323" t="str">
        <f>CONCATENATE($R323,$R324,$R325,$R326)</f>
        <v>1432</v>
      </c>
      <c r="BG323">
        <v>1</v>
      </c>
      <c r="BH323">
        <v>2437</v>
      </c>
    </row>
    <row r="324" spans="1:60" x14ac:dyDescent="0.25">
      <c r="A324">
        <v>353</v>
      </c>
      <c r="B324">
        <v>253.309179</v>
      </c>
      <c r="C324" s="4">
        <v>1</v>
      </c>
      <c r="P324">
        <v>1</v>
      </c>
      <c r="Q324" t="str">
        <f>CONCATENATE(C324,E324,G324,I324)</f>
        <v>1</v>
      </c>
      <c r="R324">
        <v>4</v>
      </c>
      <c r="BG324">
        <v>4</v>
      </c>
      <c r="BH324">
        <v>2439</v>
      </c>
    </row>
    <row r="325" spans="1:60" x14ac:dyDescent="0.25">
      <c r="A325">
        <v>354</v>
      </c>
      <c r="B325">
        <v>253.32625000000002</v>
      </c>
      <c r="C325" s="4">
        <v>1</v>
      </c>
      <c r="P325">
        <v>1</v>
      </c>
      <c r="Q325" t="str">
        <f>CONCATENATE(C325,E325,G325,I325)</f>
        <v>1</v>
      </c>
      <c r="R325">
        <v>3</v>
      </c>
      <c r="BG325">
        <v>3</v>
      </c>
      <c r="BH325">
        <v>2450</v>
      </c>
    </row>
    <row r="326" spans="1:60" x14ac:dyDescent="0.25">
      <c r="A326">
        <v>355</v>
      </c>
      <c r="B326">
        <v>253.37220500000001</v>
      </c>
      <c r="C326" s="4">
        <v>1</v>
      </c>
      <c r="H326">
        <v>262.388059</v>
      </c>
      <c r="I326" s="5">
        <v>4</v>
      </c>
      <c r="P326">
        <v>2</v>
      </c>
      <c r="Q326" t="str">
        <f>CONCATENATE(C326,E326,G326,I326)</f>
        <v>14</v>
      </c>
      <c r="R326">
        <v>2</v>
      </c>
      <c r="BG326">
        <v>2</v>
      </c>
      <c r="BH326">
        <v>2452</v>
      </c>
    </row>
    <row r="327" spans="1:60" x14ac:dyDescent="0.25">
      <c r="A327">
        <v>356</v>
      </c>
      <c r="B327">
        <v>253.42336399999999</v>
      </c>
      <c r="C327" s="4">
        <v>1</v>
      </c>
      <c r="H327">
        <v>262.35967800000003</v>
      </c>
      <c r="I327" s="5">
        <v>4</v>
      </c>
      <c r="P327">
        <v>2</v>
      </c>
      <c r="Q327" t="str">
        <f>CONCATENATE(C327,E327,G327,I327)</f>
        <v>14</v>
      </c>
      <c r="R327">
        <v>1</v>
      </c>
      <c r="AB327" t="s">
        <v>285</v>
      </c>
      <c r="AC327" t="str">
        <f>CONCATENATE($R327,$R328,$R329,$R330)</f>
        <v>1432</v>
      </c>
      <c r="BG327">
        <v>1</v>
      </c>
      <c r="BH327">
        <v>2464</v>
      </c>
    </row>
    <row r="328" spans="1:60" x14ac:dyDescent="0.25">
      <c r="A328">
        <v>357</v>
      </c>
      <c r="B328">
        <v>253.40467999999998</v>
      </c>
      <c r="C328" s="4">
        <v>1</v>
      </c>
      <c r="H328">
        <v>262.39098899999999</v>
      </c>
      <c r="I328" s="5">
        <v>4</v>
      </c>
      <c r="P328">
        <v>2</v>
      </c>
      <c r="Q328" t="str">
        <f>CONCATENATE(C328,E328,G328,I328)</f>
        <v>14</v>
      </c>
      <c r="R328">
        <v>4</v>
      </c>
      <c r="BG328">
        <v>4</v>
      </c>
      <c r="BH328">
        <v>2470</v>
      </c>
    </row>
    <row r="329" spans="1:60" x14ac:dyDescent="0.25">
      <c r="A329">
        <v>358</v>
      </c>
      <c r="B329">
        <v>253.34796699999998</v>
      </c>
      <c r="C329" s="4">
        <v>1</v>
      </c>
      <c r="H329">
        <v>262.40810499999998</v>
      </c>
      <c r="I329" s="5">
        <v>4</v>
      </c>
      <c r="P329">
        <v>2</v>
      </c>
      <c r="Q329" t="str">
        <f>CONCATENATE(C329,E329,G329,I329)</f>
        <v>14</v>
      </c>
      <c r="R329">
        <v>3</v>
      </c>
      <c r="BG329">
        <v>3</v>
      </c>
      <c r="BH329">
        <v>2480</v>
      </c>
    </row>
    <row r="330" spans="1:60" x14ac:dyDescent="0.25">
      <c r="A330">
        <v>359</v>
      </c>
      <c r="B330">
        <v>253.31473299999999</v>
      </c>
      <c r="C330" s="4">
        <v>1</v>
      </c>
      <c r="H330">
        <v>262.39017999999999</v>
      </c>
      <c r="I330" s="5">
        <v>4</v>
      </c>
      <c r="P330">
        <v>2</v>
      </c>
      <c r="Q330" t="str">
        <f>CONCATENATE(C330,E330,G330,I330)</f>
        <v>14</v>
      </c>
      <c r="R330">
        <v>2</v>
      </c>
      <c r="BG330">
        <v>2</v>
      </c>
      <c r="BH330">
        <v>2482</v>
      </c>
    </row>
    <row r="331" spans="1:60" x14ac:dyDescent="0.25">
      <c r="A331">
        <v>360</v>
      </c>
      <c r="B331">
        <v>253.300138</v>
      </c>
      <c r="C331" s="4">
        <v>1</v>
      </c>
      <c r="H331">
        <v>262.40012899999999</v>
      </c>
      <c r="I331" s="5">
        <v>4</v>
      </c>
      <c r="P331">
        <v>2</v>
      </c>
      <c r="Q331" t="str">
        <f>CONCATENATE(C331,E331,G331,I331)</f>
        <v>14</v>
      </c>
      <c r="R331">
        <v>1</v>
      </c>
      <c r="AB331" t="s">
        <v>281</v>
      </c>
      <c r="AC331" t="str">
        <f>CONCATENATE($R331,$R332,$R333,$R334)</f>
        <v>1423</v>
      </c>
      <c r="BG331">
        <v>1</v>
      </c>
      <c r="BH331">
        <v>2498</v>
      </c>
    </row>
    <row r="332" spans="1:60" x14ac:dyDescent="0.25">
      <c r="A332">
        <v>361</v>
      </c>
      <c r="B332">
        <v>253.27837499999998</v>
      </c>
      <c r="C332" s="4">
        <v>1</v>
      </c>
      <c r="H332">
        <v>262.39235400000001</v>
      </c>
      <c r="I332" s="5">
        <v>4</v>
      </c>
      <c r="P332">
        <v>2</v>
      </c>
      <c r="Q332" t="str">
        <f>CONCATENATE(C332,E332,G332,I332)</f>
        <v>14</v>
      </c>
      <c r="R332">
        <v>4</v>
      </c>
      <c r="BG332">
        <v>4</v>
      </c>
      <c r="BH332">
        <v>2498</v>
      </c>
    </row>
    <row r="333" spans="1:60" x14ac:dyDescent="0.25">
      <c r="A333">
        <v>362</v>
      </c>
      <c r="B333">
        <v>253.27342400000001</v>
      </c>
      <c r="C333" s="4">
        <v>1</v>
      </c>
      <c r="H333">
        <v>262.39225099999999</v>
      </c>
      <c r="I333" s="5">
        <v>4</v>
      </c>
      <c r="P333">
        <v>2</v>
      </c>
      <c r="Q333" t="str">
        <f>CONCATENATE(C333,E333,G333,I333)</f>
        <v>14</v>
      </c>
      <c r="R333">
        <v>2</v>
      </c>
      <c r="BG333">
        <v>2</v>
      </c>
      <c r="BH333">
        <v>2514</v>
      </c>
    </row>
    <row r="334" spans="1:60" x14ac:dyDescent="0.25">
      <c r="A334">
        <v>363</v>
      </c>
      <c r="B334">
        <v>253.29276400000001</v>
      </c>
      <c r="C334" s="4">
        <v>1</v>
      </c>
      <c r="H334">
        <v>262.39664199999999</v>
      </c>
      <c r="I334" s="5">
        <v>4</v>
      </c>
      <c r="P334">
        <v>2</v>
      </c>
      <c r="Q334" t="str">
        <f>CONCATENATE(C334,E334,G334,I334)</f>
        <v>14</v>
      </c>
      <c r="R334">
        <v>3</v>
      </c>
      <c r="BG334">
        <v>3</v>
      </c>
      <c r="BH334">
        <v>2515</v>
      </c>
    </row>
    <row r="335" spans="1:60" x14ac:dyDescent="0.25">
      <c r="A335">
        <v>364</v>
      </c>
      <c r="B335">
        <v>253.303777</v>
      </c>
      <c r="C335" s="4">
        <v>1</v>
      </c>
      <c r="H335">
        <v>262.37917099999999</v>
      </c>
      <c r="I335" s="5">
        <v>4</v>
      </c>
      <c r="P335">
        <v>2</v>
      </c>
      <c r="Q335" t="str">
        <f>CONCATENATE(C335,E335,G335,I335)</f>
        <v>14</v>
      </c>
      <c r="R335">
        <v>1</v>
      </c>
      <c r="AB335" t="s">
        <v>281</v>
      </c>
      <c r="AC335" t="str">
        <f>CONCATENATE($R335,$R336,$R337,$R338)</f>
        <v>1423</v>
      </c>
      <c r="BG335">
        <v>1</v>
      </c>
      <c r="BH335">
        <v>2528</v>
      </c>
    </row>
    <row r="336" spans="1:60" x14ac:dyDescent="0.25">
      <c r="A336">
        <v>365</v>
      </c>
      <c r="B336">
        <v>253.338876</v>
      </c>
      <c r="C336" s="4">
        <v>1</v>
      </c>
      <c r="H336">
        <v>262.345079</v>
      </c>
      <c r="I336" s="5">
        <v>4</v>
      </c>
      <c r="P336">
        <v>2</v>
      </c>
      <c r="Q336" t="str">
        <f>CONCATENATE(C336,E336,G336,I336)</f>
        <v>14</v>
      </c>
      <c r="R336">
        <v>4</v>
      </c>
      <c r="BG336">
        <v>4</v>
      </c>
      <c r="BH336">
        <v>2529</v>
      </c>
    </row>
    <row r="337" spans="1:60" x14ac:dyDescent="0.25">
      <c r="A337">
        <v>366</v>
      </c>
      <c r="B337">
        <v>253.340238</v>
      </c>
      <c r="C337" s="4">
        <v>1</v>
      </c>
      <c r="H337">
        <v>262.33452699999998</v>
      </c>
      <c r="I337" s="5">
        <v>4</v>
      </c>
      <c r="P337">
        <v>2</v>
      </c>
      <c r="Q337" t="str">
        <f>CONCATENATE(C337,E337,G337,I337)</f>
        <v>14</v>
      </c>
      <c r="R337">
        <v>2</v>
      </c>
      <c r="BG337">
        <v>2</v>
      </c>
      <c r="BH337">
        <v>2543</v>
      </c>
    </row>
    <row r="338" spans="1:60" x14ac:dyDescent="0.25">
      <c r="A338">
        <v>367</v>
      </c>
      <c r="B338">
        <v>253.309583</v>
      </c>
      <c r="C338" s="4">
        <v>1</v>
      </c>
      <c r="H338">
        <v>262.330083</v>
      </c>
      <c r="I338" s="5">
        <v>4</v>
      </c>
      <c r="P338">
        <v>2</v>
      </c>
      <c r="Q338" t="str">
        <f>CONCATENATE(C338,E338,G338,I338)</f>
        <v>14</v>
      </c>
      <c r="R338">
        <v>3</v>
      </c>
      <c r="BG338">
        <v>3</v>
      </c>
      <c r="BH338">
        <v>2543</v>
      </c>
    </row>
    <row r="339" spans="1:60" x14ac:dyDescent="0.25">
      <c r="A339">
        <v>368</v>
      </c>
      <c r="B339">
        <v>253.27685700000001</v>
      </c>
      <c r="C339" s="4">
        <v>1</v>
      </c>
      <c r="H339">
        <v>262.33785799999998</v>
      </c>
      <c r="I339" s="5">
        <v>4</v>
      </c>
      <c r="P339">
        <v>2</v>
      </c>
      <c r="Q339" t="str">
        <f>CONCATENATE(C339,E339,G339,I339)</f>
        <v>14</v>
      </c>
      <c r="R339">
        <v>4</v>
      </c>
      <c r="AB339" t="s">
        <v>284</v>
      </c>
      <c r="AC339" t="str">
        <f>CONCATENATE($R339,$R340,$R341,$R342)</f>
        <v>4132</v>
      </c>
      <c r="BG339">
        <v>4</v>
      </c>
      <c r="BH339">
        <v>2558</v>
      </c>
    </row>
    <row r="340" spans="1:60" x14ac:dyDescent="0.25">
      <c r="A340">
        <v>369</v>
      </c>
      <c r="B340">
        <v>253.32549</v>
      </c>
      <c r="C340" s="4">
        <v>1</v>
      </c>
      <c r="H340">
        <v>262.352754</v>
      </c>
      <c r="I340" s="5">
        <v>4</v>
      </c>
      <c r="P340">
        <v>2</v>
      </c>
      <c r="Q340" t="str">
        <f>CONCATENATE(C340,E340,G340,I340)</f>
        <v>14</v>
      </c>
      <c r="R340">
        <v>1</v>
      </c>
      <c r="BG340">
        <v>1</v>
      </c>
      <c r="BH340">
        <v>2560</v>
      </c>
    </row>
    <row r="341" spans="1:60" x14ac:dyDescent="0.25">
      <c r="A341">
        <v>370</v>
      </c>
      <c r="B341">
        <v>253.292867</v>
      </c>
      <c r="C341" s="4">
        <v>1</v>
      </c>
      <c r="H341">
        <v>262.361898</v>
      </c>
      <c r="I341" s="5">
        <v>4</v>
      </c>
      <c r="P341">
        <v>2</v>
      </c>
      <c r="Q341" t="str">
        <f>CONCATENATE(C341,E341,G341,I341)</f>
        <v>14</v>
      </c>
      <c r="R341">
        <v>3</v>
      </c>
      <c r="BG341">
        <v>3</v>
      </c>
      <c r="BH341">
        <v>2575</v>
      </c>
    </row>
    <row r="342" spans="1:60" x14ac:dyDescent="0.25">
      <c r="A342">
        <v>371</v>
      </c>
      <c r="B342">
        <v>253.30185499999999</v>
      </c>
      <c r="C342" s="4">
        <v>1</v>
      </c>
      <c r="D342">
        <v>243.589271</v>
      </c>
      <c r="E342" s="2">
        <v>2</v>
      </c>
      <c r="H342">
        <v>262.36295799999999</v>
      </c>
      <c r="I342" s="5">
        <v>4</v>
      </c>
      <c r="P342">
        <v>3</v>
      </c>
      <c r="Q342" t="str">
        <f>CONCATENATE(C342,E342,G342,I342)</f>
        <v>124</v>
      </c>
      <c r="R342">
        <v>2</v>
      </c>
      <c r="BG342">
        <v>2</v>
      </c>
      <c r="BH342">
        <v>2576</v>
      </c>
    </row>
    <row r="343" spans="1:60" x14ac:dyDescent="0.25">
      <c r="A343">
        <v>372</v>
      </c>
      <c r="B343">
        <v>253.354883</v>
      </c>
      <c r="C343" s="4">
        <v>1</v>
      </c>
      <c r="D343">
        <v>243.51316399999999</v>
      </c>
      <c r="E343" s="2">
        <v>2</v>
      </c>
      <c r="H343">
        <v>262.38932199999999</v>
      </c>
      <c r="I343" s="5">
        <v>4</v>
      </c>
      <c r="P343">
        <v>3</v>
      </c>
      <c r="Q343" t="str">
        <f>CONCATENATE(C343,E343,G343,I343)</f>
        <v>124</v>
      </c>
      <c r="R343">
        <v>1</v>
      </c>
      <c r="AB343" t="s">
        <v>281</v>
      </c>
      <c r="AC343" t="str">
        <f>CONCATENATE($R343,$R344,$R345,$R346)</f>
        <v>1423</v>
      </c>
      <c r="BG343">
        <v>1</v>
      </c>
      <c r="BH343">
        <v>2591</v>
      </c>
    </row>
    <row r="344" spans="1:60" x14ac:dyDescent="0.25">
      <c r="A344">
        <v>373</v>
      </c>
      <c r="B344">
        <v>253.321451</v>
      </c>
      <c r="C344" s="4">
        <v>1</v>
      </c>
      <c r="D344">
        <v>243.54816199999999</v>
      </c>
      <c r="E344" s="2">
        <v>2</v>
      </c>
      <c r="H344">
        <v>262.386594</v>
      </c>
      <c r="I344" s="5">
        <v>4</v>
      </c>
      <c r="P344">
        <v>3</v>
      </c>
      <c r="Q344" t="str">
        <f>CONCATENATE(C344,E344,G344,I344)</f>
        <v>124</v>
      </c>
      <c r="R344">
        <v>4</v>
      </c>
      <c r="BG344">
        <v>4</v>
      </c>
      <c r="BH344">
        <v>2592</v>
      </c>
    </row>
    <row r="345" spans="1:60" x14ac:dyDescent="0.25">
      <c r="A345">
        <v>374</v>
      </c>
      <c r="D345">
        <v>243.51306299999999</v>
      </c>
      <c r="E345" s="2">
        <v>2</v>
      </c>
      <c r="F345">
        <v>254.21180900000002</v>
      </c>
      <c r="G345" s="3">
        <v>3</v>
      </c>
      <c r="H345">
        <v>262.388059</v>
      </c>
      <c r="I345" s="5">
        <v>4</v>
      </c>
      <c r="P345">
        <v>3</v>
      </c>
      <c r="Q345" t="str">
        <f>CONCATENATE(C345,E345,G345,I345)</f>
        <v>234</v>
      </c>
      <c r="R345">
        <v>2</v>
      </c>
      <c r="BG345">
        <v>2</v>
      </c>
      <c r="BH345">
        <v>2606</v>
      </c>
    </row>
    <row r="346" spans="1:60" x14ac:dyDescent="0.25">
      <c r="A346">
        <v>375</v>
      </c>
      <c r="D346">
        <v>243.517808</v>
      </c>
      <c r="E346" s="2">
        <v>2</v>
      </c>
      <c r="F346">
        <v>254.260999</v>
      </c>
      <c r="G346" s="3">
        <v>3</v>
      </c>
      <c r="H346">
        <v>262.388059</v>
      </c>
      <c r="I346" s="5">
        <v>4</v>
      </c>
      <c r="P346">
        <v>3</v>
      </c>
      <c r="Q346" t="str">
        <f>CONCATENATE(C346,E346,G346,I346)</f>
        <v>234</v>
      </c>
      <c r="R346">
        <v>3</v>
      </c>
      <c r="BG346">
        <v>3</v>
      </c>
      <c r="BH346">
        <v>2606</v>
      </c>
    </row>
    <row r="347" spans="1:60" x14ac:dyDescent="0.25">
      <c r="A347">
        <v>376</v>
      </c>
      <c r="D347">
        <v>243.49513400000001</v>
      </c>
      <c r="E347" s="2">
        <v>2</v>
      </c>
      <c r="F347">
        <v>254.21069900000001</v>
      </c>
      <c r="G347" s="3">
        <v>3</v>
      </c>
      <c r="P347">
        <v>2</v>
      </c>
      <c r="Q347" t="str">
        <f>CONCATENATE(C347,E347,G347,I347)</f>
        <v>23</v>
      </c>
      <c r="R347">
        <v>1</v>
      </c>
      <c r="AB347" t="s">
        <v>281</v>
      </c>
      <c r="AC347" t="str">
        <f>CONCATENATE($R347,$R348,$R349,$R350)</f>
        <v>1423</v>
      </c>
      <c r="BG347">
        <v>1</v>
      </c>
      <c r="BH347">
        <v>2621</v>
      </c>
    </row>
    <row r="348" spans="1:60" x14ac:dyDescent="0.25">
      <c r="A348">
        <v>377</v>
      </c>
      <c r="D348">
        <v>243.503669</v>
      </c>
      <c r="E348" s="2">
        <v>2</v>
      </c>
      <c r="F348">
        <v>254.20549499999998</v>
      </c>
      <c r="G348" s="3">
        <v>3</v>
      </c>
      <c r="P348">
        <v>2</v>
      </c>
      <c r="Q348" t="str">
        <f>CONCATENATE(C348,E348,G348,I348)</f>
        <v>23</v>
      </c>
      <c r="R348">
        <v>4</v>
      </c>
      <c r="BG348">
        <v>4</v>
      </c>
      <c r="BH348">
        <v>2621</v>
      </c>
    </row>
    <row r="349" spans="1:60" x14ac:dyDescent="0.25">
      <c r="A349">
        <v>378</v>
      </c>
      <c r="D349">
        <v>243.48629700000001</v>
      </c>
      <c r="E349" s="2">
        <v>2</v>
      </c>
      <c r="F349">
        <v>254.19408200000001</v>
      </c>
      <c r="G349" s="3">
        <v>3</v>
      </c>
      <c r="P349">
        <v>2</v>
      </c>
      <c r="Q349" t="str">
        <f>CONCATENATE(C349,E349,G349,I349)</f>
        <v>23</v>
      </c>
      <c r="R349">
        <v>2</v>
      </c>
      <c r="BG349">
        <v>2</v>
      </c>
      <c r="BH349">
        <v>2635</v>
      </c>
    </row>
    <row r="350" spans="1:60" x14ac:dyDescent="0.25">
      <c r="A350">
        <v>379</v>
      </c>
      <c r="D350">
        <v>243.52483100000001</v>
      </c>
      <c r="E350" s="2">
        <v>2</v>
      </c>
      <c r="F350">
        <v>254.22070099999999</v>
      </c>
      <c r="G350" s="3">
        <v>3</v>
      </c>
      <c r="P350">
        <v>2</v>
      </c>
      <c r="Q350" t="str">
        <f>CONCATENATE(C350,E350,G350,I350)</f>
        <v>23</v>
      </c>
      <c r="R350">
        <v>3</v>
      </c>
      <c r="BG350">
        <v>3</v>
      </c>
      <c r="BH350">
        <v>2637</v>
      </c>
    </row>
    <row r="351" spans="1:60" x14ac:dyDescent="0.25">
      <c r="A351">
        <v>380</v>
      </c>
      <c r="D351">
        <v>243.518213</v>
      </c>
      <c r="E351" s="2">
        <v>2</v>
      </c>
      <c r="F351">
        <v>254.21964</v>
      </c>
      <c r="G351" s="3">
        <v>3</v>
      </c>
      <c r="P351">
        <v>2</v>
      </c>
      <c r="Q351" t="str">
        <f>CONCATENATE(C351,E351,G351,I351)</f>
        <v>23</v>
      </c>
      <c r="R351">
        <v>1</v>
      </c>
      <c r="AB351" t="s">
        <v>281</v>
      </c>
      <c r="AC351" t="str">
        <f>CONCATENATE($R351,$R352,$R353,$R354)</f>
        <v>1423</v>
      </c>
      <c r="BG351">
        <v>1</v>
      </c>
      <c r="BH351">
        <v>2651</v>
      </c>
    </row>
    <row r="352" spans="1:60" x14ac:dyDescent="0.25">
      <c r="A352">
        <v>381</v>
      </c>
      <c r="D352">
        <v>243.54285999999999</v>
      </c>
      <c r="E352" s="2">
        <v>2</v>
      </c>
      <c r="F352">
        <v>254.20797099999999</v>
      </c>
      <c r="G352" s="3">
        <v>3</v>
      </c>
      <c r="P352">
        <v>2</v>
      </c>
      <c r="Q352" t="str">
        <f>CONCATENATE(C352,E352,G352,I352)</f>
        <v>23</v>
      </c>
      <c r="R352">
        <v>4</v>
      </c>
      <c r="BG352">
        <v>4</v>
      </c>
      <c r="BH352">
        <v>2651</v>
      </c>
    </row>
    <row r="353" spans="1:60" x14ac:dyDescent="0.25">
      <c r="A353">
        <v>382</v>
      </c>
      <c r="D353">
        <v>243.525386</v>
      </c>
      <c r="E353" s="2">
        <v>2</v>
      </c>
      <c r="F353">
        <v>254.20716199999998</v>
      </c>
      <c r="G353" s="3">
        <v>3</v>
      </c>
      <c r="P353">
        <v>2</v>
      </c>
      <c r="Q353" t="str">
        <f>CONCATENATE(C353,E353,G353,I353)</f>
        <v>23</v>
      </c>
      <c r="R353">
        <v>2</v>
      </c>
      <c r="BG353">
        <v>2</v>
      </c>
      <c r="BH353">
        <v>2665</v>
      </c>
    </row>
    <row r="354" spans="1:60" x14ac:dyDescent="0.25">
      <c r="A354">
        <v>383</v>
      </c>
      <c r="D354">
        <v>243.54336499999999</v>
      </c>
      <c r="E354" s="2">
        <v>2</v>
      </c>
      <c r="F354">
        <v>254.184843</v>
      </c>
      <c r="G354" s="3">
        <v>3</v>
      </c>
      <c r="P354">
        <v>2</v>
      </c>
      <c r="Q354" t="str">
        <f>CONCATENATE(C354,E354,G354,I354)</f>
        <v>23</v>
      </c>
      <c r="R354">
        <v>3</v>
      </c>
      <c r="BG354">
        <v>3</v>
      </c>
      <c r="BH354">
        <v>2666</v>
      </c>
    </row>
    <row r="355" spans="1:60" x14ac:dyDescent="0.25">
      <c r="A355">
        <v>384</v>
      </c>
      <c r="D355">
        <v>243.547607</v>
      </c>
      <c r="E355" s="2">
        <v>2</v>
      </c>
      <c r="F355">
        <v>254.184034</v>
      </c>
      <c r="G355" s="3">
        <v>3</v>
      </c>
      <c r="P355">
        <v>2</v>
      </c>
      <c r="Q355" t="str">
        <f>CONCATENATE(C355,E355,G355,I355)</f>
        <v>23</v>
      </c>
      <c r="R355">
        <v>1</v>
      </c>
      <c r="AB355" t="s">
        <v>281</v>
      </c>
      <c r="AC355" t="str">
        <f>CONCATENATE($R355,$R356,$R357,$R358)</f>
        <v>1423</v>
      </c>
      <c r="BG355">
        <v>1</v>
      </c>
      <c r="BH355">
        <v>2679</v>
      </c>
    </row>
    <row r="356" spans="1:60" x14ac:dyDescent="0.25">
      <c r="A356">
        <v>385</v>
      </c>
      <c r="D356">
        <v>243.55811299999999</v>
      </c>
      <c r="E356" s="2">
        <v>2</v>
      </c>
      <c r="F356">
        <v>254.23796999999999</v>
      </c>
      <c r="G356" s="3">
        <v>3</v>
      </c>
      <c r="P356">
        <v>2</v>
      </c>
      <c r="Q356" t="str">
        <f>CONCATENATE(C356,E356,G356,I356)</f>
        <v>23</v>
      </c>
      <c r="R356">
        <v>4</v>
      </c>
      <c r="BG356">
        <v>4</v>
      </c>
      <c r="BH356">
        <v>2680</v>
      </c>
    </row>
    <row r="357" spans="1:60" x14ac:dyDescent="0.25">
      <c r="A357">
        <v>386</v>
      </c>
      <c r="D357">
        <v>243.54785899999999</v>
      </c>
      <c r="E357" s="2">
        <v>2</v>
      </c>
      <c r="F357">
        <v>254.201559</v>
      </c>
      <c r="G357" s="3">
        <v>3</v>
      </c>
      <c r="P357">
        <v>2</v>
      </c>
      <c r="Q357" t="str">
        <f>CONCATENATE(C357,E357,G357,I357)</f>
        <v>23</v>
      </c>
      <c r="R357">
        <v>2</v>
      </c>
      <c r="BG357">
        <v>2</v>
      </c>
      <c r="BH357">
        <v>2693</v>
      </c>
    </row>
    <row r="358" spans="1:60" x14ac:dyDescent="0.25">
      <c r="A358">
        <v>387</v>
      </c>
      <c r="D358">
        <v>243.563716</v>
      </c>
      <c r="E358" s="2">
        <v>2</v>
      </c>
      <c r="F358">
        <v>254.222566</v>
      </c>
      <c r="G358" s="3">
        <v>3</v>
      </c>
      <c r="P358">
        <v>2</v>
      </c>
      <c r="Q358" t="str">
        <f>CONCATENATE(C358,E358,G358,I358)</f>
        <v>23</v>
      </c>
      <c r="R358">
        <v>3</v>
      </c>
      <c r="BG358">
        <v>3</v>
      </c>
      <c r="BH358">
        <v>2694</v>
      </c>
    </row>
    <row r="359" spans="1:60" x14ac:dyDescent="0.25">
      <c r="A359">
        <v>388</v>
      </c>
      <c r="D359">
        <v>243.51180199999999</v>
      </c>
      <c r="E359" s="2">
        <v>2</v>
      </c>
      <c r="F359">
        <v>254.21367800000002</v>
      </c>
      <c r="G359" s="3">
        <v>3</v>
      </c>
      <c r="P359">
        <v>2</v>
      </c>
      <c r="Q359" t="str">
        <f>CONCATENATE(C359,E359,G359,I359)</f>
        <v>23</v>
      </c>
      <c r="R359">
        <v>1</v>
      </c>
      <c r="BG359">
        <v>1</v>
      </c>
      <c r="BH359">
        <v>2708</v>
      </c>
    </row>
    <row r="360" spans="1:60" x14ac:dyDescent="0.25">
      <c r="A360">
        <v>389</v>
      </c>
      <c r="D360">
        <v>243.47513499999999</v>
      </c>
      <c r="E360" s="2">
        <v>2</v>
      </c>
      <c r="F360">
        <v>254.175802</v>
      </c>
      <c r="G360" s="3">
        <v>3</v>
      </c>
      <c r="P360">
        <v>2</v>
      </c>
      <c r="Q360" t="str">
        <f>CONCATENATE(C360,E360,G360,I360)</f>
        <v>23</v>
      </c>
      <c r="R360">
        <v>4</v>
      </c>
      <c r="BG360">
        <v>4</v>
      </c>
      <c r="BH360">
        <v>2710</v>
      </c>
    </row>
    <row r="361" spans="1:60" x14ac:dyDescent="0.25">
      <c r="A361">
        <v>390</v>
      </c>
      <c r="D361">
        <v>243.43685500000001</v>
      </c>
      <c r="E361" s="2">
        <v>2</v>
      </c>
      <c r="F361">
        <v>254.17797200000001</v>
      </c>
      <c r="G361" s="3">
        <v>3</v>
      </c>
      <c r="P361">
        <v>2</v>
      </c>
      <c r="Q361" t="str">
        <f>CONCATENATE(C361,E361,G361,I361)</f>
        <v>23</v>
      </c>
      <c r="R361" t="s">
        <v>22</v>
      </c>
      <c r="BG361" t="s">
        <v>22</v>
      </c>
      <c r="BH361">
        <v>2715</v>
      </c>
    </row>
    <row r="362" spans="1:60" x14ac:dyDescent="0.25">
      <c r="A362">
        <v>391</v>
      </c>
      <c r="B362">
        <v>234.03107199999999</v>
      </c>
      <c r="C362" s="4">
        <v>1</v>
      </c>
      <c r="D362">
        <v>243.589271</v>
      </c>
      <c r="E362" s="2">
        <v>2</v>
      </c>
      <c r="F362">
        <v>254.174036</v>
      </c>
      <c r="G362" s="3">
        <v>3</v>
      </c>
      <c r="H362">
        <v>245.446901</v>
      </c>
      <c r="I362" s="5">
        <v>4</v>
      </c>
      <c r="P362">
        <v>4</v>
      </c>
      <c r="Q362" t="str">
        <f>CONCATENATE(C362,E362,G362,I362)</f>
        <v>1234</v>
      </c>
    </row>
    <row r="363" spans="1:60" x14ac:dyDescent="0.25">
      <c r="A363">
        <v>392</v>
      </c>
      <c r="B363">
        <v>234.00107299999999</v>
      </c>
      <c r="C363" s="4">
        <v>1</v>
      </c>
      <c r="D363">
        <v>243.589271</v>
      </c>
      <c r="E363" s="2">
        <v>2</v>
      </c>
      <c r="F363">
        <v>254.178934</v>
      </c>
      <c r="G363" s="3">
        <v>3</v>
      </c>
      <c r="H363">
        <v>245.455793</v>
      </c>
      <c r="I363" s="5">
        <v>4</v>
      </c>
      <c r="P363">
        <v>4</v>
      </c>
      <c r="Q363" t="str">
        <f>CONCATENATE(C363,E363,G363,I363)</f>
        <v>1234</v>
      </c>
    </row>
    <row r="364" spans="1:60" x14ac:dyDescent="0.25">
      <c r="A364">
        <v>393</v>
      </c>
      <c r="B364">
        <v>234.05829199999999</v>
      </c>
      <c r="C364" s="4">
        <v>1</v>
      </c>
      <c r="F364">
        <v>254.11449199999998</v>
      </c>
      <c r="G364" s="3">
        <v>3</v>
      </c>
      <c r="H364">
        <v>245.37796500000002</v>
      </c>
      <c r="I364" s="5">
        <v>4</v>
      </c>
      <c r="P364">
        <v>3</v>
      </c>
      <c r="Q364" t="str">
        <f>CONCATENATE(C364,E364,G364,I364)</f>
        <v>134</v>
      </c>
    </row>
    <row r="365" spans="1:60" x14ac:dyDescent="0.25">
      <c r="A365">
        <v>394</v>
      </c>
      <c r="B365">
        <v>233.96809500000001</v>
      </c>
      <c r="C365" s="4">
        <v>1</v>
      </c>
      <c r="F365">
        <v>254.21180900000002</v>
      </c>
      <c r="G365" s="3">
        <v>3</v>
      </c>
      <c r="H365">
        <v>245.41842</v>
      </c>
      <c r="I365" s="5">
        <v>4</v>
      </c>
      <c r="P365">
        <v>3</v>
      </c>
      <c r="Q365" t="str">
        <f>CONCATENATE(C365,E365,G365,I365)</f>
        <v>134</v>
      </c>
    </row>
    <row r="366" spans="1:60" x14ac:dyDescent="0.25">
      <c r="A366">
        <v>395</v>
      </c>
      <c r="B366">
        <v>233.92547200000001</v>
      </c>
      <c r="C366" s="4">
        <v>1</v>
      </c>
      <c r="F366">
        <v>254.21180900000002</v>
      </c>
      <c r="G366" s="3">
        <v>3</v>
      </c>
      <c r="H366">
        <v>245.41917899999999</v>
      </c>
      <c r="I366" s="5">
        <v>4</v>
      </c>
      <c r="P366">
        <v>3</v>
      </c>
      <c r="Q366" t="str">
        <f>CONCATENATE(C366,E366,G366,I366)</f>
        <v>134</v>
      </c>
    </row>
    <row r="367" spans="1:60" x14ac:dyDescent="0.25">
      <c r="A367">
        <v>396</v>
      </c>
      <c r="B367">
        <v>233.98996299999999</v>
      </c>
      <c r="C367" s="4">
        <v>1</v>
      </c>
      <c r="H367">
        <v>245.44523800000002</v>
      </c>
      <c r="I367" s="5">
        <v>4</v>
      </c>
      <c r="P367">
        <v>2</v>
      </c>
      <c r="Q367" t="str">
        <f>CONCATENATE(C367,E367,G367,I367)</f>
        <v>14</v>
      </c>
    </row>
    <row r="368" spans="1:60" x14ac:dyDescent="0.25">
      <c r="A368">
        <v>397</v>
      </c>
      <c r="B368">
        <v>234.01046700000001</v>
      </c>
      <c r="C368" s="4">
        <v>1</v>
      </c>
      <c r="H368">
        <v>245.43922599999999</v>
      </c>
      <c r="I368" s="5">
        <v>4</v>
      </c>
      <c r="P368">
        <v>2</v>
      </c>
      <c r="Q368" t="str">
        <f>CONCATENATE(C368,E368,G368,I368)</f>
        <v>14</v>
      </c>
    </row>
    <row r="369" spans="1:17" x14ac:dyDescent="0.25">
      <c r="A369">
        <v>398</v>
      </c>
      <c r="B369">
        <v>234.01364799999999</v>
      </c>
      <c r="C369" s="4">
        <v>1</v>
      </c>
      <c r="H369">
        <v>245.43124499999999</v>
      </c>
      <c r="I369" s="5">
        <v>4</v>
      </c>
      <c r="P369">
        <v>2</v>
      </c>
      <c r="Q369" t="str">
        <f>CONCATENATE(C369,E369,G369,I369)</f>
        <v>14</v>
      </c>
    </row>
    <row r="370" spans="1:17" x14ac:dyDescent="0.25">
      <c r="A370">
        <v>399</v>
      </c>
      <c r="B370">
        <v>234.00178099999999</v>
      </c>
      <c r="C370" s="4">
        <v>1</v>
      </c>
      <c r="H370">
        <v>245.44473399999998</v>
      </c>
      <c r="I370" s="5">
        <v>4</v>
      </c>
      <c r="P370">
        <v>2</v>
      </c>
      <c r="Q370" t="str">
        <f>CONCATENATE(C370,E370,G370,I370)</f>
        <v>14</v>
      </c>
    </row>
    <row r="371" spans="1:17" x14ac:dyDescent="0.25">
      <c r="A371">
        <v>400</v>
      </c>
      <c r="B371">
        <v>233.96794499999999</v>
      </c>
      <c r="C371" s="4">
        <v>1</v>
      </c>
      <c r="H371">
        <v>245.44160199999999</v>
      </c>
      <c r="I371" s="5">
        <v>4</v>
      </c>
      <c r="P371">
        <v>2</v>
      </c>
      <c r="Q371" t="str">
        <f>CONCATENATE(C371,E371,G371,I371)</f>
        <v>14</v>
      </c>
    </row>
    <row r="372" spans="1:17" x14ac:dyDescent="0.25">
      <c r="A372">
        <v>401</v>
      </c>
      <c r="B372">
        <v>233.97637700000001</v>
      </c>
      <c r="C372" s="4">
        <v>1</v>
      </c>
      <c r="H372">
        <v>245.46382299999999</v>
      </c>
      <c r="I372" s="5">
        <v>4</v>
      </c>
      <c r="P372">
        <v>2</v>
      </c>
      <c r="Q372" t="str">
        <f>CONCATENATE(C372,E372,G372,I372)</f>
        <v>14</v>
      </c>
    </row>
    <row r="373" spans="1:17" x14ac:dyDescent="0.25">
      <c r="A373">
        <v>402</v>
      </c>
      <c r="B373">
        <v>233.954511</v>
      </c>
      <c r="C373" s="4">
        <v>1</v>
      </c>
      <c r="H373">
        <v>245.45053999999999</v>
      </c>
      <c r="I373" s="5">
        <v>4</v>
      </c>
      <c r="P373">
        <v>2</v>
      </c>
      <c r="Q373" t="str">
        <f>CONCATENATE(C373,E373,G373,I373)</f>
        <v>14</v>
      </c>
    </row>
    <row r="374" spans="1:17" x14ac:dyDescent="0.25">
      <c r="A374">
        <v>403</v>
      </c>
      <c r="B374">
        <v>233.97748899999999</v>
      </c>
      <c r="C374" s="4">
        <v>1</v>
      </c>
      <c r="H374">
        <v>245.43644900000001</v>
      </c>
      <c r="I374" s="5">
        <v>4</v>
      </c>
      <c r="P374">
        <v>2</v>
      </c>
      <c r="Q374" t="str">
        <f>CONCATENATE(C374,E374,G374,I374)</f>
        <v>14</v>
      </c>
    </row>
    <row r="375" spans="1:17" x14ac:dyDescent="0.25">
      <c r="A375">
        <v>404</v>
      </c>
      <c r="B375">
        <v>233.98602399999999</v>
      </c>
      <c r="C375" s="4">
        <v>1</v>
      </c>
      <c r="H375">
        <v>245.43109699999999</v>
      </c>
      <c r="I375" s="5">
        <v>4</v>
      </c>
      <c r="P375">
        <v>2</v>
      </c>
      <c r="Q375" t="str">
        <f>CONCATENATE(C375,E375,G375,I375)</f>
        <v>14</v>
      </c>
    </row>
    <row r="376" spans="1:17" x14ac:dyDescent="0.25">
      <c r="A376">
        <v>405</v>
      </c>
      <c r="B376">
        <v>233.97991300000001</v>
      </c>
      <c r="C376" s="4">
        <v>1</v>
      </c>
      <c r="H376">
        <v>245.41670400000001</v>
      </c>
      <c r="I376" s="5">
        <v>4</v>
      </c>
      <c r="P376">
        <v>2</v>
      </c>
      <c r="Q376" t="str">
        <f>CONCATENATE(C376,E376,G376,I376)</f>
        <v>14</v>
      </c>
    </row>
    <row r="377" spans="1:17" x14ac:dyDescent="0.25">
      <c r="A377">
        <v>406</v>
      </c>
      <c r="B377">
        <v>233.934663</v>
      </c>
      <c r="C377" s="4">
        <v>1</v>
      </c>
      <c r="H377">
        <v>245.381452</v>
      </c>
      <c r="I377" s="5">
        <v>4</v>
      </c>
      <c r="P377">
        <v>2</v>
      </c>
      <c r="Q377" t="str">
        <f>CONCATENATE(C377,E377,G377,I377)</f>
        <v>14</v>
      </c>
    </row>
    <row r="378" spans="1:17" x14ac:dyDescent="0.25">
      <c r="A378">
        <v>407</v>
      </c>
      <c r="B378">
        <v>233.91744199999999</v>
      </c>
      <c r="C378" s="4">
        <v>1</v>
      </c>
      <c r="H378">
        <v>245.37139999999999</v>
      </c>
      <c r="I378" s="5">
        <v>4</v>
      </c>
      <c r="P378">
        <v>2</v>
      </c>
      <c r="Q378" t="str">
        <f>CONCATENATE(C378,E378,G378,I378)</f>
        <v>14</v>
      </c>
    </row>
    <row r="379" spans="1:17" x14ac:dyDescent="0.25">
      <c r="A379">
        <v>408</v>
      </c>
      <c r="B379">
        <v>233.82532499999999</v>
      </c>
      <c r="C379" s="4">
        <v>1</v>
      </c>
      <c r="H379">
        <v>245.32155399999999</v>
      </c>
      <c r="I379" s="5">
        <v>4</v>
      </c>
      <c r="P379">
        <v>2</v>
      </c>
      <c r="Q379" t="str">
        <f>CONCATENATE(C379,E379,G379,I379)</f>
        <v>14</v>
      </c>
    </row>
    <row r="380" spans="1:17" x14ac:dyDescent="0.25">
      <c r="A380">
        <v>409</v>
      </c>
      <c r="B380">
        <v>234.03107199999999</v>
      </c>
      <c r="C380" s="4">
        <v>1</v>
      </c>
      <c r="D380">
        <v>224.33591000000001</v>
      </c>
      <c r="E380" s="2">
        <v>2</v>
      </c>
      <c r="H380">
        <v>245.446901</v>
      </c>
      <c r="I380" s="5">
        <v>4</v>
      </c>
      <c r="P380">
        <v>3</v>
      </c>
      <c r="Q380" t="str">
        <f>CONCATENATE(C380,E380,G380,I380)</f>
        <v>124</v>
      </c>
    </row>
    <row r="381" spans="1:17" x14ac:dyDescent="0.25">
      <c r="A381">
        <v>410</v>
      </c>
      <c r="D381">
        <v>224.29404399999999</v>
      </c>
      <c r="E381" s="2">
        <v>2</v>
      </c>
      <c r="P381">
        <v>1</v>
      </c>
      <c r="Q381" t="str">
        <f>CONCATENATE(C381,E381,G381,I381)</f>
        <v>2</v>
      </c>
    </row>
    <row r="382" spans="1:17" x14ac:dyDescent="0.25">
      <c r="A382">
        <v>411</v>
      </c>
      <c r="D382">
        <v>224.25354099999998</v>
      </c>
      <c r="E382" s="2">
        <v>2</v>
      </c>
      <c r="F382">
        <v>234.356964</v>
      </c>
      <c r="G382" s="3">
        <v>3</v>
      </c>
      <c r="P382">
        <v>2</v>
      </c>
      <c r="Q382" t="str">
        <f>CONCATENATE(C382,E382,G382,I382)</f>
        <v>23</v>
      </c>
    </row>
    <row r="383" spans="1:17" x14ac:dyDescent="0.25">
      <c r="A383">
        <v>412</v>
      </c>
      <c r="D383">
        <v>224.25611599999999</v>
      </c>
      <c r="E383" s="2">
        <v>2</v>
      </c>
      <c r="F383">
        <v>234.30121</v>
      </c>
      <c r="G383" s="3">
        <v>3</v>
      </c>
      <c r="P383">
        <v>2</v>
      </c>
      <c r="Q383" t="str">
        <f>CONCATENATE(C383,E383,G383,I383)</f>
        <v>23</v>
      </c>
    </row>
    <row r="384" spans="1:17" x14ac:dyDescent="0.25">
      <c r="A384">
        <v>413</v>
      </c>
      <c r="D384">
        <v>224.21945099999999</v>
      </c>
      <c r="E384" s="2">
        <v>2</v>
      </c>
      <c r="F384">
        <v>234.29898800000001</v>
      </c>
      <c r="G384" s="3">
        <v>3</v>
      </c>
      <c r="P384">
        <v>2</v>
      </c>
      <c r="Q384" t="str">
        <f>CONCATENATE(C384,E384,G384,I384)</f>
        <v>23</v>
      </c>
    </row>
    <row r="385" spans="1:17" x14ac:dyDescent="0.25">
      <c r="A385">
        <v>414</v>
      </c>
      <c r="D385">
        <v>224.29581200000001</v>
      </c>
      <c r="E385" s="2">
        <v>2</v>
      </c>
      <c r="F385">
        <v>234.29393899999999</v>
      </c>
      <c r="G385" s="3">
        <v>3</v>
      </c>
      <c r="P385">
        <v>2</v>
      </c>
      <c r="Q385" t="str">
        <f>CONCATENATE(C385,E385,G385,I385)</f>
        <v>23</v>
      </c>
    </row>
    <row r="386" spans="1:17" x14ac:dyDescent="0.25">
      <c r="A386">
        <v>415</v>
      </c>
      <c r="D386">
        <v>224.33444599999999</v>
      </c>
      <c r="E386" s="2">
        <v>2</v>
      </c>
      <c r="F386">
        <v>234.30434199999999</v>
      </c>
      <c r="G386" s="3">
        <v>3</v>
      </c>
      <c r="P386">
        <v>2</v>
      </c>
      <c r="Q386" t="str">
        <f>CONCATENATE(C386,E386,G386,I386)</f>
        <v>23</v>
      </c>
    </row>
    <row r="387" spans="1:17" x14ac:dyDescent="0.25">
      <c r="A387">
        <v>416</v>
      </c>
      <c r="D387">
        <v>224.28717599999999</v>
      </c>
      <c r="E387" s="2">
        <v>2</v>
      </c>
      <c r="F387">
        <v>234.31009800000001</v>
      </c>
      <c r="G387" s="3">
        <v>3</v>
      </c>
      <c r="P387">
        <v>2</v>
      </c>
      <c r="Q387" t="str">
        <f>CONCATENATE(C387,E387,G387,I387)</f>
        <v>23</v>
      </c>
    </row>
    <row r="388" spans="1:17" x14ac:dyDescent="0.25">
      <c r="A388">
        <v>417</v>
      </c>
      <c r="D388">
        <v>224.28677199999998</v>
      </c>
      <c r="E388" s="2">
        <v>2</v>
      </c>
      <c r="F388">
        <v>234.321865</v>
      </c>
      <c r="G388" s="3">
        <v>3</v>
      </c>
      <c r="P388">
        <v>2</v>
      </c>
      <c r="Q388" t="str">
        <f>CONCATENATE(C388,E388,G388,I388)</f>
        <v>23</v>
      </c>
    </row>
    <row r="389" spans="1:17" x14ac:dyDescent="0.25">
      <c r="A389">
        <v>418</v>
      </c>
      <c r="D389">
        <v>224.29661999999999</v>
      </c>
      <c r="E389" s="2">
        <v>2</v>
      </c>
      <c r="F389">
        <v>234.27469600000001</v>
      </c>
      <c r="G389" s="3">
        <v>3</v>
      </c>
      <c r="P389">
        <v>2</v>
      </c>
      <c r="Q389" t="str">
        <f>CONCATENATE(C389,E389,G389,I389)</f>
        <v>23</v>
      </c>
    </row>
    <row r="390" spans="1:17" x14ac:dyDescent="0.25">
      <c r="A390">
        <v>419</v>
      </c>
      <c r="D390">
        <v>224.30889199999999</v>
      </c>
      <c r="E390" s="2">
        <v>2</v>
      </c>
      <c r="F390">
        <v>234.281766</v>
      </c>
      <c r="G390" s="3">
        <v>3</v>
      </c>
      <c r="P390">
        <v>2</v>
      </c>
      <c r="Q390" t="str">
        <f>CONCATENATE(C390,E390,G390,I390)</f>
        <v>23</v>
      </c>
    </row>
    <row r="391" spans="1:17" x14ac:dyDescent="0.25">
      <c r="A391">
        <v>420</v>
      </c>
      <c r="D391">
        <v>224.31045800000001</v>
      </c>
      <c r="E391" s="2">
        <v>2</v>
      </c>
      <c r="F391">
        <v>234.26313199999998</v>
      </c>
      <c r="G391" s="3">
        <v>3</v>
      </c>
      <c r="P391">
        <v>2</v>
      </c>
      <c r="Q391" t="str">
        <f>CONCATENATE(C391,E391,G391,I391)</f>
        <v>23</v>
      </c>
    </row>
    <row r="392" spans="1:17" x14ac:dyDescent="0.25">
      <c r="A392">
        <v>421</v>
      </c>
      <c r="D392">
        <v>224.30762899999999</v>
      </c>
      <c r="E392" s="2">
        <v>2</v>
      </c>
      <c r="F392">
        <v>234.24570800000001</v>
      </c>
      <c r="G392" s="3">
        <v>3</v>
      </c>
      <c r="P392">
        <v>2</v>
      </c>
      <c r="Q392" t="str">
        <f>CONCATENATE(C392,E392,G392,I392)</f>
        <v>23</v>
      </c>
    </row>
    <row r="393" spans="1:17" x14ac:dyDescent="0.25">
      <c r="A393">
        <v>422</v>
      </c>
      <c r="D393">
        <v>224.32459800000001</v>
      </c>
      <c r="E393" s="2">
        <v>2</v>
      </c>
      <c r="F393">
        <v>234.215709</v>
      </c>
      <c r="G393" s="3">
        <v>3</v>
      </c>
      <c r="P393">
        <v>2</v>
      </c>
      <c r="Q393" t="str">
        <f>CONCATENATE(C393,E393,G393,I393)</f>
        <v>23</v>
      </c>
    </row>
    <row r="394" spans="1:17" x14ac:dyDescent="0.25">
      <c r="A394">
        <v>423</v>
      </c>
      <c r="D394">
        <v>224.27490399999999</v>
      </c>
      <c r="E394" s="2">
        <v>2</v>
      </c>
      <c r="F394">
        <v>234.21677</v>
      </c>
      <c r="G394" s="3">
        <v>3</v>
      </c>
      <c r="P394">
        <v>2</v>
      </c>
      <c r="Q394" t="str">
        <f>CONCATENATE(C394,E394,G394,I394)</f>
        <v>23</v>
      </c>
    </row>
    <row r="395" spans="1:17" x14ac:dyDescent="0.25">
      <c r="A395">
        <v>424</v>
      </c>
      <c r="D395">
        <v>224.21283600000001</v>
      </c>
      <c r="E395" s="2">
        <v>2</v>
      </c>
      <c r="F395">
        <v>234.19949700000001</v>
      </c>
      <c r="G395" s="3">
        <v>3</v>
      </c>
      <c r="P395">
        <v>2</v>
      </c>
      <c r="Q395" t="str">
        <f>CONCATENATE(C395,E395,G395,I395)</f>
        <v>23</v>
      </c>
    </row>
    <row r="396" spans="1:17" x14ac:dyDescent="0.25">
      <c r="A396">
        <v>425</v>
      </c>
      <c r="D396">
        <v>224.323083</v>
      </c>
      <c r="E396" s="2">
        <v>2</v>
      </c>
      <c r="F396">
        <v>234.20505299999999</v>
      </c>
      <c r="G396" s="3">
        <v>3</v>
      </c>
      <c r="P396">
        <v>2</v>
      </c>
      <c r="Q396" t="str">
        <f>CONCATENATE(C396,E396,G396,I396)</f>
        <v>23</v>
      </c>
    </row>
    <row r="397" spans="1:17" x14ac:dyDescent="0.25">
      <c r="A397">
        <v>426</v>
      </c>
      <c r="D397">
        <v>224.33591000000001</v>
      </c>
      <c r="E397" s="2">
        <v>2</v>
      </c>
      <c r="F397">
        <v>234.356964</v>
      </c>
      <c r="G397" s="3">
        <v>3</v>
      </c>
      <c r="H397">
        <v>225.39065500000001</v>
      </c>
      <c r="I397" s="5">
        <v>4</v>
      </c>
      <c r="P397">
        <v>3</v>
      </c>
      <c r="Q397" t="str">
        <f>CONCATENATE(C397,E397,G397,I397)</f>
        <v>234</v>
      </c>
    </row>
    <row r="398" spans="1:17" x14ac:dyDescent="0.25">
      <c r="A398">
        <v>427</v>
      </c>
      <c r="B398">
        <v>216.03643500000001</v>
      </c>
      <c r="C398" s="4">
        <v>1</v>
      </c>
      <c r="H398">
        <v>225.251824</v>
      </c>
      <c r="I398" s="5">
        <v>4</v>
      </c>
      <c r="P398">
        <v>2</v>
      </c>
      <c r="Q398" t="str">
        <f>CONCATENATE(C398,E398,G398,I398)</f>
        <v>14</v>
      </c>
    </row>
    <row r="399" spans="1:17" x14ac:dyDescent="0.25">
      <c r="A399">
        <v>428</v>
      </c>
      <c r="B399">
        <v>216.092342</v>
      </c>
      <c r="C399" s="4">
        <v>1</v>
      </c>
      <c r="H399">
        <v>225.23637099999999</v>
      </c>
      <c r="I399" s="5">
        <v>4</v>
      </c>
      <c r="P399">
        <v>2</v>
      </c>
      <c r="Q399" t="str">
        <f>CONCATENATE(C399,E399,G399,I399)</f>
        <v>14</v>
      </c>
    </row>
    <row r="400" spans="1:17" x14ac:dyDescent="0.25">
      <c r="A400">
        <v>429</v>
      </c>
      <c r="B400">
        <v>216.006134</v>
      </c>
      <c r="C400" s="4">
        <v>1</v>
      </c>
      <c r="H400">
        <v>225.238642</v>
      </c>
      <c r="I400" s="5">
        <v>4</v>
      </c>
      <c r="P400">
        <v>2</v>
      </c>
      <c r="Q400" t="str">
        <f>CONCATENATE(C400,E400,G400,I400)</f>
        <v>14</v>
      </c>
    </row>
    <row r="401" spans="1:17" x14ac:dyDescent="0.25">
      <c r="A401">
        <v>430</v>
      </c>
      <c r="B401">
        <v>215.967499</v>
      </c>
      <c r="C401" s="4">
        <v>1</v>
      </c>
      <c r="H401">
        <v>225.25556</v>
      </c>
      <c r="I401" s="5">
        <v>4</v>
      </c>
      <c r="P401">
        <v>2</v>
      </c>
      <c r="Q401" t="str">
        <f>CONCATENATE(C401,E401,G401,I401)</f>
        <v>14</v>
      </c>
    </row>
    <row r="402" spans="1:17" x14ac:dyDescent="0.25">
      <c r="A402">
        <v>431</v>
      </c>
      <c r="B402">
        <v>216.009063</v>
      </c>
      <c r="C402" s="4">
        <v>1</v>
      </c>
      <c r="H402">
        <v>225.27262999999999</v>
      </c>
      <c r="I402" s="5">
        <v>4</v>
      </c>
      <c r="P402">
        <v>2</v>
      </c>
      <c r="Q402" t="str">
        <f>CONCATENATE(C402,E402,G402,I402)</f>
        <v>14</v>
      </c>
    </row>
    <row r="403" spans="1:17" x14ac:dyDescent="0.25">
      <c r="A403">
        <v>432</v>
      </c>
      <c r="B403">
        <v>215.96921699999999</v>
      </c>
      <c r="C403" s="4">
        <v>1</v>
      </c>
      <c r="H403">
        <v>225.35363599999999</v>
      </c>
      <c r="I403" s="5">
        <v>4</v>
      </c>
      <c r="P403">
        <v>2</v>
      </c>
      <c r="Q403" t="str">
        <f>CONCATENATE(C403,E403,G403,I403)</f>
        <v>14</v>
      </c>
    </row>
    <row r="404" spans="1:17" x14ac:dyDescent="0.25">
      <c r="A404">
        <v>433</v>
      </c>
      <c r="B404">
        <v>216.011639</v>
      </c>
      <c r="C404" s="4">
        <v>1</v>
      </c>
      <c r="H404">
        <v>225.32424399999999</v>
      </c>
      <c r="I404" s="5">
        <v>4</v>
      </c>
      <c r="P404">
        <v>2</v>
      </c>
      <c r="Q404" t="str">
        <f>CONCATENATE(C404,E404,G404,I404)</f>
        <v>14</v>
      </c>
    </row>
    <row r="405" spans="1:17" x14ac:dyDescent="0.25">
      <c r="A405">
        <v>434</v>
      </c>
      <c r="B405">
        <v>215.987549</v>
      </c>
      <c r="C405" s="4">
        <v>1</v>
      </c>
      <c r="H405">
        <v>225.295457</v>
      </c>
      <c r="I405" s="5">
        <v>4</v>
      </c>
      <c r="P405">
        <v>2</v>
      </c>
      <c r="Q405" t="str">
        <f>CONCATENATE(C405,E405,G405,I405)</f>
        <v>14</v>
      </c>
    </row>
    <row r="406" spans="1:17" x14ac:dyDescent="0.25">
      <c r="A406">
        <v>435</v>
      </c>
      <c r="B406">
        <v>215.99588199999999</v>
      </c>
      <c r="C406" s="4">
        <v>1</v>
      </c>
      <c r="H406">
        <v>225.299397</v>
      </c>
      <c r="I406" s="5">
        <v>4</v>
      </c>
      <c r="P406">
        <v>2</v>
      </c>
      <c r="Q406" t="str">
        <f>CONCATENATE(C406,E406,G406,I406)</f>
        <v>14</v>
      </c>
    </row>
    <row r="407" spans="1:17" x14ac:dyDescent="0.25">
      <c r="A407">
        <v>436</v>
      </c>
      <c r="B407">
        <v>216.02785</v>
      </c>
      <c r="C407" s="4">
        <v>1</v>
      </c>
      <c r="H407">
        <v>225.30808300000001</v>
      </c>
      <c r="I407" s="5">
        <v>4</v>
      </c>
      <c r="P407">
        <v>2</v>
      </c>
      <c r="Q407" t="str">
        <f>CONCATENATE(C407,E407,G407,I407)</f>
        <v>14</v>
      </c>
    </row>
    <row r="408" spans="1:17" x14ac:dyDescent="0.25">
      <c r="A408">
        <v>437</v>
      </c>
      <c r="B408">
        <v>216.02522400000001</v>
      </c>
      <c r="C408" s="4">
        <v>1</v>
      </c>
      <c r="H408">
        <v>225.33227399999998</v>
      </c>
      <c r="I408" s="5">
        <v>4</v>
      </c>
      <c r="P408">
        <v>2</v>
      </c>
      <c r="Q408" t="str">
        <f>CONCATENATE(C408,E408,G408,I408)</f>
        <v>14</v>
      </c>
    </row>
    <row r="409" spans="1:17" x14ac:dyDescent="0.25">
      <c r="A409">
        <v>438</v>
      </c>
      <c r="B409">
        <v>216.00487100000001</v>
      </c>
      <c r="C409" s="4">
        <v>1</v>
      </c>
      <c r="H409">
        <v>225.310305</v>
      </c>
      <c r="I409" s="5">
        <v>4</v>
      </c>
      <c r="P409">
        <v>2</v>
      </c>
      <c r="Q409" t="str">
        <f>CONCATENATE(C409,E409,G409,I409)</f>
        <v>14</v>
      </c>
    </row>
    <row r="410" spans="1:17" x14ac:dyDescent="0.25">
      <c r="A410">
        <v>439</v>
      </c>
      <c r="B410">
        <v>216.01906199999999</v>
      </c>
      <c r="C410" s="4">
        <v>1</v>
      </c>
      <c r="H410">
        <v>225.32974999999999</v>
      </c>
      <c r="I410" s="5">
        <v>4</v>
      </c>
      <c r="P410">
        <v>2</v>
      </c>
      <c r="Q410" t="str">
        <f>CONCATENATE(C410,E410,G410,I410)</f>
        <v>14</v>
      </c>
    </row>
    <row r="411" spans="1:17" x14ac:dyDescent="0.25">
      <c r="A411">
        <v>440</v>
      </c>
      <c r="B411">
        <v>216.060979</v>
      </c>
      <c r="C411" s="4">
        <v>1</v>
      </c>
      <c r="H411">
        <v>225.34348399999999</v>
      </c>
      <c r="I411" s="5">
        <v>4</v>
      </c>
      <c r="P411">
        <v>2</v>
      </c>
      <c r="Q411" t="str">
        <f>CONCATENATE(C411,E411,G411,I411)</f>
        <v>14</v>
      </c>
    </row>
    <row r="412" spans="1:17" x14ac:dyDescent="0.25">
      <c r="A412">
        <v>441</v>
      </c>
      <c r="B412">
        <v>216.05749499999999</v>
      </c>
      <c r="C412" s="4">
        <v>1</v>
      </c>
      <c r="H412">
        <v>225.31979899999999</v>
      </c>
      <c r="I412" s="5">
        <v>4</v>
      </c>
      <c r="P412">
        <v>2</v>
      </c>
      <c r="Q412" t="str">
        <f>CONCATENATE(C412,E412,G412,I412)</f>
        <v>14</v>
      </c>
    </row>
    <row r="413" spans="1:17" x14ac:dyDescent="0.25">
      <c r="A413">
        <v>442</v>
      </c>
      <c r="B413">
        <v>216.01441600000001</v>
      </c>
      <c r="C413" s="4">
        <v>1</v>
      </c>
      <c r="H413">
        <v>225.28763000000001</v>
      </c>
      <c r="I413" s="5">
        <v>4</v>
      </c>
      <c r="P413">
        <v>2</v>
      </c>
      <c r="Q413" t="str">
        <f>CONCATENATE(C413,E413,G413,I413)</f>
        <v>14</v>
      </c>
    </row>
    <row r="414" spans="1:17" x14ac:dyDescent="0.25">
      <c r="A414">
        <v>443</v>
      </c>
      <c r="B414">
        <v>216.238193</v>
      </c>
      <c r="C414" s="4">
        <v>1</v>
      </c>
      <c r="H414">
        <v>225.39065500000001</v>
      </c>
      <c r="I414" s="5">
        <v>4</v>
      </c>
      <c r="P414">
        <v>2</v>
      </c>
      <c r="Q414" t="str">
        <f>CONCATENATE(C414,E414,G414,I414)</f>
        <v>14</v>
      </c>
    </row>
    <row r="415" spans="1:17" x14ac:dyDescent="0.25">
      <c r="A415">
        <v>444</v>
      </c>
      <c r="B415">
        <v>216.03643500000001</v>
      </c>
      <c r="C415" s="4">
        <v>1</v>
      </c>
      <c r="F415">
        <v>216.680443</v>
      </c>
      <c r="G415" s="3">
        <v>3</v>
      </c>
      <c r="P415">
        <v>2</v>
      </c>
      <c r="Q415" t="str">
        <f>CONCATENATE(C415,E415,G415,I415)</f>
        <v>13</v>
      </c>
    </row>
    <row r="416" spans="1:17" x14ac:dyDescent="0.25">
      <c r="A416">
        <v>445</v>
      </c>
      <c r="F416">
        <v>216.688624</v>
      </c>
      <c r="G416" s="3">
        <v>3</v>
      </c>
      <c r="P416">
        <v>1</v>
      </c>
      <c r="Q416" t="str">
        <f>CONCATENATE(C416,E416,G416,I416)</f>
        <v>3</v>
      </c>
    </row>
    <row r="417" spans="1:17" x14ac:dyDescent="0.25">
      <c r="A417">
        <v>446</v>
      </c>
      <c r="F417">
        <v>216.60878</v>
      </c>
      <c r="G417" s="3">
        <v>3</v>
      </c>
      <c r="P417">
        <v>1</v>
      </c>
      <c r="Q417" t="str">
        <f>CONCATENATE(C417,E417,G417,I417)</f>
        <v>3</v>
      </c>
    </row>
    <row r="418" spans="1:17" x14ac:dyDescent="0.25">
      <c r="A418">
        <v>447</v>
      </c>
      <c r="D418">
        <v>205.62780700000002</v>
      </c>
      <c r="E418" s="2">
        <v>2</v>
      </c>
      <c r="F418">
        <v>216.63635400000001</v>
      </c>
      <c r="G418" s="3">
        <v>3</v>
      </c>
      <c r="P418">
        <v>2</v>
      </c>
      <c r="Q418" t="str">
        <f>CONCATENATE(C418,E418,G418,I418)</f>
        <v>23</v>
      </c>
    </row>
    <row r="419" spans="1:17" x14ac:dyDescent="0.25">
      <c r="A419">
        <v>448</v>
      </c>
      <c r="D419">
        <v>205.610049</v>
      </c>
      <c r="E419" s="2">
        <v>2</v>
      </c>
      <c r="F419">
        <v>216.664737</v>
      </c>
      <c r="G419" s="3">
        <v>3</v>
      </c>
      <c r="P419">
        <v>2</v>
      </c>
      <c r="Q419" t="str">
        <f>CONCATENATE(C419,E419,G419,I419)</f>
        <v>23</v>
      </c>
    </row>
    <row r="420" spans="1:17" x14ac:dyDescent="0.25">
      <c r="A420">
        <v>449</v>
      </c>
      <c r="D420">
        <v>205.611583</v>
      </c>
      <c r="E420" s="2">
        <v>2</v>
      </c>
      <c r="F420">
        <v>216.63655700000001</v>
      </c>
      <c r="G420" s="3">
        <v>3</v>
      </c>
      <c r="P420">
        <v>2</v>
      </c>
      <c r="Q420" t="str">
        <f>CONCATENATE(C420,E420,G420,I420)</f>
        <v>23</v>
      </c>
    </row>
    <row r="421" spans="1:17" x14ac:dyDescent="0.25">
      <c r="A421">
        <v>450</v>
      </c>
      <c r="D421">
        <v>205.59143</v>
      </c>
      <c r="E421" s="2">
        <v>2</v>
      </c>
      <c r="F421">
        <v>216.67115100000001</v>
      </c>
      <c r="G421" s="3">
        <v>3</v>
      </c>
      <c r="P421">
        <v>2</v>
      </c>
      <c r="Q421" t="str">
        <f>CONCATENATE(C421,E421,G421,I421)</f>
        <v>23</v>
      </c>
    </row>
    <row r="422" spans="1:17" x14ac:dyDescent="0.25">
      <c r="A422">
        <v>451</v>
      </c>
      <c r="D422">
        <v>205.590102</v>
      </c>
      <c r="E422" s="2">
        <v>2</v>
      </c>
      <c r="F422">
        <v>216.680746</v>
      </c>
      <c r="G422" s="3">
        <v>3</v>
      </c>
      <c r="P422">
        <v>2</v>
      </c>
      <c r="Q422" t="str">
        <f>CONCATENATE(C422,E422,G422,I422)</f>
        <v>23</v>
      </c>
    </row>
    <row r="423" spans="1:17" x14ac:dyDescent="0.25">
      <c r="A423">
        <v>452</v>
      </c>
      <c r="D423">
        <v>205.58571599999999</v>
      </c>
      <c r="E423" s="2">
        <v>2</v>
      </c>
      <c r="F423">
        <v>216.656656</v>
      </c>
      <c r="G423" s="3">
        <v>3</v>
      </c>
      <c r="P423">
        <v>2</v>
      </c>
      <c r="Q423" t="str">
        <f>CONCATENATE(C423,E423,G423,I423)</f>
        <v>23</v>
      </c>
    </row>
    <row r="424" spans="1:17" x14ac:dyDescent="0.25">
      <c r="A424">
        <v>453</v>
      </c>
      <c r="D424">
        <v>205.59857099999999</v>
      </c>
      <c r="E424" s="2">
        <v>2</v>
      </c>
      <c r="F424">
        <v>216.63968800000001</v>
      </c>
      <c r="G424" s="3">
        <v>3</v>
      </c>
      <c r="P424">
        <v>2</v>
      </c>
      <c r="Q424" t="str">
        <f>CONCATENATE(C424,E424,G424,I424)</f>
        <v>23</v>
      </c>
    </row>
    <row r="425" spans="1:17" x14ac:dyDescent="0.25">
      <c r="A425">
        <v>454</v>
      </c>
      <c r="D425">
        <v>205.61</v>
      </c>
      <c r="E425" s="2">
        <v>2</v>
      </c>
      <c r="F425">
        <v>216.656656</v>
      </c>
      <c r="G425" s="3">
        <v>3</v>
      </c>
      <c r="P425">
        <v>2</v>
      </c>
      <c r="Q425" t="str">
        <f>CONCATENATE(C425,E425,G425,I425)</f>
        <v>23</v>
      </c>
    </row>
    <row r="426" spans="1:17" x14ac:dyDescent="0.25">
      <c r="A426">
        <v>455</v>
      </c>
      <c r="D426">
        <v>205.62142900000001</v>
      </c>
      <c r="E426" s="2">
        <v>2</v>
      </c>
      <c r="F426">
        <v>216.63352599999999</v>
      </c>
      <c r="G426" s="3">
        <v>3</v>
      </c>
      <c r="P426">
        <v>2</v>
      </c>
      <c r="Q426" t="str">
        <f>CONCATENATE(C426,E426,G426,I426)</f>
        <v>23</v>
      </c>
    </row>
    <row r="427" spans="1:17" x14ac:dyDescent="0.25">
      <c r="A427">
        <v>456</v>
      </c>
      <c r="D427">
        <v>205.611583</v>
      </c>
      <c r="E427" s="2">
        <v>2</v>
      </c>
      <c r="F427">
        <v>216.62135499999999</v>
      </c>
      <c r="G427" s="3">
        <v>3</v>
      </c>
      <c r="P427">
        <v>2</v>
      </c>
      <c r="Q427" t="str">
        <f>CONCATENATE(C427,E427,G427,I427)</f>
        <v>23</v>
      </c>
    </row>
    <row r="428" spans="1:17" x14ac:dyDescent="0.25">
      <c r="A428">
        <v>457</v>
      </c>
      <c r="D428">
        <v>205.58178599999999</v>
      </c>
      <c r="E428" s="2">
        <v>2</v>
      </c>
      <c r="F428">
        <v>216.60726500000001</v>
      </c>
      <c r="G428" s="3">
        <v>3</v>
      </c>
      <c r="P428">
        <v>2</v>
      </c>
      <c r="Q428" t="str">
        <f>CONCATENATE(C428,E428,G428,I428)</f>
        <v>23</v>
      </c>
    </row>
    <row r="429" spans="1:17" x14ac:dyDescent="0.25">
      <c r="A429">
        <v>458</v>
      </c>
      <c r="D429">
        <v>205.57836800000001</v>
      </c>
      <c r="E429" s="2">
        <v>2</v>
      </c>
      <c r="F429">
        <v>216.595902</v>
      </c>
      <c r="G429" s="3">
        <v>3</v>
      </c>
      <c r="P429">
        <v>2</v>
      </c>
      <c r="Q429" t="str">
        <f>CONCATENATE(C429,E429,G429,I429)</f>
        <v>23</v>
      </c>
    </row>
    <row r="430" spans="1:17" x14ac:dyDescent="0.25">
      <c r="A430">
        <v>459</v>
      </c>
      <c r="D430">
        <v>205.57923400000001</v>
      </c>
      <c r="E430" s="2">
        <v>2</v>
      </c>
      <c r="F430">
        <v>216.60883000000001</v>
      </c>
      <c r="G430" s="3">
        <v>3</v>
      </c>
      <c r="P430">
        <v>2</v>
      </c>
      <c r="Q430" t="str">
        <f>CONCATENATE(C430,E430,G430,I430)</f>
        <v>23</v>
      </c>
    </row>
    <row r="431" spans="1:17" x14ac:dyDescent="0.25">
      <c r="A431">
        <v>460</v>
      </c>
      <c r="D431">
        <v>205.64693800000001</v>
      </c>
      <c r="E431" s="2">
        <v>2</v>
      </c>
      <c r="F431">
        <v>216.62488999999999</v>
      </c>
      <c r="G431" s="3">
        <v>3</v>
      </c>
      <c r="P431">
        <v>2</v>
      </c>
      <c r="Q431" t="str">
        <f>CONCATENATE(C431,E431,G431,I431)</f>
        <v>23</v>
      </c>
    </row>
    <row r="432" spans="1:17" x14ac:dyDescent="0.25">
      <c r="A432">
        <v>461</v>
      </c>
      <c r="D432">
        <v>205.57132999999999</v>
      </c>
      <c r="E432" s="2">
        <v>2</v>
      </c>
      <c r="F432">
        <v>216.680443</v>
      </c>
      <c r="G432" s="3">
        <v>3</v>
      </c>
      <c r="P432">
        <v>2</v>
      </c>
      <c r="Q432" t="str">
        <f>CONCATENATE(C432,E432,G432,I432)</f>
        <v>23</v>
      </c>
    </row>
    <row r="433" spans="1:17" x14ac:dyDescent="0.25">
      <c r="A433">
        <v>462</v>
      </c>
      <c r="D433">
        <v>205.62780700000002</v>
      </c>
      <c r="E433" s="2">
        <v>2</v>
      </c>
      <c r="P433">
        <v>1</v>
      </c>
      <c r="Q433" t="str">
        <f>CONCATENATE(C433,E433,G433,I433)</f>
        <v>2</v>
      </c>
    </row>
    <row r="434" spans="1:17" x14ac:dyDescent="0.25">
      <c r="A434">
        <v>463</v>
      </c>
      <c r="D434">
        <v>205.62780700000002</v>
      </c>
      <c r="E434" s="2">
        <v>2</v>
      </c>
      <c r="H434">
        <v>206.50183800000002</v>
      </c>
      <c r="I434" s="5">
        <v>4</v>
      </c>
      <c r="P434">
        <v>2</v>
      </c>
      <c r="Q434" t="str">
        <f>CONCATENATE(C434,E434,G434,I434)</f>
        <v>24</v>
      </c>
    </row>
    <row r="435" spans="1:17" x14ac:dyDescent="0.25">
      <c r="A435">
        <v>464</v>
      </c>
      <c r="B435">
        <v>196.30566300000001</v>
      </c>
      <c r="C435" s="4">
        <v>1</v>
      </c>
      <c r="H435">
        <v>206.44943900000001</v>
      </c>
      <c r="I435" s="5">
        <v>4</v>
      </c>
      <c r="P435">
        <v>2</v>
      </c>
      <c r="Q435" t="str">
        <f>CONCATENATE(C435,E435,G435,I435)</f>
        <v>14</v>
      </c>
    </row>
    <row r="436" spans="1:17" x14ac:dyDescent="0.25">
      <c r="A436">
        <v>465</v>
      </c>
      <c r="B436">
        <v>196.27918600000001</v>
      </c>
      <c r="C436" s="4">
        <v>1</v>
      </c>
      <c r="H436">
        <v>206.48724300000001</v>
      </c>
      <c r="I436" s="5">
        <v>4</v>
      </c>
      <c r="P436">
        <v>2</v>
      </c>
      <c r="Q436" t="str">
        <f>CONCATENATE(C436,E436,G436,I436)</f>
        <v>14</v>
      </c>
    </row>
    <row r="437" spans="1:17" x14ac:dyDescent="0.25">
      <c r="A437">
        <v>466</v>
      </c>
      <c r="B437">
        <v>196.270869</v>
      </c>
      <c r="C437" s="4">
        <v>1</v>
      </c>
      <c r="H437">
        <v>206.497401</v>
      </c>
      <c r="I437" s="5">
        <v>4</v>
      </c>
      <c r="P437">
        <v>2</v>
      </c>
      <c r="Q437" t="str">
        <f>CONCATENATE(C437,E437,G437,I437)</f>
        <v>14</v>
      </c>
    </row>
    <row r="438" spans="1:17" x14ac:dyDescent="0.25">
      <c r="A438">
        <v>467</v>
      </c>
      <c r="B438">
        <v>196.28148200000001</v>
      </c>
      <c r="C438" s="4">
        <v>1</v>
      </c>
      <c r="H438">
        <v>206.50836900000002</v>
      </c>
      <c r="I438" s="5">
        <v>4</v>
      </c>
      <c r="P438">
        <v>2</v>
      </c>
      <c r="Q438" t="str">
        <f>CONCATENATE(C438,E438,G438,I438)</f>
        <v>14</v>
      </c>
    </row>
    <row r="439" spans="1:17" x14ac:dyDescent="0.25">
      <c r="A439">
        <v>468</v>
      </c>
      <c r="B439">
        <v>196.297912</v>
      </c>
      <c r="C439" s="4">
        <v>1</v>
      </c>
      <c r="H439">
        <v>206.50240300000002</v>
      </c>
      <c r="I439" s="5">
        <v>4</v>
      </c>
      <c r="P439">
        <v>2</v>
      </c>
      <c r="Q439" t="str">
        <f>CONCATENATE(C439,E439,G439,I439)</f>
        <v>14</v>
      </c>
    </row>
    <row r="440" spans="1:17" x14ac:dyDescent="0.25">
      <c r="A440">
        <v>469</v>
      </c>
      <c r="B440">
        <v>196.299083</v>
      </c>
      <c r="C440" s="4">
        <v>1</v>
      </c>
      <c r="H440">
        <v>206.49092000000002</v>
      </c>
      <c r="I440" s="5">
        <v>4</v>
      </c>
      <c r="P440">
        <v>2</v>
      </c>
      <c r="Q440" t="str">
        <f>CONCATENATE(C440,E440,G440,I440)</f>
        <v>14</v>
      </c>
    </row>
    <row r="441" spans="1:17" x14ac:dyDescent="0.25">
      <c r="A441">
        <v>470</v>
      </c>
      <c r="B441">
        <v>196.29643200000001</v>
      </c>
      <c r="C441" s="4">
        <v>1</v>
      </c>
      <c r="H441">
        <v>206.46724599999999</v>
      </c>
      <c r="I441" s="5">
        <v>4</v>
      </c>
      <c r="P441">
        <v>2</v>
      </c>
      <c r="Q441" t="str">
        <f>CONCATENATE(C441,E441,G441,I441)</f>
        <v>14</v>
      </c>
    </row>
    <row r="442" spans="1:17" x14ac:dyDescent="0.25">
      <c r="A442">
        <v>471</v>
      </c>
      <c r="B442">
        <v>196.290359</v>
      </c>
      <c r="C442" s="4">
        <v>1</v>
      </c>
      <c r="H442">
        <v>206.49908400000001</v>
      </c>
      <c r="I442" s="5">
        <v>4</v>
      </c>
      <c r="P442">
        <v>2</v>
      </c>
      <c r="Q442" t="str">
        <f>CONCATENATE(C442,E442,G442,I442)</f>
        <v>14</v>
      </c>
    </row>
    <row r="443" spans="1:17" x14ac:dyDescent="0.25">
      <c r="A443">
        <v>472</v>
      </c>
      <c r="B443">
        <v>196.28138300000001</v>
      </c>
      <c r="C443" s="4">
        <v>1</v>
      </c>
      <c r="H443">
        <v>206.53433899999999</v>
      </c>
      <c r="I443" s="5">
        <v>4</v>
      </c>
      <c r="P443">
        <v>2</v>
      </c>
      <c r="Q443" t="str">
        <f>CONCATENATE(C443,E443,G443,I443)</f>
        <v>14</v>
      </c>
    </row>
    <row r="444" spans="1:17" x14ac:dyDescent="0.25">
      <c r="A444">
        <v>473</v>
      </c>
      <c r="B444">
        <v>196.27398199999999</v>
      </c>
      <c r="C444" s="4">
        <v>1</v>
      </c>
      <c r="H444">
        <v>206.51658600000002</v>
      </c>
      <c r="I444" s="5">
        <v>4</v>
      </c>
      <c r="P444">
        <v>2</v>
      </c>
      <c r="Q444" t="str">
        <f>CONCATENATE(C444,E444,G444,I444)</f>
        <v>14</v>
      </c>
    </row>
    <row r="445" spans="1:17" x14ac:dyDescent="0.25">
      <c r="A445">
        <v>474</v>
      </c>
      <c r="B445">
        <v>196.29872800000001</v>
      </c>
      <c r="C445" s="4">
        <v>1</v>
      </c>
      <c r="H445">
        <v>206.50163600000002</v>
      </c>
      <c r="I445" s="5">
        <v>4</v>
      </c>
      <c r="P445">
        <v>2</v>
      </c>
      <c r="Q445" t="str">
        <f>CONCATENATE(C445,E445,G445,I445)</f>
        <v>14</v>
      </c>
    </row>
    <row r="446" spans="1:17" x14ac:dyDescent="0.25">
      <c r="A446">
        <v>475</v>
      </c>
      <c r="B446">
        <v>196.30092200000001</v>
      </c>
      <c r="C446" s="4">
        <v>1</v>
      </c>
      <c r="H446">
        <v>206.49158399999999</v>
      </c>
      <c r="I446" s="5">
        <v>4</v>
      </c>
      <c r="P446">
        <v>2</v>
      </c>
      <c r="Q446" t="str">
        <f>CONCATENATE(C446,E446,G446,I446)</f>
        <v>14</v>
      </c>
    </row>
    <row r="447" spans="1:17" x14ac:dyDescent="0.25">
      <c r="A447">
        <v>476</v>
      </c>
      <c r="B447">
        <v>196.30189100000001</v>
      </c>
      <c r="C447" s="4">
        <v>1</v>
      </c>
      <c r="H447">
        <v>206.51346900000001</v>
      </c>
      <c r="I447" s="5">
        <v>4</v>
      </c>
      <c r="P447">
        <v>2</v>
      </c>
      <c r="Q447" t="str">
        <f>CONCATENATE(C447,E447,G447,I447)</f>
        <v>14</v>
      </c>
    </row>
    <row r="448" spans="1:17" x14ac:dyDescent="0.25">
      <c r="A448">
        <v>477</v>
      </c>
      <c r="B448">
        <v>196.30566300000001</v>
      </c>
      <c r="C448" s="4">
        <v>1</v>
      </c>
      <c r="H448">
        <v>206.50530600000002</v>
      </c>
      <c r="I448" s="5">
        <v>4</v>
      </c>
      <c r="P448">
        <v>2</v>
      </c>
      <c r="Q448" t="str">
        <f>CONCATENATE(C448,E448,G448,I448)</f>
        <v>14</v>
      </c>
    </row>
    <row r="449" spans="1:17" x14ac:dyDescent="0.25">
      <c r="A449">
        <v>478</v>
      </c>
      <c r="B449">
        <v>196.30566300000001</v>
      </c>
      <c r="C449" s="4">
        <v>1</v>
      </c>
      <c r="H449">
        <v>206.50183800000002</v>
      </c>
      <c r="I449" s="5">
        <v>4</v>
      </c>
      <c r="P449">
        <v>2</v>
      </c>
      <c r="Q449" t="str">
        <f>CONCATENATE(C449,E449,G449,I449)</f>
        <v>14</v>
      </c>
    </row>
    <row r="450" spans="1:17" x14ac:dyDescent="0.25">
      <c r="A450">
        <v>479</v>
      </c>
      <c r="P450">
        <v>0</v>
      </c>
      <c r="Q450" t="str">
        <f>CONCATENATE(C450,E450,G450,I450)</f>
        <v/>
      </c>
    </row>
    <row r="451" spans="1:17" x14ac:dyDescent="0.25">
      <c r="A451">
        <v>480</v>
      </c>
      <c r="D451">
        <v>184.822093</v>
      </c>
      <c r="E451" s="2">
        <v>2</v>
      </c>
      <c r="F451">
        <v>196.38490200000001</v>
      </c>
      <c r="G451" s="3">
        <v>3</v>
      </c>
      <c r="P451">
        <v>2</v>
      </c>
      <c r="Q451" t="str">
        <f>CONCATENATE(C451,E451,G451,I451)</f>
        <v>23</v>
      </c>
    </row>
    <row r="452" spans="1:17" x14ac:dyDescent="0.25">
      <c r="A452">
        <v>481</v>
      </c>
      <c r="D452">
        <v>184.691688</v>
      </c>
      <c r="E452" s="2">
        <v>2</v>
      </c>
      <c r="F452">
        <v>196.35332</v>
      </c>
      <c r="G452" s="3">
        <v>3</v>
      </c>
      <c r="P452">
        <v>2</v>
      </c>
      <c r="Q452" t="str">
        <f>CONCATENATE(C452,E452,G452,I452)</f>
        <v>23</v>
      </c>
    </row>
    <row r="453" spans="1:17" x14ac:dyDescent="0.25">
      <c r="A453">
        <v>482</v>
      </c>
      <c r="D453">
        <v>184.83678700000002</v>
      </c>
      <c r="E453" s="2">
        <v>2</v>
      </c>
      <c r="F453">
        <v>196.301379</v>
      </c>
      <c r="G453" s="3">
        <v>3</v>
      </c>
      <c r="P453">
        <v>2</v>
      </c>
      <c r="Q453" t="str">
        <f>CONCATENATE(C453,E453,G453,I453)</f>
        <v>23</v>
      </c>
    </row>
    <row r="454" spans="1:17" x14ac:dyDescent="0.25">
      <c r="A454">
        <v>483</v>
      </c>
      <c r="D454">
        <v>184.76709299999999</v>
      </c>
      <c r="E454" s="2">
        <v>2</v>
      </c>
      <c r="F454">
        <v>196.30852400000001</v>
      </c>
      <c r="G454" s="3">
        <v>3</v>
      </c>
      <c r="P454">
        <v>2</v>
      </c>
      <c r="Q454" t="str">
        <f>CONCATENATE(C454,E454,G454,I454)</f>
        <v>23</v>
      </c>
    </row>
    <row r="455" spans="1:17" x14ac:dyDescent="0.25">
      <c r="A455">
        <v>484</v>
      </c>
      <c r="D455">
        <v>184.76275900000002</v>
      </c>
      <c r="E455" s="2">
        <v>2</v>
      </c>
      <c r="F455">
        <v>196.26709299999999</v>
      </c>
      <c r="G455" s="3">
        <v>3</v>
      </c>
      <c r="P455">
        <v>2</v>
      </c>
      <c r="Q455" t="str">
        <f>CONCATENATE(C455,E455,G455,I455)</f>
        <v>23</v>
      </c>
    </row>
    <row r="456" spans="1:17" x14ac:dyDescent="0.25">
      <c r="A456">
        <v>485</v>
      </c>
      <c r="D456">
        <v>184.76786000000001</v>
      </c>
      <c r="E456" s="2">
        <v>2</v>
      </c>
      <c r="F456">
        <v>196.27964300000002</v>
      </c>
      <c r="G456" s="3">
        <v>3</v>
      </c>
      <c r="P456">
        <v>2</v>
      </c>
      <c r="Q456" t="str">
        <f>CONCATENATE(C456,E456,G456,I456)</f>
        <v>23</v>
      </c>
    </row>
    <row r="457" spans="1:17" x14ac:dyDescent="0.25">
      <c r="A457">
        <v>486</v>
      </c>
      <c r="D457">
        <v>184.78755100000001</v>
      </c>
      <c r="E457" s="2">
        <v>2</v>
      </c>
      <c r="F457">
        <v>196.27219300000002</v>
      </c>
      <c r="G457" s="3">
        <v>3</v>
      </c>
      <c r="P457">
        <v>2</v>
      </c>
      <c r="Q457" t="str">
        <f>CONCATENATE(C457,E457,G457,I457)</f>
        <v>23</v>
      </c>
    </row>
    <row r="458" spans="1:17" x14ac:dyDescent="0.25">
      <c r="A458">
        <v>487</v>
      </c>
      <c r="D458">
        <v>184.782554</v>
      </c>
      <c r="E458" s="2">
        <v>2</v>
      </c>
      <c r="F458">
        <v>196.29489799999999</v>
      </c>
      <c r="G458" s="3">
        <v>3</v>
      </c>
      <c r="P458">
        <v>2</v>
      </c>
      <c r="Q458" t="str">
        <f>CONCATENATE(C458,E458,G458,I458)</f>
        <v>23</v>
      </c>
    </row>
    <row r="459" spans="1:17" x14ac:dyDescent="0.25">
      <c r="A459">
        <v>488</v>
      </c>
      <c r="D459">
        <v>184.771175</v>
      </c>
      <c r="E459" s="2">
        <v>2</v>
      </c>
      <c r="F459">
        <v>196.33852300000001</v>
      </c>
      <c r="G459" s="3">
        <v>3</v>
      </c>
      <c r="P459">
        <v>2</v>
      </c>
      <c r="Q459" t="str">
        <f>CONCATENATE(C459,E459,G459,I459)</f>
        <v>23</v>
      </c>
    </row>
    <row r="460" spans="1:17" x14ac:dyDescent="0.25">
      <c r="A460">
        <v>489</v>
      </c>
      <c r="D460">
        <v>184.77454299999999</v>
      </c>
      <c r="E460" s="2">
        <v>2</v>
      </c>
      <c r="F460">
        <v>196.36699200000001</v>
      </c>
      <c r="G460" s="3">
        <v>3</v>
      </c>
      <c r="P460">
        <v>2</v>
      </c>
      <c r="Q460" t="str">
        <f>CONCATENATE(C460,E460,G460,I460)</f>
        <v>23</v>
      </c>
    </row>
    <row r="461" spans="1:17" x14ac:dyDescent="0.25">
      <c r="A461">
        <v>490</v>
      </c>
      <c r="D461">
        <v>184.761943</v>
      </c>
      <c r="E461" s="2">
        <v>2</v>
      </c>
      <c r="F461">
        <v>196.30637999999999</v>
      </c>
      <c r="G461" s="3">
        <v>3</v>
      </c>
      <c r="P461">
        <v>2</v>
      </c>
      <c r="Q461" t="str">
        <f>CONCATENATE(C461,E461,G461,I461)</f>
        <v>23</v>
      </c>
    </row>
    <row r="462" spans="1:17" x14ac:dyDescent="0.25">
      <c r="A462">
        <v>491</v>
      </c>
      <c r="D462">
        <v>184.73587000000001</v>
      </c>
      <c r="E462" s="2">
        <v>2</v>
      </c>
      <c r="F462">
        <v>196.26469700000001</v>
      </c>
      <c r="G462" s="3">
        <v>3</v>
      </c>
      <c r="P462">
        <v>2</v>
      </c>
      <c r="Q462" t="str">
        <f>CONCATENATE(C462,E462,G462,I462)</f>
        <v>23</v>
      </c>
    </row>
    <row r="463" spans="1:17" x14ac:dyDescent="0.25">
      <c r="A463">
        <v>492</v>
      </c>
      <c r="D463">
        <v>184.75163600000002</v>
      </c>
      <c r="E463" s="2">
        <v>2</v>
      </c>
      <c r="F463">
        <v>196.237247</v>
      </c>
      <c r="G463" s="3">
        <v>3</v>
      </c>
      <c r="P463">
        <v>2</v>
      </c>
      <c r="Q463" t="str">
        <f>CONCATENATE(C463,E463,G463,I463)</f>
        <v>23</v>
      </c>
    </row>
    <row r="464" spans="1:17" x14ac:dyDescent="0.25">
      <c r="A464">
        <v>493</v>
      </c>
      <c r="D464">
        <v>184.70546300000001</v>
      </c>
      <c r="E464" s="2">
        <v>2</v>
      </c>
      <c r="F464">
        <v>196.38490200000001</v>
      </c>
      <c r="G464" s="3">
        <v>3</v>
      </c>
      <c r="P464">
        <v>2</v>
      </c>
      <c r="Q464" t="str">
        <f>CONCATENATE(C464,E464,G464,I464)</f>
        <v>23</v>
      </c>
    </row>
    <row r="465" spans="1:17" x14ac:dyDescent="0.25">
      <c r="A465">
        <v>494</v>
      </c>
      <c r="D465">
        <v>184.822093</v>
      </c>
      <c r="E465" s="2">
        <v>2</v>
      </c>
      <c r="F465">
        <v>196.38490200000001</v>
      </c>
      <c r="G465" s="3">
        <v>3</v>
      </c>
      <c r="P465">
        <v>2</v>
      </c>
      <c r="Q465" t="str">
        <f>CONCATENATE(C465,E465,G465,I465)</f>
        <v>23</v>
      </c>
    </row>
    <row r="466" spans="1:17" x14ac:dyDescent="0.25">
      <c r="A466">
        <v>495</v>
      </c>
      <c r="P466">
        <v>0</v>
      </c>
      <c r="Q466" t="str">
        <f>CONCATENATE(C466,E466,G466,I466)</f>
        <v/>
      </c>
    </row>
    <row r="467" spans="1:17" x14ac:dyDescent="0.25">
      <c r="A467">
        <v>496</v>
      </c>
      <c r="H467">
        <v>184.69398000000001</v>
      </c>
      <c r="I467" s="5">
        <v>4</v>
      </c>
      <c r="P467">
        <v>1</v>
      </c>
      <c r="Q467" t="str">
        <f>CONCATENATE(C467,E467,G467,I467)</f>
        <v>4</v>
      </c>
    </row>
    <row r="468" spans="1:17" x14ac:dyDescent="0.25">
      <c r="A468">
        <v>497</v>
      </c>
      <c r="B468">
        <v>173.76995199999999</v>
      </c>
      <c r="C468" s="4">
        <v>1</v>
      </c>
      <c r="H468">
        <v>184.667911</v>
      </c>
      <c r="I468" s="5">
        <v>4</v>
      </c>
      <c r="P468">
        <v>2</v>
      </c>
      <c r="Q468" t="str">
        <f>CONCATENATE(C468,E468,G468,I468)</f>
        <v>14</v>
      </c>
    </row>
    <row r="469" spans="1:17" x14ac:dyDescent="0.25">
      <c r="A469">
        <v>498</v>
      </c>
      <c r="B469">
        <v>173.72423700000002</v>
      </c>
      <c r="C469" s="4">
        <v>1</v>
      </c>
      <c r="H469">
        <v>184.72010299999999</v>
      </c>
      <c r="I469" s="5">
        <v>4</v>
      </c>
      <c r="P469">
        <v>2</v>
      </c>
      <c r="Q469" t="str">
        <f>CONCATENATE(C469,E469,G469,I469)</f>
        <v>14</v>
      </c>
    </row>
    <row r="470" spans="1:17" x14ac:dyDescent="0.25">
      <c r="A470">
        <v>499</v>
      </c>
      <c r="B470">
        <v>173.68194099999999</v>
      </c>
      <c r="C470" s="4">
        <v>1</v>
      </c>
      <c r="H470">
        <v>184.71990099999999</v>
      </c>
      <c r="I470" s="5">
        <v>4</v>
      </c>
      <c r="P470">
        <v>2</v>
      </c>
      <c r="Q470" t="str">
        <f>CONCATENATE(C470,E470,G470,I470)</f>
        <v>14</v>
      </c>
    </row>
    <row r="471" spans="1:17" x14ac:dyDescent="0.25">
      <c r="A471">
        <v>500</v>
      </c>
      <c r="B471">
        <v>173.731176</v>
      </c>
      <c r="C471" s="4">
        <v>1</v>
      </c>
      <c r="H471">
        <v>184.737247</v>
      </c>
      <c r="I471" s="5">
        <v>4</v>
      </c>
      <c r="P471">
        <v>2</v>
      </c>
      <c r="Q471" t="str">
        <f>CONCATENATE(C471,E471,G471,I471)</f>
        <v>14</v>
      </c>
    </row>
    <row r="472" spans="1:17" x14ac:dyDescent="0.25">
      <c r="A472">
        <v>501</v>
      </c>
      <c r="B472">
        <v>173.74056400000001</v>
      </c>
      <c r="C472" s="4">
        <v>1</v>
      </c>
      <c r="H472">
        <v>184.71148199999999</v>
      </c>
      <c r="I472" s="5">
        <v>4</v>
      </c>
      <c r="P472">
        <v>2</v>
      </c>
      <c r="Q472" t="str">
        <f>CONCATENATE(C472,E472,G472,I472)</f>
        <v>14</v>
      </c>
    </row>
    <row r="473" spans="1:17" x14ac:dyDescent="0.25">
      <c r="A473">
        <v>502</v>
      </c>
      <c r="B473">
        <v>173.78010499999999</v>
      </c>
      <c r="C473" s="4">
        <v>1</v>
      </c>
      <c r="H473">
        <v>184.74668800000001</v>
      </c>
      <c r="I473" s="5">
        <v>4</v>
      </c>
      <c r="P473">
        <v>2</v>
      </c>
      <c r="Q473" t="str">
        <f>CONCATENATE(C473,E473,G473,I473)</f>
        <v>14</v>
      </c>
    </row>
    <row r="474" spans="1:17" x14ac:dyDescent="0.25">
      <c r="A474">
        <v>503</v>
      </c>
      <c r="B474">
        <v>173.77071699999999</v>
      </c>
      <c r="C474" s="4">
        <v>1</v>
      </c>
      <c r="H474">
        <v>184.77561500000002</v>
      </c>
      <c r="I474" s="5">
        <v>4</v>
      </c>
      <c r="P474">
        <v>2</v>
      </c>
      <c r="Q474" t="str">
        <f>CONCATENATE(C474,E474,G474,I474)</f>
        <v>14</v>
      </c>
    </row>
    <row r="475" spans="1:17" x14ac:dyDescent="0.25">
      <c r="A475">
        <v>504</v>
      </c>
      <c r="B475">
        <v>173.784032</v>
      </c>
      <c r="C475" s="4">
        <v>1</v>
      </c>
      <c r="H475">
        <v>184.763015</v>
      </c>
      <c r="I475" s="5">
        <v>4</v>
      </c>
      <c r="P475">
        <v>2</v>
      </c>
      <c r="Q475" t="str">
        <f>CONCATENATE(C475,E475,G475,I475)</f>
        <v>14</v>
      </c>
    </row>
    <row r="476" spans="1:17" x14ac:dyDescent="0.25">
      <c r="A476">
        <v>505</v>
      </c>
      <c r="B476">
        <v>173.74551100000002</v>
      </c>
      <c r="C476" s="4">
        <v>1</v>
      </c>
      <c r="H476">
        <v>184.73469900000001</v>
      </c>
      <c r="I476" s="5">
        <v>4</v>
      </c>
      <c r="P476">
        <v>2</v>
      </c>
      <c r="Q476" t="str">
        <f>CONCATENATE(C476,E476,G476,I476)</f>
        <v>14</v>
      </c>
    </row>
    <row r="477" spans="1:17" x14ac:dyDescent="0.25">
      <c r="A477">
        <v>506</v>
      </c>
      <c r="B477">
        <v>173.76556299999999</v>
      </c>
      <c r="C477" s="4">
        <v>1</v>
      </c>
      <c r="H477">
        <v>184.75107500000001</v>
      </c>
      <c r="I477" s="5">
        <v>4</v>
      </c>
      <c r="P477">
        <v>2</v>
      </c>
      <c r="Q477" t="str">
        <f>CONCATENATE(C477,E477,G477,I477)</f>
        <v>14</v>
      </c>
    </row>
    <row r="478" spans="1:17" x14ac:dyDescent="0.25">
      <c r="A478">
        <v>507</v>
      </c>
      <c r="B478">
        <v>173.75729899999999</v>
      </c>
      <c r="C478" s="4">
        <v>1</v>
      </c>
      <c r="H478">
        <v>184.72347200000002</v>
      </c>
      <c r="I478" s="5">
        <v>4</v>
      </c>
      <c r="P478">
        <v>2</v>
      </c>
      <c r="Q478" t="str">
        <f>CONCATENATE(C478,E478,G478,I478)</f>
        <v>14</v>
      </c>
    </row>
    <row r="479" spans="1:17" x14ac:dyDescent="0.25">
      <c r="A479">
        <v>508</v>
      </c>
      <c r="B479">
        <v>173.74428900000001</v>
      </c>
      <c r="C479" s="4">
        <v>1</v>
      </c>
      <c r="H479">
        <v>184.725562</v>
      </c>
      <c r="I479" s="5">
        <v>4</v>
      </c>
      <c r="P479">
        <v>2</v>
      </c>
      <c r="Q479" t="str">
        <f>CONCATENATE(C479,E479,G479,I479)</f>
        <v>14</v>
      </c>
    </row>
    <row r="480" spans="1:17" x14ac:dyDescent="0.25">
      <c r="A480">
        <v>509</v>
      </c>
      <c r="B480">
        <v>173.77862500000001</v>
      </c>
      <c r="C480" s="4">
        <v>1</v>
      </c>
      <c r="H480">
        <v>184.687095</v>
      </c>
      <c r="I480" s="5">
        <v>4</v>
      </c>
      <c r="P480">
        <v>2</v>
      </c>
      <c r="Q480" t="str">
        <f>CONCATENATE(C480,E480,G480,I480)</f>
        <v>14</v>
      </c>
    </row>
    <row r="481" spans="1:17" x14ac:dyDescent="0.25">
      <c r="A481">
        <v>510</v>
      </c>
      <c r="B481">
        <v>173.76995199999999</v>
      </c>
      <c r="C481" s="4">
        <v>1</v>
      </c>
      <c r="H481">
        <v>184.69398000000001</v>
      </c>
      <c r="I481" s="5">
        <v>4</v>
      </c>
      <c r="P481">
        <v>2</v>
      </c>
      <c r="Q481" t="str">
        <f>CONCATENATE(C481,E481,G481,I481)</f>
        <v>14</v>
      </c>
    </row>
    <row r="482" spans="1:17" x14ac:dyDescent="0.25">
      <c r="A482">
        <v>511</v>
      </c>
      <c r="P482">
        <v>0</v>
      </c>
      <c r="Q482" t="str">
        <f>CONCATENATE(C482,E482,G482,I482)</f>
        <v/>
      </c>
    </row>
    <row r="483" spans="1:17" x14ac:dyDescent="0.25">
      <c r="A483">
        <v>512</v>
      </c>
      <c r="D483">
        <v>163.34510399999999</v>
      </c>
      <c r="E483" s="2">
        <v>2</v>
      </c>
      <c r="F483">
        <v>173.639186</v>
      </c>
      <c r="G483" s="3">
        <v>3</v>
      </c>
      <c r="P483">
        <v>2</v>
      </c>
      <c r="Q483" t="str">
        <f>CONCATENATE(C483,E483,G483,I483)</f>
        <v>23</v>
      </c>
    </row>
    <row r="484" spans="1:17" x14ac:dyDescent="0.25">
      <c r="A484">
        <v>513</v>
      </c>
      <c r="D484">
        <v>163.28387900000001</v>
      </c>
      <c r="E484" s="2">
        <v>2</v>
      </c>
      <c r="F484">
        <v>173.74235099999999</v>
      </c>
      <c r="G484" s="3">
        <v>3</v>
      </c>
      <c r="P484">
        <v>2</v>
      </c>
      <c r="Q484" t="str">
        <f>CONCATENATE(C484,E484,G484,I484)</f>
        <v>23</v>
      </c>
    </row>
    <row r="485" spans="1:17" x14ac:dyDescent="0.25">
      <c r="A485">
        <v>514</v>
      </c>
      <c r="D485">
        <v>163.293318</v>
      </c>
      <c r="E485" s="2">
        <v>2</v>
      </c>
      <c r="F485">
        <v>173.65714600000001</v>
      </c>
      <c r="G485" s="3">
        <v>3</v>
      </c>
      <c r="P485">
        <v>2</v>
      </c>
      <c r="Q485" t="str">
        <f>CONCATENATE(C485,E485,G485,I485)</f>
        <v>23</v>
      </c>
    </row>
    <row r="486" spans="1:17" x14ac:dyDescent="0.25">
      <c r="A486">
        <v>515</v>
      </c>
      <c r="D486">
        <v>163.34342100000001</v>
      </c>
      <c r="E486" s="2">
        <v>2</v>
      </c>
      <c r="F486">
        <v>173.641839</v>
      </c>
      <c r="G486" s="3">
        <v>3</v>
      </c>
      <c r="P486">
        <v>2</v>
      </c>
      <c r="Q486" t="str">
        <f>CONCATENATE(C486,E486,G486,I486)</f>
        <v>23</v>
      </c>
    </row>
    <row r="487" spans="1:17" x14ac:dyDescent="0.25">
      <c r="A487">
        <v>516</v>
      </c>
      <c r="D487">
        <v>163.327247</v>
      </c>
      <c r="E487" s="2">
        <v>2</v>
      </c>
      <c r="F487">
        <v>173.652604</v>
      </c>
      <c r="G487" s="3">
        <v>3</v>
      </c>
      <c r="P487">
        <v>2</v>
      </c>
      <c r="Q487" t="str">
        <f>CONCATENATE(C487,E487,G487,I487)</f>
        <v>23</v>
      </c>
    </row>
    <row r="488" spans="1:17" x14ac:dyDescent="0.25">
      <c r="A488">
        <v>517</v>
      </c>
      <c r="D488">
        <v>163.31326799999999</v>
      </c>
      <c r="E488" s="2">
        <v>2</v>
      </c>
      <c r="F488">
        <v>173.66413399999999</v>
      </c>
      <c r="G488" s="3">
        <v>3</v>
      </c>
      <c r="P488">
        <v>2</v>
      </c>
      <c r="Q488" t="str">
        <f>CONCATENATE(C488,E488,G488,I488)</f>
        <v>23</v>
      </c>
    </row>
    <row r="489" spans="1:17" x14ac:dyDescent="0.25">
      <c r="A489">
        <v>518</v>
      </c>
      <c r="D489">
        <v>163.33143100000001</v>
      </c>
      <c r="E489" s="2">
        <v>2</v>
      </c>
      <c r="F489">
        <v>173.62250299999999</v>
      </c>
      <c r="G489" s="3">
        <v>3</v>
      </c>
      <c r="P489">
        <v>2</v>
      </c>
      <c r="Q489" t="str">
        <f>CONCATENATE(C489,E489,G489,I489)</f>
        <v>23</v>
      </c>
    </row>
    <row r="490" spans="1:17" x14ac:dyDescent="0.25">
      <c r="A490">
        <v>519</v>
      </c>
      <c r="D490">
        <v>163.32275800000002</v>
      </c>
      <c r="E490" s="2">
        <v>2</v>
      </c>
      <c r="F490">
        <v>173.64428600000002</v>
      </c>
      <c r="G490" s="3">
        <v>3</v>
      </c>
      <c r="P490">
        <v>2</v>
      </c>
      <c r="Q490" t="str">
        <f>CONCATENATE(C490,E490,G490,I490)</f>
        <v>23</v>
      </c>
    </row>
    <row r="491" spans="1:17" x14ac:dyDescent="0.25">
      <c r="A491">
        <v>520</v>
      </c>
      <c r="D491">
        <v>163.30530900000002</v>
      </c>
      <c r="E491" s="2">
        <v>2</v>
      </c>
      <c r="F491">
        <v>173.67102399999999</v>
      </c>
      <c r="G491" s="3">
        <v>3</v>
      </c>
      <c r="P491">
        <v>2</v>
      </c>
      <c r="Q491" t="str">
        <f>CONCATENATE(C491,E491,G491,I491)</f>
        <v>23</v>
      </c>
    </row>
    <row r="492" spans="1:17" x14ac:dyDescent="0.25">
      <c r="A492">
        <v>521</v>
      </c>
      <c r="D492">
        <v>163.31581800000001</v>
      </c>
      <c r="E492" s="2">
        <v>2</v>
      </c>
      <c r="F492">
        <v>173.66959300000002</v>
      </c>
      <c r="G492" s="3">
        <v>3</v>
      </c>
      <c r="P492">
        <v>2</v>
      </c>
      <c r="Q492" t="str">
        <f>CONCATENATE(C492,E492,G492,I492)</f>
        <v>23</v>
      </c>
    </row>
    <row r="493" spans="1:17" x14ac:dyDescent="0.25">
      <c r="A493">
        <v>522</v>
      </c>
      <c r="D493">
        <v>163.281532</v>
      </c>
      <c r="E493" s="2">
        <v>2</v>
      </c>
      <c r="F493">
        <v>173.60546199999999</v>
      </c>
      <c r="G493" s="3">
        <v>3</v>
      </c>
      <c r="P493">
        <v>2</v>
      </c>
      <c r="Q493" t="str">
        <f>CONCATENATE(C493,E493,G493,I493)</f>
        <v>23</v>
      </c>
    </row>
    <row r="494" spans="1:17" x14ac:dyDescent="0.25">
      <c r="A494">
        <v>523</v>
      </c>
      <c r="D494">
        <v>163.28260399999999</v>
      </c>
      <c r="E494" s="2">
        <v>2</v>
      </c>
      <c r="F494">
        <v>173.59204199999999</v>
      </c>
      <c r="G494" s="3">
        <v>3</v>
      </c>
      <c r="P494">
        <v>2</v>
      </c>
      <c r="Q494" t="str">
        <f>CONCATENATE(C494,E494,G494,I494)</f>
        <v>23</v>
      </c>
    </row>
    <row r="495" spans="1:17" x14ac:dyDescent="0.25">
      <c r="A495">
        <v>524</v>
      </c>
      <c r="D495">
        <v>163.27505200000002</v>
      </c>
      <c r="E495" s="2">
        <v>2</v>
      </c>
      <c r="F495">
        <v>173.54684</v>
      </c>
      <c r="G495" s="3">
        <v>3</v>
      </c>
      <c r="P495">
        <v>2</v>
      </c>
      <c r="Q495" t="str">
        <f>CONCATENATE(C495,E495,G495,I495)</f>
        <v>23</v>
      </c>
    </row>
    <row r="496" spans="1:17" x14ac:dyDescent="0.25">
      <c r="A496">
        <v>525</v>
      </c>
      <c r="D496">
        <v>163.25597099999999</v>
      </c>
      <c r="E496" s="2">
        <v>2</v>
      </c>
      <c r="F496">
        <v>173.639186</v>
      </c>
      <c r="G496" s="3">
        <v>3</v>
      </c>
      <c r="P496">
        <v>2</v>
      </c>
      <c r="Q496" t="str">
        <f>CONCATENATE(C496,E496,G496,I496)</f>
        <v>23</v>
      </c>
    </row>
    <row r="497" spans="1:17" x14ac:dyDescent="0.25">
      <c r="A497">
        <v>526</v>
      </c>
      <c r="D497">
        <v>163.34510399999999</v>
      </c>
      <c r="E497" s="2">
        <v>2</v>
      </c>
      <c r="P497">
        <v>1</v>
      </c>
      <c r="Q497" t="str">
        <f>CONCATENATE(C497,E497,G497,I497)</f>
        <v>2</v>
      </c>
    </row>
    <row r="498" spans="1:17" x14ac:dyDescent="0.25">
      <c r="A498">
        <v>527</v>
      </c>
      <c r="B498">
        <v>155.085104</v>
      </c>
      <c r="C498" s="4">
        <v>1</v>
      </c>
      <c r="P498">
        <v>1</v>
      </c>
      <c r="Q498" t="str">
        <f>CONCATENATE(C498,E498,G498,I498)</f>
        <v>1</v>
      </c>
    </row>
    <row r="499" spans="1:17" x14ac:dyDescent="0.25">
      <c r="A499">
        <v>528</v>
      </c>
      <c r="B499">
        <v>155.02765500000001</v>
      </c>
      <c r="C499" s="4">
        <v>1</v>
      </c>
      <c r="H499">
        <v>163.20199200000002</v>
      </c>
      <c r="I499" s="5">
        <v>4</v>
      </c>
      <c r="P499">
        <v>2</v>
      </c>
      <c r="Q499" t="str">
        <f>CONCATENATE(C499,E499,G499,I499)</f>
        <v>14</v>
      </c>
    </row>
    <row r="500" spans="1:17" x14ac:dyDescent="0.25">
      <c r="A500">
        <v>529</v>
      </c>
      <c r="B500">
        <v>155.053268</v>
      </c>
      <c r="C500" s="4">
        <v>1</v>
      </c>
      <c r="H500">
        <v>163.093829</v>
      </c>
      <c r="I500" s="5">
        <v>4</v>
      </c>
      <c r="P500">
        <v>2</v>
      </c>
      <c r="Q500" t="str">
        <f>CONCATENATE(C500,E500,G500,I500)</f>
        <v>14</v>
      </c>
    </row>
    <row r="501" spans="1:17" x14ac:dyDescent="0.25">
      <c r="A501">
        <v>530</v>
      </c>
      <c r="B501">
        <v>155.049339</v>
      </c>
      <c r="C501" s="4">
        <v>1</v>
      </c>
      <c r="H501">
        <v>163.083369</v>
      </c>
      <c r="I501" s="5">
        <v>4</v>
      </c>
      <c r="P501">
        <v>2</v>
      </c>
      <c r="Q501" t="str">
        <f>CONCATENATE(C501,E501,G501,I501)</f>
        <v>14</v>
      </c>
    </row>
    <row r="502" spans="1:17" x14ac:dyDescent="0.25">
      <c r="A502">
        <v>531</v>
      </c>
      <c r="B502">
        <v>155.115002</v>
      </c>
      <c r="C502" s="4">
        <v>1</v>
      </c>
      <c r="H502">
        <v>163.082043</v>
      </c>
      <c r="I502" s="5">
        <v>4</v>
      </c>
      <c r="P502">
        <v>2</v>
      </c>
      <c r="Q502" t="str">
        <f>CONCATENATE(C502,E502,G502,I502)</f>
        <v>14</v>
      </c>
    </row>
    <row r="503" spans="1:17" x14ac:dyDescent="0.25">
      <c r="A503">
        <v>532</v>
      </c>
      <c r="B503">
        <v>155.22393099999999</v>
      </c>
      <c r="C503" s="4">
        <v>1</v>
      </c>
      <c r="H503">
        <v>163.076481</v>
      </c>
      <c r="I503" s="5">
        <v>4</v>
      </c>
      <c r="P503">
        <v>2</v>
      </c>
      <c r="Q503" t="str">
        <f>CONCATENATE(C503,E503,G503,I503)</f>
        <v>14</v>
      </c>
    </row>
    <row r="504" spans="1:17" x14ac:dyDescent="0.25">
      <c r="A504">
        <v>533</v>
      </c>
      <c r="B504">
        <v>155.13520600000001</v>
      </c>
      <c r="C504" s="4">
        <v>1</v>
      </c>
      <c r="H504">
        <v>163.09035900000001</v>
      </c>
      <c r="I504" s="5">
        <v>4</v>
      </c>
      <c r="P504">
        <v>2</v>
      </c>
      <c r="Q504" t="str">
        <f>CONCATENATE(C504,E504,G504,I504)</f>
        <v>14</v>
      </c>
    </row>
    <row r="505" spans="1:17" x14ac:dyDescent="0.25">
      <c r="A505">
        <v>534</v>
      </c>
      <c r="B505">
        <v>155.24842100000001</v>
      </c>
      <c r="C505" s="4">
        <v>1</v>
      </c>
      <c r="H505">
        <v>163.086941</v>
      </c>
      <c r="I505" s="5">
        <v>4</v>
      </c>
      <c r="P505">
        <v>2</v>
      </c>
      <c r="Q505" t="str">
        <f>CONCATENATE(C505,E505,G505,I505)</f>
        <v>14</v>
      </c>
    </row>
    <row r="506" spans="1:17" x14ac:dyDescent="0.25">
      <c r="A506">
        <v>535</v>
      </c>
      <c r="B506">
        <v>155.19311400000001</v>
      </c>
      <c r="C506" s="4">
        <v>1</v>
      </c>
      <c r="H506">
        <v>163.10449199999999</v>
      </c>
      <c r="I506" s="5">
        <v>4</v>
      </c>
      <c r="P506">
        <v>2</v>
      </c>
      <c r="Q506" t="str">
        <f>CONCATENATE(C506,E506,G506,I506)</f>
        <v>14</v>
      </c>
    </row>
    <row r="507" spans="1:17" x14ac:dyDescent="0.25">
      <c r="A507">
        <v>536</v>
      </c>
      <c r="B507">
        <v>155.105512</v>
      </c>
      <c r="C507" s="4">
        <v>1</v>
      </c>
      <c r="H507">
        <v>163.121227</v>
      </c>
      <c r="I507" s="5">
        <v>4</v>
      </c>
      <c r="P507">
        <v>2</v>
      </c>
      <c r="Q507" t="str">
        <f>CONCATENATE(C507,E507,G507,I507)</f>
        <v>14</v>
      </c>
    </row>
    <row r="508" spans="1:17" x14ac:dyDescent="0.25">
      <c r="A508">
        <v>537</v>
      </c>
      <c r="B508">
        <v>155.08138</v>
      </c>
      <c r="C508" s="4">
        <v>1</v>
      </c>
      <c r="H508">
        <v>163.185665</v>
      </c>
      <c r="I508" s="5">
        <v>4</v>
      </c>
      <c r="P508">
        <v>2</v>
      </c>
      <c r="Q508" t="str">
        <f>CONCATENATE(C508,E508,G508,I508)</f>
        <v>14</v>
      </c>
    </row>
    <row r="509" spans="1:17" x14ac:dyDescent="0.25">
      <c r="A509">
        <v>538</v>
      </c>
      <c r="B509">
        <v>155.12204300000002</v>
      </c>
      <c r="C509" s="4">
        <v>1</v>
      </c>
      <c r="H509">
        <v>163.11153200000001</v>
      </c>
      <c r="I509" s="5">
        <v>4</v>
      </c>
      <c r="P509">
        <v>2</v>
      </c>
      <c r="Q509" t="str">
        <f>CONCATENATE(C509,E509,G509,I509)</f>
        <v>14</v>
      </c>
    </row>
    <row r="510" spans="1:17" x14ac:dyDescent="0.25">
      <c r="A510">
        <v>539</v>
      </c>
      <c r="B510">
        <v>155.12597199999999</v>
      </c>
      <c r="C510" s="4">
        <v>1</v>
      </c>
      <c r="H510">
        <v>163.146074</v>
      </c>
      <c r="I510" s="5">
        <v>4</v>
      </c>
      <c r="P510">
        <v>2</v>
      </c>
      <c r="Q510" t="str">
        <f>CONCATENATE(C510,E510,G510,I510)</f>
        <v>14</v>
      </c>
    </row>
    <row r="511" spans="1:17" x14ac:dyDescent="0.25">
      <c r="A511">
        <v>540</v>
      </c>
      <c r="B511">
        <v>155.085104</v>
      </c>
      <c r="C511" s="4">
        <v>1</v>
      </c>
      <c r="H511">
        <v>163.152196</v>
      </c>
      <c r="I511" s="5">
        <v>4</v>
      </c>
      <c r="P511">
        <v>2</v>
      </c>
      <c r="Q511" t="str">
        <f>CONCATENATE(C511,E511,G511,I511)</f>
        <v>14</v>
      </c>
    </row>
    <row r="512" spans="1:17" x14ac:dyDescent="0.25">
      <c r="A512">
        <v>541</v>
      </c>
      <c r="H512">
        <v>163.043013</v>
      </c>
      <c r="I512" s="5">
        <v>4</v>
      </c>
      <c r="P512">
        <v>1</v>
      </c>
      <c r="Q512" t="str">
        <f>CONCATENATE(C512,E512,G512,I512)</f>
        <v>4</v>
      </c>
    </row>
    <row r="513" spans="1:17" x14ac:dyDescent="0.25">
      <c r="A513">
        <v>542</v>
      </c>
      <c r="H513">
        <v>163.20199200000002</v>
      </c>
      <c r="I513" s="5">
        <v>4</v>
      </c>
      <c r="P513">
        <v>1</v>
      </c>
      <c r="Q513" t="str">
        <f>CONCATENATE(C513,E513,G513,I513)</f>
        <v>4</v>
      </c>
    </row>
    <row r="514" spans="1:17" x14ac:dyDescent="0.25">
      <c r="A514">
        <v>543</v>
      </c>
      <c r="F514">
        <v>154.99127800000002</v>
      </c>
      <c r="G514" s="3">
        <v>3</v>
      </c>
      <c r="P514">
        <v>1</v>
      </c>
      <c r="Q514" t="str">
        <f>CONCATENATE(C514,E514,G514,I514)</f>
        <v>3</v>
      </c>
    </row>
    <row r="515" spans="1:17" x14ac:dyDescent="0.25">
      <c r="A515">
        <v>544</v>
      </c>
      <c r="D515">
        <v>134.34154799999999</v>
      </c>
      <c r="E515" s="2">
        <v>2</v>
      </c>
      <c r="F515">
        <v>155.07046099999999</v>
      </c>
      <c r="G515" s="3">
        <v>3</v>
      </c>
      <c r="P515">
        <v>2</v>
      </c>
      <c r="Q515" t="str">
        <f>CONCATENATE(C515,E515,G515,I515)</f>
        <v>23</v>
      </c>
    </row>
    <row r="516" spans="1:17" x14ac:dyDescent="0.25">
      <c r="A516">
        <v>545</v>
      </c>
      <c r="D516">
        <v>134.35685599999999</v>
      </c>
      <c r="E516" s="2">
        <v>2</v>
      </c>
      <c r="F516">
        <v>154.983012</v>
      </c>
      <c r="G516" s="3">
        <v>3</v>
      </c>
      <c r="P516">
        <v>2</v>
      </c>
      <c r="Q516" t="str">
        <f>CONCATENATE(C516,E516,G516,I516)</f>
        <v>23</v>
      </c>
    </row>
    <row r="517" spans="1:17" x14ac:dyDescent="0.25">
      <c r="A517">
        <v>546</v>
      </c>
      <c r="D517">
        <v>134.33000100000001</v>
      </c>
      <c r="E517" s="2">
        <v>2</v>
      </c>
      <c r="F517">
        <v>154.961074</v>
      </c>
      <c r="G517" s="3">
        <v>3</v>
      </c>
      <c r="P517">
        <v>2</v>
      </c>
      <c r="Q517" t="str">
        <f>CONCATENATE(C517,E517,G517,I517)</f>
        <v>23</v>
      </c>
    </row>
    <row r="518" spans="1:17" x14ac:dyDescent="0.25">
      <c r="A518">
        <v>547</v>
      </c>
      <c r="D518">
        <v>134.35948500000001</v>
      </c>
      <c r="E518" s="2">
        <v>2</v>
      </c>
      <c r="F518">
        <v>155.00444100000001</v>
      </c>
      <c r="G518" s="3">
        <v>3</v>
      </c>
      <c r="P518">
        <v>2</v>
      </c>
      <c r="Q518" t="str">
        <f>CONCATENATE(C518,E518,G518,I518)</f>
        <v>23</v>
      </c>
    </row>
    <row r="519" spans="1:17" x14ac:dyDescent="0.25">
      <c r="A519">
        <v>548</v>
      </c>
      <c r="D519">
        <v>134.34726599999999</v>
      </c>
      <c r="E519" s="2">
        <v>2</v>
      </c>
      <c r="F519">
        <v>154.93995100000001</v>
      </c>
      <c r="G519" s="3">
        <v>3</v>
      </c>
      <c r="P519">
        <v>2</v>
      </c>
      <c r="Q519" t="str">
        <f>CONCATENATE(C519,E519,G519,I519)</f>
        <v>23</v>
      </c>
    </row>
    <row r="520" spans="1:17" x14ac:dyDescent="0.25">
      <c r="A520">
        <v>549</v>
      </c>
      <c r="D520">
        <v>134.33381600000001</v>
      </c>
      <c r="E520" s="2">
        <v>2</v>
      </c>
      <c r="F520">
        <v>154.86479800000001</v>
      </c>
      <c r="G520" s="3">
        <v>3</v>
      </c>
      <c r="P520">
        <v>2</v>
      </c>
      <c r="Q520" t="str">
        <f>CONCATENATE(C520,E520,G520,I520)</f>
        <v>23</v>
      </c>
    </row>
    <row r="521" spans="1:17" x14ac:dyDescent="0.25">
      <c r="A521">
        <v>550</v>
      </c>
      <c r="D521">
        <v>134.37314500000002</v>
      </c>
      <c r="E521" s="2">
        <v>2</v>
      </c>
      <c r="F521">
        <v>154.880461</v>
      </c>
      <c r="G521" s="3">
        <v>3</v>
      </c>
      <c r="P521">
        <v>2</v>
      </c>
      <c r="Q521" t="str">
        <f>CONCATENATE(C521,E521,G521,I521)</f>
        <v>23</v>
      </c>
    </row>
    <row r="522" spans="1:17" x14ac:dyDescent="0.25">
      <c r="A522">
        <v>551</v>
      </c>
      <c r="D522">
        <v>134.38958600000001</v>
      </c>
      <c r="E522" s="2">
        <v>2</v>
      </c>
      <c r="F522">
        <v>154.99127800000002</v>
      </c>
      <c r="G522" s="3">
        <v>3</v>
      </c>
      <c r="P522">
        <v>2</v>
      </c>
      <c r="Q522" t="str">
        <f>CONCATENATE(C522,E522,G522,I522)</f>
        <v>23</v>
      </c>
    </row>
    <row r="523" spans="1:17" x14ac:dyDescent="0.25">
      <c r="A523">
        <v>552</v>
      </c>
      <c r="D523">
        <v>134.388915</v>
      </c>
      <c r="E523" s="2">
        <v>2</v>
      </c>
      <c r="F523">
        <v>154.99127800000002</v>
      </c>
      <c r="G523" s="3">
        <v>3</v>
      </c>
      <c r="P523">
        <v>2</v>
      </c>
      <c r="Q523" t="str">
        <f>CONCATENATE(C523,E523,G523,I523)</f>
        <v>23</v>
      </c>
    </row>
    <row r="524" spans="1:17" x14ac:dyDescent="0.25">
      <c r="A524">
        <v>553</v>
      </c>
      <c r="D524">
        <v>134.41814300000001</v>
      </c>
      <c r="E524" s="2">
        <v>2</v>
      </c>
      <c r="F524">
        <v>154.99127800000002</v>
      </c>
      <c r="G524" s="3">
        <v>3</v>
      </c>
      <c r="P524">
        <v>2</v>
      </c>
      <c r="Q524" t="str">
        <f>CONCATENATE(C524,E524,G524,I524)</f>
        <v>23</v>
      </c>
    </row>
    <row r="525" spans="1:17" x14ac:dyDescent="0.25">
      <c r="A525">
        <v>554</v>
      </c>
      <c r="D525">
        <v>134.37592599999999</v>
      </c>
      <c r="E525" s="2">
        <v>2</v>
      </c>
      <c r="F525">
        <v>154.99127800000002</v>
      </c>
      <c r="G525" s="3">
        <v>3</v>
      </c>
      <c r="P525">
        <v>2</v>
      </c>
      <c r="Q525" t="str">
        <f>CONCATENATE(C525,E525,G525,I525)</f>
        <v>23</v>
      </c>
    </row>
    <row r="526" spans="1:17" x14ac:dyDescent="0.25">
      <c r="A526">
        <v>555</v>
      </c>
      <c r="D526">
        <v>134.34773200000001</v>
      </c>
      <c r="E526" s="2">
        <v>2</v>
      </c>
      <c r="F526">
        <v>155.000767</v>
      </c>
      <c r="G526" s="3">
        <v>3</v>
      </c>
      <c r="P526">
        <v>2</v>
      </c>
      <c r="Q526" t="str">
        <f>CONCATENATE(C526,E526,G526,I526)</f>
        <v>23</v>
      </c>
    </row>
    <row r="527" spans="1:17" x14ac:dyDescent="0.25">
      <c r="A527">
        <v>556</v>
      </c>
      <c r="D527">
        <v>134.34154799999999</v>
      </c>
      <c r="E527" s="2">
        <v>2</v>
      </c>
      <c r="P527">
        <v>1</v>
      </c>
      <c r="Q527" t="str">
        <f>CONCATENATE(C527,E527,G527,I527)</f>
        <v>2</v>
      </c>
    </row>
    <row r="528" spans="1:17" x14ac:dyDescent="0.25">
      <c r="A528">
        <v>557</v>
      </c>
      <c r="P528">
        <v>0</v>
      </c>
      <c r="Q528" t="str">
        <f>CONCATENATE(C528,E528,G528,I528)</f>
        <v/>
      </c>
    </row>
    <row r="529" spans="1:17" x14ac:dyDescent="0.25">
      <c r="A529">
        <v>558</v>
      </c>
      <c r="P529">
        <v>0</v>
      </c>
      <c r="Q529" t="str">
        <f>CONCATENATE(C529,E529,G529,I529)</f>
        <v/>
      </c>
    </row>
    <row r="530" spans="1:17" x14ac:dyDescent="0.25">
      <c r="A530">
        <v>559</v>
      </c>
      <c r="B530">
        <v>123.91931400000001</v>
      </c>
      <c r="C530" s="4">
        <v>1</v>
      </c>
      <c r="H530">
        <v>133.90977000000001</v>
      </c>
      <c r="I530" s="5">
        <v>4</v>
      </c>
      <c r="P530">
        <v>2</v>
      </c>
      <c r="Q530" t="str">
        <f>CONCATENATE(C530,E530,G530,I530)</f>
        <v>14</v>
      </c>
    </row>
    <row r="531" spans="1:17" x14ac:dyDescent="0.25">
      <c r="A531">
        <v>560</v>
      </c>
      <c r="B531">
        <v>123.915088</v>
      </c>
      <c r="C531" s="4">
        <v>1</v>
      </c>
      <c r="H531">
        <v>133.73967300000001</v>
      </c>
      <c r="I531" s="5">
        <v>4</v>
      </c>
      <c r="P531">
        <v>2</v>
      </c>
      <c r="Q531" t="str">
        <f>CONCATENATE(C531,E531,G531,I531)</f>
        <v>14</v>
      </c>
    </row>
    <row r="532" spans="1:17" x14ac:dyDescent="0.25">
      <c r="A532">
        <v>561</v>
      </c>
      <c r="B532">
        <v>123.914573</v>
      </c>
      <c r="C532" s="4">
        <v>1</v>
      </c>
      <c r="H532">
        <v>133.77008000000001</v>
      </c>
      <c r="I532" s="5">
        <v>4</v>
      </c>
      <c r="P532">
        <v>2</v>
      </c>
      <c r="Q532" t="str">
        <f>CONCATENATE(C532,E532,G532,I532)</f>
        <v>14</v>
      </c>
    </row>
    <row r="533" spans="1:17" x14ac:dyDescent="0.25">
      <c r="A533">
        <v>562</v>
      </c>
      <c r="B533">
        <v>123.87442300000001</v>
      </c>
      <c r="C533" s="4">
        <v>1</v>
      </c>
      <c r="H533">
        <v>133.78260700000001</v>
      </c>
      <c r="I533" s="5">
        <v>4</v>
      </c>
      <c r="P533">
        <v>2</v>
      </c>
      <c r="Q533" t="str">
        <f>CONCATENATE(C533,E533,G533,I533)</f>
        <v>14</v>
      </c>
    </row>
    <row r="534" spans="1:17" x14ac:dyDescent="0.25">
      <c r="A534">
        <v>563</v>
      </c>
      <c r="B534">
        <v>123.86194500000001</v>
      </c>
      <c r="C534" s="4">
        <v>1</v>
      </c>
      <c r="H534">
        <v>133.842658</v>
      </c>
      <c r="I534" s="5">
        <v>4</v>
      </c>
      <c r="P534">
        <v>2</v>
      </c>
      <c r="Q534" t="str">
        <f>CONCATENATE(C534,E534,G534,I534)</f>
        <v>14</v>
      </c>
    </row>
    <row r="535" spans="1:17" x14ac:dyDescent="0.25">
      <c r="A535">
        <v>564</v>
      </c>
      <c r="B535">
        <v>123.88493600000001</v>
      </c>
      <c r="C535" s="4">
        <v>1</v>
      </c>
      <c r="H535">
        <v>133.88198399999999</v>
      </c>
      <c r="I535" s="5">
        <v>4</v>
      </c>
      <c r="P535">
        <v>2</v>
      </c>
      <c r="Q535" t="str">
        <f>CONCATENATE(C535,E535,G535,I535)</f>
        <v>14</v>
      </c>
    </row>
    <row r="536" spans="1:17" x14ac:dyDescent="0.25">
      <c r="A536">
        <v>565</v>
      </c>
      <c r="B536">
        <v>123.888858</v>
      </c>
      <c r="C536" s="4">
        <v>1</v>
      </c>
      <c r="H536">
        <v>133.94264900000002</v>
      </c>
      <c r="I536" s="5">
        <v>4</v>
      </c>
      <c r="P536">
        <v>2</v>
      </c>
      <c r="Q536" t="str">
        <f>CONCATENATE(C536,E536,G536,I536)</f>
        <v>14</v>
      </c>
    </row>
    <row r="537" spans="1:17" x14ac:dyDescent="0.25">
      <c r="A537">
        <v>566</v>
      </c>
      <c r="B537">
        <v>123.873492</v>
      </c>
      <c r="C537" s="4">
        <v>1</v>
      </c>
      <c r="H537">
        <v>133.902186</v>
      </c>
      <c r="I537" s="5">
        <v>4</v>
      </c>
      <c r="P537">
        <v>2</v>
      </c>
      <c r="Q537" t="str">
        <f>CONCATENATE(C537,E537,G537,I537)</f>
        <v>14</v>
      </c>
    </row>
    <row r="538" spans="1:17" x14ac:dyDescent="0.25">
      <c r="A538">
        <v>567</v>
      </c>
      <c r="B538">
        <v>123.88766800000001</v>
      </c>
      <c r="C538" s="4">
        <v>1</v>
      </c>
      <c r="H538">
        <v>133.88048500000002</v>
      </c>
      <c r="I538" s="5">
        <v>4</v>
      </c>
      <c r="P538">
        <v>2</v>
      </c>
      <c r="Q538" t="str">
        <f>CONCATENATE(C538,E538,G538,I538)</f>
        <v>14</v>
      </c>
    </row>
    <row r="539" spans="1:17" x14ac:dyDescent="0.25">
      <c r="A539">
        <v>568</v>
      </c>
      <c r="B539">
        <v>123.86782400000001</v>
      </c>
      <c r="C539" s="4">
        <v>1</v>
      </c>
      <c r="H539">
        <v>133.99852300000001</v>
      </c>
      <c r="I539" s="5">
        <v>4</v>
      </c>
      <c r="P539">
        <v>2</v>
      </c>
      <c r="Q539" t="str">
        <f>CONCATENATE(C539,E539,G539,I539)</f>
        <v>14</v>
      </c>
    </row>
    <row r="540" spans="1:17" x14ac:dyDescent="0.25">
      <c r="A540">
        <v>569</v>
      </c>
      <c r="B540">
        <v>123.734118</v>
      </c>
      <c r="C540" s="4">
        <v>1</v>
      </c>
      <c r="H540">
        <v>133.90977000000001</v>
      </c>
      <c r="I540" s="5">
        <v>4</v>
      </c>
      <c r="P540">
        <v>2</v>
      </c>
      <c r="Q540" t="str">
        <f>CONCATENATE(C540,E540,G540,I540)</f>
        <v>14</v>
      </c>
    </row>
    <row r="541" spans="1:17" x14ac:dyDescent="0.25">
      <c r="A541">
        <v>570</v>
      </c>
      <c r="B541">
        <v>123.91931400000001</v>
      </c>
      <c r="C541" s="4">
        <v>1</v>
      </c>
      <c r="H541">
        <v>133.90977000000001</v>
      </c>
      <c r="I541" s="5">
        <v>4</v>
      </c>
      <c r="P541">
        <v>2</v>
      </c>
      <c r="Q541" t="str">
        <f>CONCATENATE(C541,E541,G541,I541)</f>
        <v>14</v>
      </c>
    </row>
    <row r="542" spans="1:17" x14ac:dyDescent="0.25">
      <c r="A542">
        <v>571</v>
      </c>
      <c r="P542">
        <v>0</v>
      </c>
      <c r="Q542" t="str">
        <f>CONCATENATE(C542,E542,G542,I542)</f>
        <v/>
      </c>
    </row>
    <row r="543" spans="1:17" x14ac:dyDescent="0.25">
      <c r="A543">
        <v>572</v>
      </c>
      <c r="P543">
        <v>0</v>
      </c>
      <c r="Q543" t="str">
        <f>CONCATENATE(C543,E543,G543,I543)</f>
        <v/>
      </c>
    </row>
    <row r="544" spans="1:17" x14ac:dyDescent="0.25">
      <c r="A544">
        <v>573</v>
      </c>
      <c r="D544">
        <v>111.670585</v>
      </c>
      <c r="E544" s="2">
        <v>2</v>
      </c>
      <c r="F544">
        <v>123.43016700000001</v>
      </c>
      <c r="G544" s="3">
        <v>3</v>
      </c>
      <c r="P544">
        <v>2</v>
      </c>
      <c r="Q544" t="str">
        <f>CONCATENATE(C544,E544,G544,I544)</f>
        <v>23</v>
      </c>
    </row>
    <row r="545" spans="1:17" x14ac:dyDescent="0.25">
      <c r="A545">
        <v>574</v>
      </c>
      <c r="D545">
        <v>111.763518</v>
      </c>
      <c r="E545" s="2">
        <v>2</v>
      </c>
      <c r="F545">
        <v>123.494597</v>
      </c>
      <c r="G545" s="3">
        <v>3</v>
      </c>
      <c r="P545">
        <v>2</v>
      </c>
      <c r="Q545" t="str">
        <f>CONCATENATE(C545,E545,G545,I545)</f>
        <v>23</v>
      </c>
    </row>
    <row r="546" spans="1:17" x14ac:dyDescent="0.25">
      <c r="A546">
        <v>575</v>
      </c>
      <c r="D546">
        <v>111.69847000000001</v>
      </c>
      <c r="E546" s="2">
        <v>2</v>
      </c>
      <c r="F546">
        <v>123.41975300000001</v>
      </c>
      <c r="G546" s="3">
        <v>3</v>
      </c>
      <c r="P546">
        <v>2</v>
      </c>
      <c r="Q546" t="str">
        <f>CONCATENATE(C546,E546,G546,I546)</f>
        <v>23</v>
      </c>
    </row>
    <row r="547" spans="1:17" x14ac:dyDescent="0.25">
      <c r="A547">
        <v>576</v>
      </c>
      <c r="D547">
        <v>111.68671700000002</v>
      </c>
      <c r="E547" s="2">
        <v>2</v>
      </c>
      <c r="F547">
        <v>123.43160900000001</v>
      </c>
      <c r="G547" s="3">
        <v>3</v>
      </c>
      <c r="P547">
        <v>2</v>
      </c>
      <c r="Q547" t="str">
        <f>CONCATENATE(C547,E547,G547,I547)</f>
        <v>23</v>
      </c>
    </row>
    <row r="548" spans="1:17" x14ac:dyDescent="0.25">
      <c r="A548">
        <v>577</v>
      </c>
      <c r="D548">
        <v>111.703265</v>
      </c>
      <c r="E548" s="2">
        <v>2</v>
      </c>
      <c r="F548">
        <v>123.42851900000001</v>
      </c>
      <c r="G548" s="3">
        <v>3</v>
      </c>
      <c r="P548">
        <v>2</v>
      </c>
      <c r="Q548" t="str">
        <f>CONCATENATE(C548,E548,G548,I548)</f>
        <v>23</v>
      </c>
    </row>
    <row r="549" spans="1:17" x14ac:dyDescent="0.25">
      <c r="A549">
        <v>578</v>
      </c>
      <c r="D549">
        <v>111.697906</v>
      </c>
      <c r="E549" s="2">
        <v>2</v>
      </c>
      <c r="F549">
        <v>123.355018</v>
      </c>
      <c r="G549" s="3">
        <v>3</v>
      </c>
      <c r="P549">
        <v>2</v>
      </c>
      <c r="Q549" t="str">
        <f>CONCATENATE(C549,E549,G549,I549)</f>
        <v>23</v>
      </c>
    </row>
    <row r="550" spans="1:17" x14ac:dyDescent="0.25">
      <c r="A550">
        <v>579</v>
      </c>
      <c r="D550">
        <v>111.698779</v>
      </c>
      <c r="E550" s="2">
        <v>2</v>
      </c>
      <c r="F550">
        <v>123.386821</v>
      </c>
      <c r="G550" s="3">
        <v>3</v>
      </c>
      <c r="P550">
        <v>2</v>
      </c>
      <c r="Q550" t="str">
        <f>CONCATENATE(C550,E550,G550,I550)</f>
        <v>23</v>
      </c>
    </row>
    <row r="551" spans="1:17" x14ac:dyDescent="0.25">
      <c r="A551">
        <v>580</v>
      </c>
      <c r="D551">
        <v>111.70800700000001</v>
      </c>
      <c r="E551" s="2">
        <v>2</v>
      </c>
      <c r="F551">
        <v>123.430942</v>
      </c>
      <c r="G551" s="3">
        <v>3</v>
      </c>
      <c r="P551">
        <v>2</v>
      </c>
      <c r="Q551" t="str">
        <f>CONCATENATE(C551,E551,G551,I551)</f>
        <v>23</v>
      </c>
    </row>
    <row r="552" spans="1:17" x14ac:dyDescent="0.25">
      <c r="A552">
        <v>581</v>
      </c>
      <c r="D552">
        <v>111.69042899999999</v>
      </c>
      <c r="E552" s="2">
        <v>2</v>
      </c>
      <c r="F552">
        <v>123.46258800000001</v>
      </c>
      <c r="G552" s="3">
        <v>3</v>
      </c>
      <c r="P552">
        <v>2</v>
      </c>
      <c r="Q552" t="str">
        <f>CONCATENATE(C552,E552,G552,I552)</f>
        <v>23</v>
      </c>
    </row>
    <row r="553" spans="1:17" x14ac:dyDescent="0.25">
      <c r="A553">
        <v>582</v>
      </c>
      <c r="D553">
        <v>111.665999</v>
      </c>
      <c r="E553" s="2">
        <v>2</v>
      </c>
      <c r="F553">
        <v>123.519496</v>
      </c>
      <c r="G553" s="3">
        <v>3</v>
      </c>
      <c r="P553">
        <v>2</v>
      </c>
      <c r="Q553" t="str">
        <f>CONCATENATE(C553,E553,G553,I553)</f>
        <v>23</v>
      </c>
    </row>
    <row r="554" spans="1:17" x14ac:dyDescent="0.25">
      <c r="A554">
        <v>583</v>
      </c>
      <c r="D554">
        <v>111.61162100000001</v>
      </c>
      <c r="E554" s="2">
        <v>2</v>
      </c>
      <c r="F554">
        <v>123.43016700000001</v>
      </c>
      <c r="G554" s="3">
        <v>3</v>
      </c>
      <c r="P554">
        <v>2</v>
      </c>
      <c r="Q554" t="str">
        <f>CONCATENATE(C554,E554,G554,I554)</f>
        <v>23</v>
      </c>
    </row>
    <row r="555" spans="1:17" x14ac:dyDescent="0.25">
      <c r="A555">
        <v>584</v>
      </c>
      <c r="D555">
        <v>111.59935300000001</v>
      </c>
      <c r="E555" s="2">
        <v>2</v>
      </c>
      <c r="F555">
        <v>123.43016700000001</v>
      </c>
      <c r="G555" s="3">
        <v>3</v>
      </c>
      <c r="P555">
        <v>2</v>
      </c>
      <c r="Q555" t="str">
        <f>CONCATENATE(C555,E555,G555,I555)</f>
        <v>23</v>
      </c>
    </row>
    <row r="556" spans="1:17" x14ac:dyDescent="0.25">
      <c r="A556">
        <v>585</v>
      </c>
      <c r="D556">
        <v>111.670585</v>
      </c>
      <c r="E556" s="2">
        <v>2</v>
      </c>
      <c r="P556">
        <v>1</v>
      </c>
      <c r="Q556" t="str">
        <f>CONCATENATE(C556,E556,G556,I556)</f>
        <v>2</v>
      </c>
    </row>
    <row r="557" spans="1:17" x14ac:dyDescent="0.25">
      <c r="A557">
        <v>586</v>
      </c>
      <c r="P557">
        <v>0</v>
      </c>
      <c r="Q557" t="str">
        <f>CONCATENATE(C557,E557,G557,I557)</f>
        <v/>
      </c>
    </row>
    <row r="558" spans="1:17" x14ac:dyDescent="0.25">
      <c r="A558">
        <v>587</v>
      </c>
      <c r="H558">
        <v>111.00402400000002</v>
      </c>
      <c r="I558" s="5">
        <v>4</v>
      </c>
      <c r="P558">
        <v>1</v>
      </c>
      <c r="Q558" t="str">
        <f>CONCATENATE(C558,E558,G558,I558)</f>
        <v>4</v>
      </c>
    </row>
    <row r="559" spans="1:17" x14ac:dyDescent="0.25">
      <c r="A559">
        <v>588</v>
      </c>
      <c r="B559">
        <v>98.502161999999998</v>
      </c>
      <c r="C559" s="4">
        <v>1</v>
      </c>
      <c r="H559">
        <v>110.98881800000001</v>
      </c>
      <c r="I559" s="5">
        <v>4</v>
      </c>
      <c r="P559">
        <v>2</v>
      </c>
      <c r="Q559" t="str">
        <f>CONCATENATE(C559,E559,G559,I559)</f>
        <v>14</v>
      </c>
    </row>
    <row r="560" spans="1:17" x14ac:dyDescent="0.25">
      <c r="A560">
        <v>589</v>
      </c>
      <c r="B560">
        <v>98.63251600000001</v>
      </c>
      <c r="C560" s="4">
        <v>1</v>
      </c>
      <c r="H560">
        <v>110.980056</v>
      </c>
      <c r="I560" s="5">
        <v>4</v>
      </c>
      <c r="P560">
        <v>2</v>
      </c>
      <c r="Q560" t="str">
        <f>CONCATENATE(C560,E560,G560,I560)</f>
        <v>14</v>
      </c>
    </row>
    <row r="561" spans="1:17" x14ac:dyDescent="0.25">
      <c r="A561">
        <v>590</v>
      </c>
      <c r="B561">
        <v>98.504224000000008</v>
      </c>
      <c r="C561" s="4">
        <v>1</v>
      </c>
      <c r="H561">
        <v>110.97351</v>
      </c>
      <c r="I561" s="5">
        <v>4</v>
      </c>
      <c r="P561">
        <v>2</v>
      </c>
      <c r="Q561" t="str">
        <f>CONCATENATE(C561,E561,G561,I561)</f>
        <v>14</v>
      </c>
    </row>
    <row r="562" spans="1:17" x14ac:dyDescent="0.25">
      <c r="A562">
        <v>591</v>
      </c>
      <c r="B562">
        <v>98.53045800000001</v>
      </c>
      <c r="C562" s="4">
        <v>1</v>
      </c>
      <c r="H562">
        <v>111.021289</v>
      </c>
      <c r="I562" s="5">
        <v>4</v>
      </c>
      <c r="P562">
        <v>2</v>
      </c>
      <c r="Q562" t="str">
        <f>CONCATENATE(C562,E562,G562,I562)</f>
        <v>14</v>
      </c>
    </row>
    <row r="563" spans="1:17" x14ac:dyDescent="0.25">
      <c r="A563">
        <v>592</v>
      </c>
      <c r="B563">
        <v>98.576486000000017</v>
      </c>
      <c r="C563" s="4">
        <v>1</v>
      </c>
      <c r="H563">
        <v>110.980571</v>
      </c>
      <c r="I563" s="5">
        <v>4</v>
      </c>
      <c r="P563">
        <v>2</v>
      </c>
      <c r="Q563" t="str">
        <f>CONCATENATE(C563,E563,G563,I563)</f>
        <v>14</v>
      </c>
    </row>
    <row r="564" spans="1:17" x14ac:dyDescent="0.25">
      <c r="A564">
        <v>593</v>
      </c>
      <c r="B564">
        <v>98.558293000000006</v>
      </c>
      <c r="C564" s="4">
        <v>1</v>
      </c>
      <c r="H564">
        <v>110.979026</v>
      </c>
      <c r="I564" s="5">
        <v>4</v>
      </c>
      <c r="P564">
        <v>2</v>
      </c>
      <c r="Q564" t="str">
        <f>CONCATENATE(C564,E564,G564,I564)</f>
        <v>14</v>
      </c>
    </row>
    <row r="565" spans="1:17" x14ac:dyDescent="0.25">
      <c r="A565">
        <v>594</v>
      </c>
      <c r="B565">
        <v>98.527985999999999</v>
      </c>
      <c r="C565" s="4">
        <v>1</v>
      </c>
      <c r="H565">
        <v>110.974898</v>
      </c>
      <c r="I565" s="5">
        <v>4</v>
      </c>
      <c r="P565">
        <v>2</v>
      </c>
      <c r="Q565" t="str">
        <f>CONCATENATE(C565,E565,G565,I565)</f>
        <v>14</v>
      </c>
    </row>
    <row r="566" spans="1:17" x14ac:dyDescent="0.25">
      <c r="A566">
        <v>595</v>
      </c>
      <c r="B566">
        <v>98.528447</v>
      </c>
      <c r="C566" s="4">
        <v>1</v>
      </c>
      <c r="H566">
        <v>111.009536</v>
      </c>
      <c r="I566" s="5">
        <v>4</v>
      </c>
      <c r="P566">
        <v>2</v>
      </c>
      <c r="Q566" t="str">
        <f>CONCATENATE(C566,E566,G566,I566)</f>
        <v>14</v>
      </c>
    </row>
    <row r="567" spans="1:17" x14ac:dyDescent="0.25">
      <c r="A567">
        <v>596</v>
      </c>
      <c r="B567">
        <v>98.545510000000007</v>
      </c>
      <c r="C567" s="4">
        <v>1</v>
      </c>
      <c r="H567">
        <v>110.98773500000001</v>
      </c>
      <c r="I567" s="5">
        <v>4</v>
      </c>
      <c r="P567">
        <v>2</v>
      </c>
      <c r="Q567" t="str">
        <f>CONCATENATE(C567,E567,G567,I567)</f>
        <v>14</v>
      </c>
    </row>
    <row r="568" spans="1:17" x14ac:dyDescent="0.25">
      <c r="A568">
        <v>597</v>
      </c>
      <c r="B568">
        <v>98.52520100000001</v>
      </c>
      <c r="C568" s="4">
        <v>1</v>
      </c>
      <c r="H568">
        <v>110.90454400000002</v>
      </c>
      <c r="I568" s="5">
        <v>4</v>
      </c>
      <c r="P568">
        <v>2</v>
      </c>
      <c r="Q568" t="str">
        <f>CONCATENATE(C568,E568,G568,I568)</f>
        <v>14</v>
      </c>
    </row>
    <row r="569" spans="1:17" x14ac:dyDescent="0.25">
      <c r="A569">
        <v>598</v>
      </c>
      <c r="B569">
        <v>98.492419000000012</v>
      </c>
      <c r="C569" s="4">
        <v>1</v>
      </c>
      <c r="H569">
        <v>111.00402400000002</v>
      </c>
      <c r="I569" s="5">
        <v>4</v>
      </c>
      <c r="P569">
        <v>2</v>
      </c>
      <c r="Q569" t="str">
        <f>CONCATENATE(C569,E569,G569,I569)</f>
        <v>14</v>
      </c>
    </row>
    <row r="570" spans="1:17" x14ac:dyDescent="0.25">
      <c r="A570">
        <v>599</v>
      </c>
      <c r="B570">
        <v>98.416494999999998</v>
      </c>
      <c r="C570" s="4">
        <v>1</v>
      </c>
      <c r="H570">
        <v>111.00402400000002</v>
      </c>
      <c r="I570" s="5">
        <v>4</v>
      </c>
      <c r="P570">
        <v>2</v>
      </c>
      <c r="Q570" t="str">
        <f>CONCATENATE(C570,E570,G570,I570)</f>
        <v>14</v>
      </c>
    </row>
    <row r="571" spans="1:17" x14ac:dyDescent="0.25">
      <c r="A571">
        <v>600</v>
      </c>
      <c r="B571">
        <v>98.502161999999998</v>
      </c>
      <c r="C571" s="4">
        <v>1</v>
      </c>
      <c r="P571">
        <v>1</v>
      </c>
      <c r="Q571" t="str">
        <f>CONCATENATE(C571,E571,G571,I571)</f>
        <v>1</v>
      </c>
    </row>
    <row r="572" spans="1:17" x14ac:dyDescent="0.25">
      <c r="A572">
        <v>601</v>
      </c>
      <c r="B572">
        <v>98.502161999999998</v>
      </c>
      <c r="C572" s="4">
        <v>1</v>
      </c>
      <c r="P572">
        <v>1</v>
      </c>
      <c r="Q572" t="str">
        <f>CONCATENATE(C572,E572,G572,I572)</f>
        <v>1</v>
      </c>
    </row>
    <row r="573" spans="1:17" x14ac:dyDescent="0.25">
      <c r="A573">
        <v>602</v>
      </c>
      <c r="D573">
        <v>87.482953000000009</v>
      </c>
      <c r="E573" s="2">
        <v>2</v>
      </c>
      <c r="P573">
        <v>1</v>
      </c>
      <c r="Q573" t="str">
        <f>CONCATENATE(C573,E573,G573,I573)</f>
        <v>2</v>
      </c>
    </row>
    <row r="574" spans="1:17" x14ac:dyDescent="0.25">
      <c r="A574">
        <v>603</v>
      </c>
      <c r="D574">
        <v>87.459861000000004</v>
      </c>
      <c r="E574" s="2">
        <v>2</v>
      </c>
      <c r="F574">
        <v>97.54911700000001</v>
      </c>
      <c r="G574" s="3">
        <v>3</v>
      </c>
      <c r="P574">
        <v>2</v>
      </c>
      <c r="Q574" t="str">
        <f>CONCATENATE(C574,E574,G574,I574)</f>
        <v>23</v>
      </c>
    </row>
    <row r="575" spans="1:17" x14ac:dyDescent="0.25">
      <c r="A575">
        <v>604</v>
      </c>
      <c r="D575">
        <v>87.461665000000011</v>
      </c>
      <c r="E575" s="2">
        <v>2</v>
      </c>
      <c r="F575">
        <v>97.505565000000004</v>
      </c>
      <c r="G575" s="3">
        <v>3</v>
      </c>
      <c r="P575">
        <v>2</v>
      </c>
      <c r="Q575" t="str">
        <f>CONCATENATE(C575,E575,G575,I575)</f>
        <v>23</v>
      </c>
    </row>
    <row r="576" spans="1:17" x14ac:dyDescent="0.25">
      <c r="A576">
        <v>605</v>
      </c>
      <c r="D576">
        <v>87.495013</v>
      </c>
      <c r="E576" s="2">
        <v>2</v>
      </c>
      <c r="F576">
        <v>97.510975999999999</v>
      </c>
      <c r="G576" s="3">
        <v>3</v>
      </c>
      <c r="P576">
        <v>2</v>
      </c>
      <c r="Q576" t="str">
        <f>CONCATENATE(C576,E576,G576,I576)</f>
        <v>23</v>
      </c>
    </row>
    <row r="577" spans="1:17" x14ac:dyDescent="0.25">
      <c r="A577">
        <v>606</v>
      </c>
      <c r="D577">
        <v>87.499034000000009</v>
      </c>
      <c r="E577" s="2">
        <v>2</v>
      </c>
      <c r="F577">
        <v>97.523812000000007</v>
      </c>
      <c r="G577" s="3">
        <v>3</v>
      </c>
      <c r="P577">
        <v>2</v>
      </c>
      <c r="Q577" t="str">
        <f>CONCATENATE(C577,E577,G577,I577)</f>
        <v>23</v>
      </c>
    </row>
    <row r="578" spans="1:17" x14ac:dyDescent="0.25">
      <c r="A578">
        <v>607</v>
      </c>
      <c r="D578">
        <v>87.507590000000008</v>
      </c>
      <c r="E578" s="2">
        <v>2</v>
      </c>
      <c r="F578">
        <v>97.504844000000006</v>
      </c>
      <c r="G578" s="3">
        <v>3</v>
      </c>
      <c r="P578">
        <v>2</v>
      </c>
      <c r="Q578" t="str">
        <f>CONCATENATE(C578,E578,G578,I578)</f>
        <v>23</v>
      </c>
    </row>
    <row r="579" spans="1:17" x14ac:dyDescent="0.25">
      <c r="A579">
        <v>608</v>
      </c>
      <c r="D579">
        <v>87.496509000000003</v>
      </c>
      <c r="E579" s="2">
        <v>2</v>
      </c>
      <c r="F579">
        <v>97.465671000000015</v>
      </c>
      <c r="G579" s="3">
        <v>3</v>
      </c>
      <c r="P579">
        <v>2</v>
      </c>
      <c r="Q579" t="str">
        <f>CONCATENATE(C579,E579,G579,I579)</f>
        <v>23</v>
      </c>
    </row>
    <row r="580" spans="1:17" x14ac:dyDescent="0.25">
      <c r="A580">
        <v>609</v>
      </c>
      <c r="D580">
        <v>87.471871000000007</v>
      </c>
      <c r="E580" s="2">
        <v>2</v>
      </c>
      <c r="F580">
        <v>97.477986000000016</v>
      </c>
      <c r="G580" s="3">
        <v>3</v>
      </c>
      <c r="P580">
        <v>2</v>
      </c>
      <c r="Q580" t="str">
        <f>CONCATENATE(C580,E580,G580,I580)</f>
        <v>23</v>
      </c>
    </row>
    <row r="581" spans="1:17" x14ac:dyDescent="0.25">
      <c r="A581">
        <v>610</v>
      </c>
      <c r="D581">
        <v>87.502641000000011</v>
      </c>
      <c r="E581" s="2">
        <v>2</v>
      </c>
      <c r="F581">
        <v>97.493453000000017</v>
      </c>
      <c r="G581" s="3">
        <v>3</v>
      </c>
      <c r="P581">
        <v>2</v>
      </c>
      <c r="Q581" t="str">
        <f>CONCATENATE(C581,E581,G581,I581)</f>
        <v>23</v>
      </c>
    </row>
    <row r="582" spans="1:17" x14ac:dyDescent="0.25">
      <c r="A582">
        <v>611</v>
      </c>
      <c r="D582">
        <v>87.426513</v>
      </c>
      <c r="E582" s="2">
        <v>2</v>
      </c>
      <c r="F582">
        <v>97.470050000000015</v>
      </c>
      <c r="G582" s="3">
        <v>3</v>
      </c>
      <c r="P582">
        <v>2</v>
      </c>
      <c r="Q582" t="str">
        <f>CONCATENATE(C582,E582,G582,I582)</f>
        <v>23</v>
      </c>
    </row>
    <row r="583" spans="1:17" x14ac:dyDescent="0.25">
      <c r="A583">
        <v>612</v>
      </c>
      <c r="D583">
        <v>87.41068700000001</v>
      </c>
      <c r="E583" s="2">
        <v>2</v>
      </c>
      <c r="F583">
        <v>97.44649600000001</v>
      </c>
      <c r="G583" s="3">
        <v>3</v>
      </c>
      <c r="P583">
        <v>2</v>
      </c>
      <c r="Q583" t="str">
        <f>CONCATENATE(C583,E583,G583,I583)</f>
        <v>23</v>
      </c>
    </row>
    <row r="584" spans="1:17" x14ac:dyDescent="0.25">
      <c r="A584">
        <v>613</v>
      </c>
      <c r="D584">
        <v>87.482953000000009</v>
      </c>
      <c r="E584" s="2">
        <v>2</v>
      </c>
      <c r="F584">
        <v>97.54911700000001</v>
      </c>
      <c r="G584" s="3">
        <v>3</v>
      </c>
      <c r="P584">
        <v>2</v>
      </c>
      <c r="Q584" t="str">
        <f>CONCATENATE(C584,E584,G584,I584)</f>
        <v>23</v>
      </c>
    </row>
    <row r="585" spans="1:17" x14ac:dyDescent="0.25">
      <c r="A585">
        <v>614</v>
      </c>
      <c r="F585">
        <v>97.54911700000001</v>
      </c>
      <c r="G585" s="3">
        <v>3</v>
      </c>
      <c r="P585">
        <v>1</v>
      </c>
      <c r="Q585" t="str">
        <f>CONCATENATE(C585,E585,G585,I585)</f>
        <v>3</v>
      </c>
    </row>
    <row r="586" spans="1:17" x14ac:dyDescent="0.25">
      <c r="A586">
        <v>615</v>
      </c>
      <c r="F586">
        <v>97.54911700000001</v>
      </c>
      <c r="G586" s="3">
        <v>3</v>
      </c>
      <c r="H586">
        <v>87.020658000000012</v>
      </c>
      <c r="I586" s="5">
        <v>4</v>
      </c>
      <c r="P586">
        <v>2</v>
      </c>
      <c r="Q586" t="str">
        <f>CONCATENATE(C586,E586,G586,I586)</f>
        <v>34</v>
      </c>
    </row>
    <row r="587" spans="1:17" x14ac:dyDescent="0.25">
      <c r="A587">
        <v>616</v>
      </c>
      <c r="H587">
        <v>86.933549000000014</v>
      </c>
      <c r="I587" s="5">
        <v>4</v>
      </c>
      <c r="P587">
        <v>1</v>
      </c>
      <c r="Q587" t="str">
        <f>CONCATENATE(C587,E587,G587,I587)</f>
        <v>4</v>
      </c>
    </row>
    <row r="588" spans="1:17" x14ac:dyDescent="0.25">
      <c r="A588">
        <v>617</v>
      </c>
      <c r="H588">
        <v>86.952773000000008</v>
      </c>
      <c r="I588" s="5">
        <v>4</v>
      </c>
      <c r="P588">
        <v>1</v>
      </c>
      <c r="Q588" t="str">
        <f>CONCATENATE(C588,E588,G588,I588)</f>
        <v>4</v>
      </c>
    </row>
    <row r="589" spans="1:17" x14ac:dyDescent="0.25">
      <c r="A589">
        <v>618</v>
      </c>
      <c r="B589">
        <v>76.148193000000006</v>
      </c>
      <c r="C589" s="4">
        <v>1</v>
      </c>
      <c r="H589">
        <v>86.953959000000012</v>
      </c>
      <c r="I589" s="5">
        <v>4</v>
      </c>
      <c r="P589">
        <v>2</v>
      </c>
      <c r="Q589" t="str">
        <f>CONCATENATE(C589,E589,G589,I589)</f>
        <v>14</v>
      </c>
    </row>
    <row r="590" spans="1:17" x14ac:dyDescent="0.25">
      <c r="A590">
        <v>619</v>
      </c>
      <c r="B590">
        <v>76.115102000000007</v>
      </c>
      <c r="C590" s="4">
        <v>1</v>
      </c>
      <c r="H590">
        <v>86.969062000000008</v>
      </c>
      <c r="I590" s="5">
        <v>4</v>
      </c>
      <c r="P590">
        <v>2</v>
      </c>
      <c r="Q590" t="str">
        <f>CONCATENATE(C590,E590,G590,I590)</f>
        <v>14</v>
      </c>
    </row>
    <row r="591" spans="1:17" x14ac:dyDescent="0.25">
      <c r="A591">
        <v>620</v>
      </c>
      <c r="B591">
        <v>76.132524000000004</v>
      </c>
      <c r="C591" s="4">
        <v>1</v>
      </c>
      <c r="H591">
        <v>86.94607400000001</v>
      </c>
      <c r="I591" s="5">
        <v>4</v>
      </c>
      <c r="P591">
        <v>2</v>
      </c>
      <c r="Q591" t="str">
        <f>CONCATENATE(C591,E591,G591,I591)</f>
        <v>14</v>
      </c>
    </row>
    <row r="592" spans="1:17" x14ac:dyDescent="0.25">
      <c r="A592">
        <v>621</v>
      </c>
      <c r="B592">
        <v>76.108350000000002</v>
      </c>
      <c r="C592" s="4">
        <v>1</v>
      </c>
      <c r="H592">
        <v>86.954682000000005</v>
      </c>
      <c r="I592" s="5">
        <v>4</v>
      </c>
      <c r="P592">
        <v>2</v>
      </c>
      <c r="Q592" t="str">
        <f>CONCATENATE(C592,E592,G592,I592)</f>
        <v>14</v>
      </c>
    </row>
    <row r="593" spans="1:17" x14ac:dyDescent="0.25">
      <c r="A593">
        <v>622</v>
      </c>
      <c r="B593">
        <v>76.128555000000006</v>
      </c>
      <c r="C593" s="4">
        <v>1</v>
      </c>
      <c r="H593">
        <v>86.961331000000001</v>
      </c>
      <c r="I593" s="5">
        <v>4</v>
      </c>
      <c r="P593">
        <v>2</v>
      </c>
      <c r="Q593" t="str">
        <f>CONCATENATE(C593,E593,G593,I593)</f>
        <v>14</v>
      </c>
    </row>
    <row r="594" spans="1:17" x14ac:dyDescent="0.25">
      <c r="A594">
        <v>623</v>
      </c>
      <c r="B594">
        <v>76.149688000000012</v>
      </c>
      <c r="C594" s="4">
        <v>1</v>
      </c>
      <c r="H594">
        <v>86.930043000000012</v>
      </c>
      <c r="I594" s="5">
        <v>4</v>
      </c>
      <c r="P594">
        <v>2</v>
      </c>
      <c r="Q594" t="str">
        <f>CONCATENATE(C594,E594,G594,I594)</f>
        <v>14</v>
      </c>
    </row>
    <row r="595" spans="1:17" x14ac:dyDescent="0.25">
      <c r="A595">
        <v>624</v>
      </c>
      <c r="B595">
        <v>76.148296000000002</v>
      </c>
      <c r="C595" s="4">
        <v>1</v>
      </c>
      <c r="H595">
        <v>86.892674000000014</v>
      </c>
      <c r="I595" s="5">
        <v>4</v>
      </c>
      <c r="P595">
        <v>2</v>
      </c>
      <c r="Q595" t="str">
        <f>CONCATENATE(C595,E595,G595,I595)</f>
        <v>14</v>
      </c>
    </row>
    <row r="596" spans="1:17" x14ac:dyDescent="0.25">
      <c r="A596">
        <v>625</v>
      </c>
      <c r="B596">
        <v>76.12190600000001</v>
      </c>
      <c r="C596" s="4">
        <v>1</v>
      </c>
      <c r="H596">
        <v>86.842729000000006</v>
      </c>
      <c r="I596" s="5">
        <v>4</v>
      </c>
      <c r="P596">
        <v>2</v>
      </c>
      <c r="Q596" t="str">
        <f>CONCATENATE(C596,E596,G596,I596)</f>
        <v>14</v>
      </c>
    </row>
    <row r="597" spans="1:17" x14ac:dyDescent="0.25">
      <c r="A597">
        <v>626</v>
      </c>
      <c r="B597">
        <v>76.094897000000003</v>
      </c>
      <c r="C597" s="4">
        <v>1</v>
      </c>
      <c r="H597">
        <v>86.786237</v>
      </c>
      <c r="I597" s="5">
        <v>4</v>
      </c>
      <c r="P597">
        <v>2</v>
      </c>
      <c r="Q597" t="str">
        <f>CONCATENATE(C597,E597,G597,I597)</f>
        <v>14</v>
      </c>
    </row>
    <row r="598" spans="1:17" x14ac:dyDescent="0.25">
      <c r="A598">
        <v>627</v>
      </c>
      <c r="B598">
        <v>76.133658000000011</v>
      </c>
      <c r="C598" s="4">
        <v>1</v>
      </c>
      <c r="H598">
        <v>87.020658000000012</v>
      </c>
      <c r="I598" s="5">
        <v>4</v>
      </c>
      <c r="P598">
        <v>2</v>
      </c>
      <c r="Q598" t="str">
        <f>CONCATENATE(C598,E598,G598,I598)</f>
        <v>14</v>
      </c>
    </row>
    <row r="599" spans="1:17" x14ac:dyDescent="0.25">
      <c r="A599">
        <v>628</v>
      </c>
      <c r="B599">
        <v>76.19489200000001</v>
      </c>
      <c r="C599" s="4">
        <v>1</v>
      </c>
      <c r="P599">
        <v>1</v>
      </c>
      <c r="Q599" t="str">
        <f>CONCATENATE(C599,E599,G599,I599)</f>
        <v>1</v>
      </c>
    </row>
    <row r="600" spans="1:17" x14ac:dyDescent="0.25">
      <c r="A600">
        <v>629</v>
      </c>
      <c r="B600">
        <v>76.139483000000013</v>
      </c>
      <c r="C600" s="4">
        <v>1</v>
      </c>
      <c r="D600">
        <v>67.904067999999995</v>
      </c>
      <c r="E600" s="2">
        <v>2</v>
      </c>
      <c r="P600">
        <v>2</v>
      </c>
      <c r="Q600" t="str">
        <f>CONCATENATE(C600,E600,G600,I600)</f>
        <v>12</v>
      </c>
    </row>
    <row r="601" spans="1:17" x14ac:dyDescent="0.25">
      <c r="A601">
        <v>630</v>
      </c>
      <c r="B601">
        <v>76.066960000000009</v>
      </c>
      <c r="C601" s="4">
        <v>1</v>
      </c>
      <c r="D601">
        <v>67.909012000000004</v>
      </c>
      <c r="E601" s="2">
        <v>2</v>
      </c>
      <c r="P601">
        <v>2</v>
      </c>
      <c r="Q601" t="str">
        <f>CONCATENATE(C601,E601,G601,I601)</f>
        <v>12</v>
      </c>
    </row>
    <row r="602" spans="1:17" x14ac:dyDescent="0.25">
      <c r="A602">
        <v>631</v>
      </c>
      <c r="B602">
        <v>76.148193000000006</v>
      </c>
      <c r="C602" s="4">
        <v>1</v>
      </c>
      <c r="D602">
        <v>67.904899</v>
      </c>
      <c r="E602" s="2">
        <v>2</v>
      </c>
      <c r="P602">
        <v>2</v>
      </c>
      <c r="Q602" t="str">
        <f>CONCATENATE(C602,E602,G602,I602)</f>
        <v>12</v>
      </c>
    </row>
    <row r="603" spans="1:17" x14ac:dyDescent="0.25">
      <c r="A603">
        <v>632</v>
      </c>
      <c r="D603">
        <v>67.889843000000013</v>
      </c>
      <c r="E603" s="2">
        <v>2</v>
      </c>
      <c r="P603">
        <v>1</v>
      </c>
      <c r="Q603" t="str">
        <f>CONCATENATE(C603,E603,G603,I603)</f>
        <v>2</v>
      </c>
    </row>
    <row r="604" spans="1:17" x14ac:dyDescent="0.25">
      <c r="A604">
        <v>633</v>
      </c>
      <c r="D604">
        <v>67.901359000000014</v>
      </c>
      <c r="E604" s="2">
        <v>2</v>
      </c>
      <c r="P604">
        <v>1</v>
      </c>
      <c r="Q604" t="str">
        <f>CONCATENATE(C604,E604,G604,I604)</f>
        <v>2</v>
      </c>
    </row>
    <row r="605" spans="1:17" x14ac:dyDescent="0.25">
      <c r="A605">
        <v>634</v>
      </c>
      <c r="D605">
        <v>67.901459000000003</v>
      </c>
      <c r="E605" s="2">
        <v>2</v>
      </c>
      <c r="F605">
        <v>75.713216000000003</v>
      </c>
      <c r="G605" s="3">
        <v>3</v>
      </c>
      <c r="P605">
        <v>2</v>
      </c>
      <c r="Q605" t="str">
        <f>CONCATENATE(C605,E605,G605,I605)</f>
        <v>23</v>
      </c>
    </row>
    <row r="606" spans="1:17" x14ac:dyDescent="0.25">
      <c r="A606">
        <v>635</v>
      </c>
      <c r="D606">
        <v>67.909637000000004</v>
      </c>
      <c r="E606" s="2">
        <v>2</v>
      </c>
      <c r="F606">
        <v>75.653271000000004</v>
      </c>
      <c r="G606" s="3">
        <v>3</v>
      </c>
      <c r="P606">
        <v>2</v>
      </c>
      <c r="Q606" t="str">
        <f>CONCATENATE(C606,E606,G606,I606)</f>
        <v>23</v>
      </c>
    </row>
    <row r="607" spans="1:17" x14ac:dyDescent="0.25">
      <c r="A607">
        <v>636</v>
      </c>
      <c r="D607">
        <v>67.899223000000006</v>
      </c>
      <c r="E607" s="2">
        <v>2</v>
      </c>
      <c r="F607">
        <v>75.687857000000008</v>
      </c>
      <c r="G607" s="3">
        <v>3</v>
      </c>
      <c r="P607">
        <v>2</v>
      </c>
      <c r="Q607" t="str">
        <f>CONCATENATE(C607,E607,G607,I607)</f>
        <v>23</v>
      </c>
    </row>
    <row r="608" spans="1:17" x14ac:dyDescent="0.25">
      <c r="A608">
        <v>637</v>
      </c>
      <c r="D608">
        <v>67.908648999999997</v>
      </c>
      <c r="E608" s="2">
        <v>2</v>
      </c>
      <c r="F608">
        <v>75.674043000000012</v>
      </c>
      <c r="G608" s="3">
        <v>3</v>
      </c>
      <c r="P608">
        <v>2</v>
      </c>
      <c r="Q608" t="str">
        <f>CONCATENATE(C608,E608,G608,I608)</f>
        <v>23</v>
      </c>
    </row>
    <row r="609" spans="1:17" x14ac:dyDescent="0.25">
      <c r="A609">
        <v>638</v>
      </c>
      <c r="D609">
        <v>67.905472000000003</v>
      </c>
      <c r="E609" s="2">
        <v>2</v>
      </c>
      <c r="F609">
        <v>75.669353000000001</v>
      </c>
      <c r="G609" s="3">
        <v>3</v>
      </c>
      <c r="P609">
        <v>2</v>
      </c>
      <c r="Q609" t="str">
        <f>CONCATENATE(C609,E609,G609,I609)</f>
        <v>23</v>
      </c>
    </row>
    <row r="610" spans="1:17" x14ac:dyDescent="0.25">
      <c r="A610">
        <v>639</v>
      </c>
      <c r="D610">
        <v>67.927188999999998</v>
      </c>
      <c r="E610" s="2">
        <v>2</v>
      </c>
      <c r="F610">
        <v>75.657858000000004</v>
      </c>
      <c r="G610" s="3">
        <v>3</v>
      </c>
      <c r="P610">
        <v>2</v>
      </c>
      <c r="Q610" t="str">
        <f>CONCATENATE(C610,E610,G610,I610)</f>
        <v>23</v>
      </c>
    </row>
    <row r="611" spans="1:17" x14ac:dyDescent="0.25">
      <c r="A611">
        <v>640</v>
      </c>
      <c r="D611">
        <v>67.948547000000005</v>
      </c>
      <c r="E611" s="2">
        <v>2</v>
      </c>
      <c r="F611">
        <v>75.665023000000005</v>
      </c>
      <c r="G611" s="3">
        <v>3</v>
      </c>
      <c r="P611">
        <v>2</v>
      </c>
      <c r="Q611" t="str">
        <f>CONCATENATE(C611,E611,G611,I611)</f>
        <v>23</v>
      </c>
    </row>
    <row r="612" spans="1:17" x14ac:dyDescent="0.25">
      <c r="A612">
        <v>641</v>
      </c>
      <c r="D612">
        <v>67.875889000000001</v>
      </c>
      <c r="E612" s="2">
        <v>2</v>
      </c>
      <c r="F612">
        <v>75.668940000000006</v>
      </c>
      <c r="G612" s="3">
        <v>3</v>
      </c>
      <c r="P612">
        <v>2</v>
      </c>
      <c r="Q612" t="str">
        <f>CONCATENATE(C612,E612,G612,I612)</f>
        <v>23</v>
      </c>
    </row>
    <row r="613" spans="1:17" x14ac:dyDescent="0.25">
      <c r="A613">
        <v>642</v>
      </c>
      <c r="D613">
        <v>67.904067999999995</v>
      </c>
      <c r="E613" s="2">
        <v>2</v>
      </c>
      <c r="F613">
        <v>75.693681000000012</v>
      </c>
      <c r="G613" s="3">
        <v>3</v>
      </c>
      <c r="P613">
        <v>2</v>
      </c>
      <c r="Q613" t="str">
        <f>CONCATENATE(C613,E613,G613,I613)</f>
        <v>23</v>
      </c>
    </row>
    <row r="614" spans="1:17" x14ac:dyDescent="0.25">
      <c r="A614">
        <v>643</v>
      </c>
      <c r="F614">
        <v>75.631107000000014</v>
      </c>
      <c r="G614" s="3">
        <v>3</v>
      </c>
      <c r="H614">
        <v>67.676151000000004</v>
      </c>
      <c r="I614" s="5">
        <v>4</v>
      </c>
      <c r="P614">
        <v>2</v>
      </c>
      <c r="Q614" t="str">
        <f>CONCATENATE(C614,E614,G614,I614)</f>
        <v>34</v>
      </c>
    </row>
    <row r="615" spans="1:17" x14ac:dyDescent="0.25">
      <c r="A615">
        <v>644</v>
      </c>
      <c r="F615">
        <v>75.652034</v>
      </c>
      <c r="G615" s="3">
        <v>3</v>
      </c>
      <c r="H615">
        <v>67.627398999999997</v>
      </c>
      <c r="I615" s="5">
        <v>4</v>
      </c>
      <c r="P615">
        <v>2</v>
      </c>
      <c r="Q615" t="str">
        <f>CONCATENATE(C615,E615,G615,I615)</f>
        <v>34</v>
      </c>
    </row>
    <row r="616" spans="1:17" x14ac:dyDescent="0.25">
      <c r="A616">
        <v>645</v>
      </c>
      <c r="F616">
        <v>75.631881000000007</v>
      </c>
      <c r="G616" s="3">
        <v>3</v>
      </c>
      <c r="H616">
        <v>67.637191999999999</v>
      </c>
      <c r="I616" s="5">
        <v>4</v>
      </c>
      <c r="P616">
        <v>2</v>
      </c>
      <c r="Q616" t="str">
        <f>CONCATENATE(C616,E616,G616,I616)</f>
        <v>34</v>
      </c>
    </row>
    <row r="617" spans="1:17" x14ac:dyDescent="0.25">
      <c r="A617">
        <v>646</v>
      </c>
      <c r="B617">
        <v>55.732242000000006</v>
      </c>
      <c r="C617" s="4">
        <v>1</v>
      </c>
      <c r="F617">
        <v>75.713216000000003</v>
      </c>
      <c r="G617" s="3">
        <v>3</v>
      </c>
      <c r="H617">
        <v>67.633598000000006</v>
      </c>
      <c r="I617" s="5">
        <v>4</v>
      </c>
      <c r="P617">
        <v>3</v>
      </c>
      <c r="Q617" t="str">
        <f>CONCATENATE(C617,E617,G617,I617)</f>
        <v>134</v>
      </c>
    </row>
    <row r="618" spans="1:17" x14ac:dyDescent="0.25">
      <c r="A618">
        <v>647</v>
      </c>
      <c r="B618">
        <v>55.748337000000006</v>
      </c>
      <c r="C618" s="4">
        <v>1</v>
      </c>
      <c r="H618">
        <v>67.640892000000008</v>
      </c>
      <c r="I618" s="5">
        <v>4</v>
      </c>
      <c r="P618">
        <v>2</v>
      </c>
      <c r="Q618" t="str">
        <f>CONCATENATE(C618,E618,G618,I618)</f>
        <v>14</v>
      </c>
    </row>
    <row r="619" spans="1:17" x14ac:dyDescent="0.25">
      <c r="A619">
        <v>648</v>
      </c>
      <c r="B619">
        <v>55.750732000000006</v>
      </c>
      <c r="C619" s="4">
        <v>1</v>
      </c>
      <c r="H619">
        <v>67.681358000000003</v>
      </c>
      <c r="I619" s="5">
        <v>4</v>
      </c>
      <c r="P619">
        <v>2</v>
      </c>
      <c r="Q619" t="str">
        <f>CONCATENATE(C619,E619,G619,I619)</f>
        <v>14</v>
      </c>
    </row>
    <row r="620" spans="1:17" x14ac:dyDescent="0.25">
      <c r="A620">
        <v>649</v>
      </c>
      <c r="B620">
        <v>55.753231000000007</v>
      </c>
      <c r="C620" s="4">
        <v>1</v>
      </c>
      <c r="H620">
        <v>67.645576000000005</v>
      </c>
      <c r="I620" s="5">
        <v>4</v>
      </c>
      <c r="P620">
        <v>2</v>
      </c>
      <c r="Q620" t="str">
        <f>CONCATENATE(C620,E620,G620,I620)</f>
        <v>14</v>
      </c>
    </row>
    <row r="621" spans="1:17" x14ac:dyDescent="0.25">
      <c r="A621">
        <v>650</v>
      </c>
      <c r="B621">
        <v>55.773231000000003</v>
      </c>
      <c r="C621" s="4">
        <v>1</v>
      </c>
      <c r="H621">
        <v>67.692715000000007</v>
      </c>
      <c r="I621" s="5">
        <v>4</v>
      </c>
      <c r="P621">
        <v>2</v>
      </c>
      <c r="Q621" t="str">
        <f>CONCATENATE(C621,E621,G621,I621)</f>
        <v>14</v>
      </c>
    </row>
    <row r="622" spans="1:17" x14ac:dyDescent="0.25">
      <c r="A622">
        <v>651</v>
      </c>
      <c r="B622">
        <v>55.789429000000005</v>
      </c>
      <c r="C622" s="4">
        <v>1</v>
      </c>
      <c r="H622">
        <v>67.691722999999996</v>
      </c>
      <c r="I622" s="5">
        <v>4</v>
      </c>
      <c r="P622">
        <v>2</v>
      </c>
      <c r="Q622" t="str">
        <f>CONCATENATE(C622,E622,G622,I622)</f>
        <v>14</v>
      </c>
    </row>
    <row r="623" spans="1:17" x14ac:dyDescent="0.25">
      <c r="A623">
        <v>652</v>
      </c>
      <c r="B623">
        <v>55.754898000000004</v>
      </c>
      <c r="C623" s="4">
        <v>1</v>
      </c>
      <c r="H623">
        <v>67.647243000000003</v>
      </c>
      <c r="I623" s="5">
        <v>4</v>
      </c>
      <c r="P623">
        <v>2</v>
      </c>
      <c r="Q623" t="str">
        <f>CONCATENATE(C623,E623,G623,I623)</f>
        <v>14</v>
      </c>
    </row>
    <row r="624" spans="1:17" x14ac:dyDescent="0.25">
      <c r="A624">
        <v>653</v>
      </c>
      <c r="B624">
        <v>55.768959000000002</v>
      </c>
      <c r="C624" s="4">
        <v>1</v>
      </c>
      <c r="H624">
        <v>67.621460000000013</v>
      </c>
      <c r="I624" s="5">
        <v>4</v>
      </c>
      <c r="P624">
        <v>2</v>
      </c>
      <c r="Q624" t="str">
        <f>CONCATENATE(C624,E624,G624,I624)</f>
        <v>14</v>
      </c>
    </row>
    <row r="625" spans="1:17" x14ac:dyDescent="0.25">
      <c r="A625">
        <v>654</v>
      </c>
      <c r="B625">
        <v>55.763492000000006</v>
      </c>
      <c r="C625" s="4">
        <v>1</v>
      </c>
      <c r="H625">
        <v>67.602764000000008</v>
      </c>
      <c r="I625" s="5">
        <v>4</v>
      </c>
      <c r="P625">
        <v>2</v>
      </c>
      <c r="Q625" t="str">
        <f>CONCATENATE(C625,E625,G625,I625)</f>
        <v>14</v>
      </c>
    </row>
    <row r="626" spans="1:17" x14ac:dyDescent="0.25">
      <c r="A626">
        <v>655</v>
      </c>
      <c r="B626">
        <v>55.770107000000003</v>
      </c>
      <c r="C626" s="4">
        <v>1</v>
      </c>
      <c r="H626">
        <v>67.563179000000005</v>
      </c>
      <c r="I626" s="5">
        <v>4</v>
      </c>
      <c r="P626">
        <v>2</v>
      </c>
      <c r="Q626" t="str">
        <f>CONCATENATE(C626,E626,G626,I626)</f>
        <v>14</v>
      </c>
    </row>
    <row r="627" spans="1:17" x14ac:dyDescent="0.25">
      <c r="A627">
        <v>656</v>
      </c>
      <c r="B627">
        <v>55.766979000000006</v>
      </c>
      <c r="C627" s="4">
        <v>1</v>
      </c>
      <c r="H627">
        <v>67.607765000000001</v>
      </c>
      <c r="I627" s="5">
        <v>4</v>
      </c>
      <c r="P627">
        <v>2</v>
      </c>
      <c r="Q627" t="str">
        <f>CONCATENATE(C627,E627,G627,I627)</f>
        <v>14</v>
      </c>
    </row>
    <row r="628" spans="1:17" x14ac:dyDescent="0.25">
      <c r="A628">
        <v>657</v>
      </c>
      <c r="B628">
        <v>55.781669000000001</v>
      </c>
      <c r="C628" s="4">
        <v>1</v>
      </c>
      <c r="H628">
        <v>67.676151000000004</v>
      </c>
      <c r="I628" s="5">
        <v>4</v>
      </c>
      <c r="P628">
        <v>2</v>
      </c>
      <c r="Q628" t="str">
        <f>CONCATENATE(C628,E628,G628,I628)</f>
        <v>14</v>
      </c>
    </row>
    <row r="629" spans="1:17" x14ac:dyDescent="0.25">
      <c r="A629">
        <v>658</v>
      </c>
      <c r="B629">
        <v>55.801044000000005</v>
      </c>
      <c r="C629" s="4">
        <v>1</v>
      </c>
      <c r="P629">
        <v>1</v>
      </c>
      <c r="Q629" t="str">
        <f>CONCATENATE(C629,E629,G629,I629)</f>
        <v>1</v>
      </c>
    </row>
    <row r="630" spans="1:17" x14ac:dyDescent="0.25">
      <c r="A630">
        <v>659</v>
      </c>
      <c r="B630">
        <v>55.861461000000006</v>
      </c>
      <c r="C630" s="4">
        <v>1</v>
      </c>
      <c r="P630">
        <v>1</v>
      </c>
      <c r="Q630" t="str">
        <f>CONCATENATE(C630,E630,G630,I630)</f>
        <v>1</v>
      </c>
    </row>
    <row r="631" spans="1:17" x14ac:dyDescent="0.25">
      <c r="A631">
        <v>660</v>
      </c>
      <c r="B631">
        <v>55.943077000000002</v>
      </c>
      <c r="C631" s="4">
        <v>1</v>
      </c>
      <c r="P631">
        <v>1</v>
      </c>
      <c r="Q631" t="str">
        <f>CONCATENATE(C631,E631,G631,I631)</f>
        <v>1</v>
      </c>
    </row>
    <row r="632" spans="1:17" x14ac:dyDescent="0.25">
      <c r="A632">
        <v>661</v>
      </c>
      <c r="B632">
        <v>55.732242000000006</v>
      </c>
      <c r="C632" s="4">
        <v>1</v>
      </c>
      <c r="D632">
        <v>45.479427000000001</v>
      </c>
      <c r="E632" s="2">
        <v>2</v>
      </c>
      <c r="F632">
        <v>56.260368000000007</v>
      </c>
      <c r="G632" s="3">
        <v>3</v>
      </c>
      <c r="P632">
        <v>3</v>
      </c>
      <c r="Q632" t="str">
        <f>CONCATENATE(C632,E632,G632,I632)</f>
        <v>123</v>
      </c>
    </row>
    <row r="633" spans="1:17" x14ac:dyDescent="0.25">
      <c r="A633">
        <v>662</v>
      </c>
      <c r="B633">
        <v>55.732242000000006</v>
      </c>
      <c r="C633" s="4">
        <v>1</v>
      </c>
      <c r="D633">
        <v>45.457294000000005</v>
      </c>
      <c r="E633" s="2">
        <v>2</v>
      </c>
      <c r="F633">
        <v>56.179897000000004</v>
      </c>
      <c r="G633" s="3">
        <v>3</v>
      </c>
      <c r="P633">
        <v>3</v>
      </c>
      <c r="Q633" t="str">
        <f>CONCATENATE(C633,E633,G633,I633)</f>
        <v>123</v>
      </c>
    </row>
    <row r="634" spans="1:17" x14ac:dyDescent="0.25">
      <c r="A634">
        <v>663</v>
      </c>
      <c r="D634">
        <v>45.463493000000007</v>
      </c>
      <c r="E634" s="2">
        <v>2</v>
      </c>
      <c r="F634">
        <v>56.133648000000001</v>
      </c>
      <c r="G634" s="3">
        <v>3</v>
      </c>
      <c r="P634">
        <v>2</v>
      </c>
      <c r="Q634" t="str">
        <f>CONCATENATE(C634,E634,G634,I634)</f>
        <v>23</v>
      </c>
    </row>
    <row r="635" spans="1:17" x14ac:dyDescent="0.25">
      <c r="A635">
        <v>664</v>
      </c>
      <c r="D635">
        <v>45.477241000000006</v>
      </c>
      <c r="E635" s="2">
        <v>2</v>
      </c>
      <c r="F635">
        <v>56.149689000000002</v>
      </c>
      <c r="G635" s="3">
        <v>3</v>
      </c>
      <c r="P635">
        <v>2</v>
      </c>
      <c r="Q635" t="str">
        <f>CONCATENATE(C635,E635,G635,I635)</f>
        <v>23</v>
      </c>
    </row>
    <row r="636" spans="1:17" x14ac:dyDescent="0.25">
      <c r="A636">
        <v>665</v>
      </c>
      <c r="D636">
        <v>45.467922000000002</v>
      </c>
      <c r="E636" s="2">
        <v>2</v>
      </c>
      <c r="F636">
        <v>56.213180000000001</v>
      </c>
      <c r="G636" s="3">
        <v>3</v>
      </c>
      <c r="P636">
        <v>2</v>
      </c>
      <c r="Q636" t="str">
        <f>CONCATENATE(C636,E636,G636,I636)</f>
        <v>23</v>
      </c>
    </row>
    <row r="637" spans="1:17" x14ac:dyDescent="0.25">
      <c r="A637">
        <v>666</v>
      </c>
      <c r="D637">
        <v>45.463859000000006</v>
      </c>
      <c r="E637" s="2">
        <v>2</v>
      </c>
      <c r="F637">
        <v>56.203911000000005</v>
      </c>
      <c r="G637" s="3">
        <v>3</v>
      </c>
      <c r="P637">
        <v>2</v>
      </c>
      <c r="Q637" t="str">
        <f>CONCATENATE(C637,E637,G637,I637)</f>
        <v>23</v>
      </c>
    </row>
    <row r="638" spans="1:17" x14ac:dyDescent="0.25">
      <c r="A638">
        <v>667</v>
      </c>
      <c r="D638">
        <v>45.460941000000005</v>
      </c>
      <c r="E638" s="2">
        <v>2</v>
      </c>
      <c r="F638">
        <v>56.207035000000005</v>
      </c>
      <c r="G638" s="3">
        <v>3</v>
      </c>
      <c r="P638">
        <v>2</v>
      </c>
      <c r="Q638" t="str">
        <f>CONCATENATE(C638,E638,G638,I638)</f>
        <v>23</v>
      </c>
    </row>
    <row r="639" spans="1:17" x14ac:dyDescent="0.25">
      <c r="A639">
        <v>668</v>
      </c>
      <c r="D639">
        <v>45.460575000000006</v>
      </c>
      <c r="E639" s="2">
        <v>2</v>
      </c>
      <c r="F639">
        <v>56.233700000000006</v>
      </c>
      <c r="G639" s="3">
        <v>3</v>
      </c>
      <c r="P639">
        <v>2</v>
      </c>
      <c r="Q639" t="str">
        <f>CONCATENATE(C639,E639,G639,I639)</f>
        <v>23</v>
      </c>
    </row>
    <row r="640" spans="1:17" x14ac:dyDescent="0.25">
      <c r="A640">
        <v>669</v>
      </c>
      <c r="D640">
        <v>45.472347000000006</v>
      </c>
      <c r="E640" s="2">
        <v>2</v>
      </c>
      <c r="F640">
        <v>56.235000000000007</v>
      </c>
      <c r="G640" s="3">
        <v>3</v>
      </c>
      <c r="P640">
        <v>2</v>
      </c>
      <c r="Q640" t="str">
        <f>CONCATENATE(C640,E640,G640,I640)</f>
        <v>23</v>
      </c>
    </row>
    <row r="641" spans="1:17" x14ac:dyDescent="0.25">
      <c r="A641">
        <v>670</v>
      </c>
      <c r="D641">
        <v>45.452087000000006</v>
      </c>
      <c r="E641" s="2">
        <v>2</v>
      </c>
      <c r="F641">
        <v>56.257553000000001</v>
      </c>
      <c r="G641" s="3">
        <v>3</v>
      </c>
      <c r="P641">
        <v>2</v>
      </c>
      <c r="Q641" t="str">
        <f>CONCATENATE(C641,E641,G641,I641)</f>
        <v>23</v>
      </c>
    </row>
    <row r="642" spans="1:17" x14ac:dyDescent="0.25">
      <c r="A642">
        <v>671</v>
      </c>
      <c r="D642">
        <v>45.445522000000004</v>
      </c>
      <c r="E642" s="2">
        <v>2</v>
      </c>
      <c r="F642">
        <v>56.246616000000003</v>
      </c>
      <c r="G642" s="3">
        <v>3</v>
      </c>
      <c r="P642">
        <v>2</v>
      </c>
      <c r="Q642" t="str">
        <f>CONCATENATE(C642,E642,G642,I642)</f>
        <v>23</v>
      </c>
    </row>
    <row r="643" spans="1:17" x14ac:dyDescent="0.25">
      <c r="A643">
        <v>672</v>
      </c>
      <c r="D643">
        <v>45.437240000000003</v>
      </c>
      <c r="E643" s="2">
        <v>2</v>
      </c>
      <c r="F643">
        <v>56.239429000000001</v>
      </c>
      <c r="G643" s="3">
        <v>3</v>
      </c>
      <c r="P643">
        <v>2</v>
      </c>
      <c r="Q643" t="str">
        <f>CONCATENATE(C643,E643,G643,I643)</f>
        <v>23</v>
      </c>
    </row>
    <row r="644" spans="1:17" x14ac:dyDescent="0.25">
      <c r="A644">
        <v>673</v>
      </c>
      <c r="D644">
        <v>45.456772000000001</v>
      </c>
      <c r="E644" s="2">
        <v>2</v>
      </c>
      <c r="F644">
        <v>56.248493000000003</v>
      </c>
      <c r="G644" s="3">
        <v>3</v>
      </c>
      <c r="P644">
        <v>2</v>
      </c>
      <c r="Q644" t="str">
        <f>CONCATENATE(C644,E644,G644,I644)</f>
        <v>23</v>
      </c>
    </row>
    <row r="645" spans="1:17" x14ac:dyDescent="0.25">
      <c r="A645">
        <v>674</v>
      </c>
      <c r="D645">
        <v>45.464374000000007</v>
      </c>
      <c r="E645" s="2">
        <v>2</v>
      </c>
      <c r="F645">
        <v>56.243595000000006</v>
      </c>
      <c r="G645" s="3">
        <v>3</v>
      </c>
      <c r="P645">
        <v>2</v>
      </c>
      <c r="Q645" t="str">
        <f>CONCATENATE(C645,E645,G645,I645)</f>
        <v>23</v>
      </c>
    </row>
    <row r="646" spans="1:17" x14ac:dyDescent="0.25">
      <c r="A646">
        <v>675</v>
      </c>
      <c r="D646">
        <v>45.430420000000005</v>
      </c>
      <c r="E646" s="2">
        <v>2</v>
      </c>
      <c r="F646">
        <v>56.197140000000005</v>
      </c>
      <c r="G646" s="3">
        <v>3</v>
      </c>
      <c r="P646">
        <v>2</v>
      </c>
      <c r="Q646" t="str">
        <f>CONCATENATE(C646,E646,G646,I646)</f>
        <v>23</v>
      </c>
    </row>
    <row r="647" spans="1:17" x14ac:dyDescent="0.25">
      <c r="A647">
        <v>676</v>
      </c>
      <c r="D647">
        <v>45.479427000000001</v>
      </c>
      <c r="E647" s="2">
        <v>2</v>
      </c>
      <c r="F647">
        <v>56.148128000000007</v>
      </c>
      <c r="G647" s="3">
        <v>3</v>
      </c>
      <c r="H647">
        <v>46.240471000000007</v>
      </c>
      <c r="I647" s="5">
        <v>4</v>
      </c>
      <c r="P647">
        <v>3</v>
      </c>
      <c r="Q647" t="str">
        <f>CONCATENATE(C647,E647,G647,I647)</f>
        <v>234</v>
      </c>
    </row>
    <row r="648" spans="1:17" x14ac:dyDescent="0.25">
      <c r="A648">
        <v>677</v>
      </c>
      <c r="F648">
        <v>56.260368000000007</v>
      </c>
      <c r="G648" s="3">
        <v>3</v>
      </c>
      <c r="H648">
        <v>46.103126000000003</v>
      </c>
      <c r="I648" s="5">
        <v>4</v>
      </c>
      <c r="P648">
        <v>2</v>
      </c>
      <c r="Q648" t="str">
        <f>CONCATENATE(C648,E648,G648,I648)</f>
        <v>34</v>
      </c>
    </row>
    <row r="649" spans="1:17" x14ac:dyDescent="0.25">
      <c r="A649">
        <v>678</v>
      </c>
      <c r="B649">
        <v>33.979116000000005</v>
      </c>
      <c r="C649" s="4">
        <v>1</v>
      </c>
      <c r="H649">
        <v>46.189430000000002</v>
      </c>
      <c r="I649" s="5">
        <v>4</v>
      </c>
      <c r="P649">
        <v>2</v>
      </c>
      <c r="Q649" t="str">
        <f>CONCATENATE(C649,E649,G649,I649)</f>
        <v>14</v>
      </c>
    </row>
    <row r="650" spans="1:17" x14ac:dyDescent="0.25">
      <c r="A650">
        <v>679</v>
      </c>
      <c r="B650">
        <v>33.948908000000003</v>
      </c>
      <c r="C650" s="4">
        <v>1</v>
      </c>
      <c r="H650">
        <v>46.181408000000005</v>
      </c>
      <c r="I650" s="5">
        <v>4</v>
      </c>
      <c r="P650">
        <v>2</v>
      </c>
      <c r="Q650" t="str">
        <f>CONCATENATE(C650,E650,G650,I650)</f>
        <v>14</v>
      </c>
    </row>
    <row r="651" spans="1:17" x14ac:dyDescent="0.25">
      <c r="A651">
        <v>680</v>
      </c>
      <c r="B651">
        <v>33.910106000000006</v>
      </c>
      <c r="C651" s="4">
        <v>1</v>
      </c>
      <c r="H651">
        <v>46.165108000000004</v>
      </c>
      <c r="I651" s="5">
        <v>4</v>
      </c>
      <c r="P651">
        <v>2</v>
      </c>
      <c r="Q651" t="str">
        <f>CONCATENATE(C651,E651,G651,I651)</f>
        <v>14</v>
      </c>
    </row>
    <row r="652" spans="1:17" x14ac:dyDescent="0.25">
      <c r="A652">
        <v>681</v>
      </c>
      <c r="B652">
        <v>33.905626000000005</v>
      </c>
      <c r="C652" s="4">
        <v>1</v>
      </c>
      <c r="H652">
        <v>46.187919000000001</v>
      </c>
      <c r="I652" s="5">
        <v>4</v>
      </c>
      <c r="P652">
        <v>2</v>
      </c>
      <c r="Q652" t="str">
        <f>CONCATENATE(C652,E652,G652,I652)</f>
        <v>14</v>
      </c>
    </row>
    <row r="653" spans="1:17" x14ac:dyDescent="0.25">
      <c r="A653">
        <v>682</v>
      </c>
      <c r="B653">
        <v>33.897501000000005</v>
      </c>
      <c r="C653" s="4">
        <v>1</v>
      </c>
      <c r="H653">
        <v>46.176254000000007</v>
      </c>
      <c r="I653" s="5">
        <v>4</v>
      </c>
      <c r="P653">
        <v>2</v>
      </c>
      <c r="Q653" t="str">
        <f>CONCATENATE(C653,E653,G653,I653)</f>
        <v>14</v>
      </c>
    </row>
    <row r="654" spans="1:17" x14ac:dyDescent="0.25">
      <c r="A654">
        <v>683</v>
      </c>
      <c r="B654">
        <v>33.920212000000006</v>
      </c>
      <c r="C654" s="4">
        <v>1</v>
      </c>
      <c r="H654">
        <v>46.189533000000004</v>
      </c>
      <c r="I654" s="5">
        <v>4</v>
      </c>
      <c r="P654">
        <v>2</v>
      </c>
      <c r="Q654" t="str">
        <f>CONCATENATE(C654,E654,G654,I654)</f>
        <v>14</v>
      </c>
    </row>
    <row r="655" spans="1:17" x14ac:dyDescent="0.25">
      <c r="A655">
        <v>684</v>
      </c>
      <c r="B655">
        <v>33.914533000000006</v>
      </c>
      <c r="C655" s="4">
        <v>1</v>
      </c>
      <c r="H655">
        <v>46.201774000000007</v>
      </c>
      <c r="I655" s="5">
        <v>4</v>
      </c>
      <c r="P655">
        <v>2</v>
      </c>
      <c r="Q655" t="str">
        <f>CONCATENATE(C655,E655,G655,I655)</f>
        <v>14</v>
      </c>
    </row>
    <row r="656" spans="1:17" x14ac:dyDescent="0.25">
      <c r="A656">
        <v>685</v>
      </c>
      <c r="B656">
        <v>33.930469000000002</v>
      </c>
      <c r="C656" s="4">
        <v>1</v>
      </c>
      <c r="H656">
        <v>46.220993000000007</v>
      </c>
      <c r="I656" s="5">
        <v>4</v>
      </c>
      <c r="P656">
        <v>2</v>
      </c>
      <c r="Q656" t="str">
        <f>CONCATENATE(C656,E656,G656,I656)</f>
        <v>14</v>
      </c>
    </row>
    <row r="657" spans="1:17" x14ac:dyDescent="0.25">
      <c r="A657">
        <v>686</v>
      </c>
      <c r="B657">
        <v>33.914585000000002</v>
      </c>
      <c r="C657" s="4">
        <v>1</v>
      </c>
      <c r="H657">
        <v>46.194431000000002</v>
      </c>
      <c r="I657" s="5">
        <v>4</v>
      </c>
      <c r="P657">
        <v>2</v>
      </c>
      <c r="Q657" t="str">
        <f>CONCATENATE(C657,E657,G657,I657)</f>
        <v>14</v>
      </c>
    </row>
    <row r="658" spans="1:17" x14ac:dyDescent="0.25">
      <c r="A658">
        <v>687</v>
      </c>
      <c r="B658">
        <v>33.927660000000003</v>
      </c>
      <c r="C658" s="4">
        <v>1</v>
      </c>
      <c r="H658">
        <v>46.191253000000003</v>
      </c>
      <c r="I658" s="5">
        <v>4</v>
      </c>
      <c r="P658">
        <v>2</v>
      </c>
      <c r="Q658" t="str">
        <f>CONCATENATE(C658,E658,G658,I658)</f>
        <v>14</v>
      </c>
    </row>
    <row r="659" spans="1:17" x14ac:dyDescent="0.25">
      <c r="A659">
        <v>688</v>
      </c>
      <c r="B659">
        <v>33.913647000000005</v>
      </c>
      <c r="C659" s="4">
        <v>1</v>
      </c>
      <c r="H659">
        <v>46.206981000000006</v>
      </c>
      <c r="I659" s="5">
        <v>4</v>
      </c>
      <c r="P659">
        <v>2</v>
      </c>
      <c r="Q659" t="str">
        <f>CONCATENATE(C659,E659,G659,I659)</f>
        <v>14</v>
      </c>
    </row>
    <row r="660" spans="1:17" x14ac:dyDescent="0.25">
      <c r="A660">
        <v>689</v>
      </c>
      <c r="B660">
        <v>33.900265000000005</v>
      </c>
      <c r="C660" s="4">
        <v>1</v>
      </c>
      <c r="H660">
        <v>46.194065000000002</v>
      </c>
      <c r="I660" s="5">
        <v>4</v>
      </c>
      <c r="P660">
        <v>2</v>
      </c>
      <c r="Q660" t="str">
        <f>CONCATENATE(C660,E660,G660,I660)</f>
        <v>14</v>
      </c>
    </row>
    <row r="661" spans="1:17" x14ac:dyDescent="0.25">
      <c r="A661">
        <v>690</v>
      </c>
      <c r="B661">
        <v>33.92864800000001</v>
      </c>
      <c r="C661" s="4">
        <v>1</v>
      </c>
      <c r="H661">
        <v>46.180263000000004</v>
      </c>
      <c r="I661" s="5">
        <v>4</v>
      </c>
      <c r="P661">
        <v>2</v>
      </c>
      <c r="Q661" t="str">
        <f>CONCATENATE(C661,E661,G661,I661)</f>
        <v>14</v>
      </c>
    </row>
    <row r="662" spans="1:17" x14ac:dyDescent="0.25">
      <c r="A662">
        <v>691</v>
      </c>
      <c r="B662">
        <v>33.953596000000005</v>
      </c>
      <c r="C662" s="4">
        <v>1</v>
      </c>
      <c r="H662">
        <v>46.128284000000008</v>
      </c>
      <c r="I662" s="5">
        <v>4</v>
      </c>
      <c r="P662">
        <v>2</v>
      </c>
      <c r="Q662" t="str">
        <f>CONCATENATE(C662,E662,G662,I662)</f>
        <v>14</v>
      </c>
    </row>
    <row r="663" spans="1:17" x14ac:dyDescent="0.25">
      <c r="A663">
        <v>692</v>
      </c>
      <c r="B663">
        <v>33.930158000000006</v>
      </c>
      <c r="C663" s="4">
        <v>1</v>
      </c>
      <c r="H663">
        <v>46.071255000000008</v>
      </c>
      <c r="I663" s="5">
        <v>4</v>
      </c>
      <c r="P663">
        <v>2</v>
      </c>
      <c r="Q663" t="str">
        <f>CONCATENATE(C663,E663,G663,I663)</f>
        <v>14</v>
      </c>
    </row>
    <row r="664" spans="1:17" x14ac:dyDescent="0.25">
      <c r="A664">
        <v>693</v>
      </c>
      <c r="B664">
        <v>33.879742000000007</v>
      </c>
      <c r="C664" s="4">
        <v>1</v>
      </c>
      <c r="H664">
        <v>46.113334000000002</v>
      </c>
      <c r="I664" s="5">
        <v>4</v>
      </c>
      <c r="P664">
        <v>2</v>
      </c>
      <c r="Q664" t="str">
        <f>CONCATENATE(C664,E664,G664,I664)</f>
        <v>14</v>
      </c>
    </row>
    <row r="665" spans="1:17" x14ac:dyDescent="0.25">
      <c r="A665">
        <v>694</v>
      </c>
      <c r="B665">
        <v>33.863178000000005</v>
      </c>
      <c r="C665" s="4">
        <v>1</v>
      </c>
      <c r="H665">
        <v>46.162556000000002</v>
      </c>
      <c r="I665" s="5">
        <v>4</v>
      </c>
      <c r="P665">
        <v>2</v>
      </c>
      <c r="Q665" t="str">
        <f>CONCATENATE(C665,E665,G665,I665)</f>
        <v>14</v>
      </c>
    </row>
    <row r="666" spans="1:17" x14ac:dyDescent="0.25">
      <c r="A666">
        <v>695</v>
      </c>
      <c r="B666">
        <v>33.942814000000006</v>
      </c>
      <c r="C666" s="4">
        <v>1</v>
      </c>
      <c r="H666">
        <v>46.240471000000007</v>
      </c>
      <c r="I666" s="5">
        <v>4</v>
      </c>
      <c r="P666">
        <v>2</v>
      </c>
      <c r="Q666" t="str">
        <f>CONCATENATE(C666,E666,G666,I666)</f>
        <v>14</v>
      </c>
    </row>
    <row r="667" spans="1:17" x14ac:dyDescent="0.25">
      <c r="A667">
        <v>696</v>
      </c>
      <c r="B667">
        <v>34.016775000000003</v>
      </c>
      <c r="C667" s="4">
        <v>1</v>
      </c>
      <c r="D667">
        <v>24.300678000000005</v>
      </c>
      <c r="E667" s="2">
        <v>2</v>
      </c>
      <c r="P667">
        <v>2</v>
      </c>
      <c r="Q667" t="str">
        <f>CONCATENATE(C667,E667,G667,I667)</f>
        <v>12</v>
      </c>
    </row>
    <row r="668" spans="1:17" x14ac:dyDescent="0.25">
      <c r="A668">
        <v>697</v>
      </c>
      <c r="B668">
        <v>33.979116000000005</v>
      </c>
      <c r="C668" s="4">
        <v>1</v>
      </c>
      <c r="D668">
        <v>24.321981000000008</v>
      </c>
      <c r="E668" s="2">
        <v>2</v>
      </c>
      <c r="F668">
        <v>35.205211000000006</v>
      </c>
      <c r="G668" s="3">
        <v>3</v>
      </c>
      <c r="P668">
        <v>3</v>
      </c>
      <c r="Q668" t="str">
        <f>CONCATENATE(C668,E668,G668,I668)</f>
        <v>123</v>
      </c>
    </row>
    <row r="669" spans="1:17" x14ac:dyDescent="0.25">
      <c r="A669">
        <v>698</v>
      </c>
      <c r="D669">
        <v>24.290523000000007</v>
      </c>
      <c r="E669" s="2">
        <v>2</v>
      </c>
      <c r="F669">
        <v>35.190521000000004</v>
      </c>
      <c r="G669" s="3">
        <v>3</v>
      </c>
      <c r="P669">
        <v>2</v>
      </c>
      <c r="Q669" t="str">
        <f>CONCATENATE(C669,E669,G669,I669)</f>
        <v>23</v>
      </c>
    </row>
    <row r="670" spans="1:17" x14ac:dyDescent="0.25">
      <c r="A670">
        <v>699</v>
      </c>
      <c r="D670">
        <v>24.270470000000003</v>
      </c>
      <c r="E670" s="2">
        <v>2</v>
      </c>
      <c r="F670">
        <v>35.129324000000004</v>
      </c>
      <c r="G670" s="3">
        <v>3</v>
      </c>
      <c r="P670">
        <v>2</v>
      </c>
      <c r="Q670" t="str">
        <f>CONCATENATE(C670,E670,G670,I670)</f>
        <v>23</v>
      </c>
    </row>
    <row r="671" spans="1:17" x14ac:dyDescent="0.25">
      <c r="A671">
        <v>700</v>
      </c>
      <c r="D671">
        <v>24.278387000000009</v>
      </c>
      <c r="E671" s="2">
        <v>2</v>
      </c>
      <c r="F671">
        <v>35.132189000000004</v>
      </c>
      <c r="G671" s="3">
        <v>3</v>
      </c>
      <c r="P671">
        <v>2</v>
      </c>
      <c r="Q671" t="str">
        <f>CONCATENATE(C671,E671,G671,I671)</f>
        <v>23</v>
      </c>
    </row>
    <row r="672" spans="1:17" x14ac:dyDescent="0.25">
      <c r="A672">
        <v>701</v>
      </c>
      <c r="D672">
        <v>24.276304000000003</v>
      </c>
      <c r="E672" s="2">
        <v>2</v>
      </c>
      <c r="F672">
        <v>35.155315000000002</v>
      </c>
      <c r="G672" s="3">
        <v>3</v>
      </c>
      <c r="P672">
        <v>2</v>
      </c>
      <c r="Q672" t="str">
        <f>CONCATENATE(C672,E672,G672,I672)</f>
        <v>23</v>
      </c>
    </row>
    <row r="673" spans="1:17" x14ac:dyDescent="0.25">
      <c r="A673">
        <v>702</v>
      </c>
      <c r="D673">
        <v>24.294220000000003</v>
      </c>
      <c r="E673" s="2">
        <v>2</v>
      </c>
      <c r="F673">
        <v>35.165157000000008</v>
      </c>
      <c r="G673" s="3">
        <v>3</v>
      </c>
      <c r="P673">
        <v>2</v>
      </c>
      <c r="Q673" t="str">
        <f>CONCATENATE(C673,E673,G673,I673)</f>
        <v>23</v>
      </c>
    </row>
    <row r="674" spans="1:17" x14ac:dyDescent="0.25">
      <c r="A674">
        <v>703</v>
      </c>
      <c r="D674">
        <v>24.284324000000005</v>
      </c>
      <c r="E674" s="2">
        <v>2</v>
      </c>
      <c r="F674">
        <v>35.203491</v>
      </c>
      <c r="G674" s="3">
        <v>3</v>
      </c>
      <c r="P674">
        <v>2</v>
      </c>
      <c r="Q674" t="str">
        <f>CONCATENATE(C674,E674,G674,I674)</f>
        <v>23</v>
      </c>
    </row>
    <row r="675" spans="1:17" x14ac:dyDescent="0.25">
      <c r="A675">
        <v>704</v>
      </c>
      <c r="D675">
        <v>24.286356000000005</v>
      </c>
      <c r="E675" s="2">
        <v>2</v>
      </c>
      <c r="F675">
        <v>35.191669000000005</v>
      </c>
      <c r="G675" s="3">
        <v>3</v>
      </c>
      <c r="P675">
        <v>2</v>
      </c>
      <c r="Q675" t="str">
        <f>CONCATENATE(C675,E675,G675,I675)</f>
        <v>23</v>
      </c>
    </row>
    <row r="676" spans="1:17" x14ac:dyDescent="0.25">
      <c r="A676">
        <v>705</v>
      </c>
      <c r="D676">
        <v>24.305418000000003</v>
      </c>
      <c r="E676" s="2">
        <v>2</v>
      </c>
      <c r="F676">
        <v>35.171095000000008</v>
      </c>
      <c r="G676" s="3">
        <v>3</v>
      </c>
      <c r="P676">
        <v>2</v>
      </c>
      <c r="Q676" t="str">
        <f>CONCATENATE(C676,E676,G676,I676)</f>
        <v>23</v>
      </c>
    </row>
    <row r="677" spans="1:17" x14ac:dyDescent="0.25">
      <c r="A677">
        <v>706</v>
      </c>
      <c r="D677">
        <v>24.293908999999999</v>
      </c>
      <c r="E677" s="2">
        <v>2</v>
      </c>
      <c r="F677">
        <v>35.168180000000007</v>
      </c>
      <c r="G677" s="3">
        <v>3</v>
      </c>
      <c r="P677">
        <v>2</v>
      </c>
      <c r="Q677" t="str">
        <f>CONCATENATE(C677,E677,G677,I677)</f>
        <v>23</v>
      </c>
    </row>
    <row r="678" spans="1:17" x14ac:dyDescent="0.25">
      <c r="A678">
        <v>707</v>
      </c>
      <c r="D678">
        <v>24.29088800000001</v>
      </c>
      <c r="E678" s="2">
        <v>2</v>
      </c>
      <c r="F678">
        <v>35.144897</v>
      </c>
      <c r="G678" s="3">
        <v>3</v>
      </c>
      <c r="P678">
        <v>2</v>
      </c>
      <c r="Q678" t="str">
        <f>CONCATENATE(C678,E678,G678,I678)</f>
        <v>23</v>
      </c>
    </row>
    <row r="679" spans="1:17" x14ac:dyDescent="0.25">
      <c r="A679">
        <v>708</v>
      </c>
      <c r="D679">
        <v>24.280680000000004</v>
      </c>
      <c r="E679" s="2">
        <v>2</v>
      </c>
      <c r="F679">
        <v>35.215210000000006</v>
      </c>
      <c r="G679" s="3">
        <v>3</v>
      </c>
      <c r="P679">
        <v>2</v>
      </c>
      <c r="Q679" t="str">
        <f>CONCATENATE(C679,E679,G679,I679)</f>
        <v>23</v>
      </c>
    </row>
    <row r="680" spans="1:17" x14ac:dyDescent="0.25">
      <c r="A680">
        <v>709</v>
      </c>
      <c r="D680">
        <v>24.282867000000003</v>
      </c>
      <c r="E680" s="2">
        <v>2</v>
      </c>
      <c r="F680">
        <v>35.190004000000002</v>
      </c>
      <c r="G680" s="3">
        <v>3</v>
      </c>
      <c r="P680">
        <v>2</v>
      </c>
      <c r="Q680" t="str">
        <f>CONCATENATE(C680,E680,G680,I680)</f>
        <v>23</v>
      </c>
    </row>
    <row r="681" spans="1:17" x14ac:dyDescent="0.25">
      <c r="A681">
        <v>710</v>
      </c>
      <c r="D681">
        <v>24.283699000000006</v>
      </c>
      <c r="E681" s="2">
        <v>2</v>
      </c>
      <c r="F681">
        <v>35.171461000000008</v>
      </c>
      <c r="G681" s="3">
        <v>3</v>
      </c>
      <c r="P681">
        <v>2</v>
      </c>
      <c r="Q681" t="str">
        <f>CONCATENATE(C681,E681,G681,I681)</f>
        <v>23</v>
      </c>
    </row>
    <row r="682" spans="1:17" x14ac:dyDescent="0.25">
      <c r="A682">
        <v>711</v>
      </c>
      <c r="D682">
        <v>24.27526300000001</v>
      </c>
      <c r="E682" s="2">
        <v>2</v>
      </c>
      <c r="F682">
        <v>35.090261000000005</v>
      </c>
      <c r="G682" s="3">
        <v>3</v>
      </c>
      <c r="P682">
        <v>2</v>
      </c>
      <c r="Q682" t="str">
        <f>CONCATENATE(C682,E682,G682,I682)</f>
        <v>23</v>
      </c>
    </row>
    <row r="683" spans="1:17" x14ac:dyDescent="0.25">
      <c r="A683">
        <v>712</v>
      </c>
      <c r="D683">
        <v>24.259950000000003</v>
      </c>
      <c r="E683" s="2">
        <v>2</v>
      </c>
      <c r="F683">
        <v>35.089012000000004</v>
      </c>
      <c r="G683" s="3">
        <v>3</v>
      </c>
      <c r="P683">
        <v>2</v>
      </c>
      <c r="Q683" t="str">
        <f>CONCATENATE(C683,E683,G683,I683)</f>
        <v>23</v>
      </c>
    </row>
    <row r="684" spans="1:17" x14ac:dyDescent="0.25">
      <c r="A684">
        <v>713</v>
      </c>
      <c r="D684">
        <v>24.215679000000009</v>
      </c>
      <c r="E684" s="2">
        <v>2</v>
      </c>
      <c r="F684">
        <v>35.026668000000001</v>
      </c>
      <c r="G684" s="3">
        <v>3</v>
      </c>
      <c r="P684">
        <v>2</v>
      </c>
      <c r="Q684" t="str">
        <f>CONCATENATE(C684,E684,G684,I684)</f>
        <v>23</v>
      </c>
    </row>
    <row r="685" spans="1:17" x14ac:dyDescent="0.25">
      <c r="A685">
        <v>714</v>
      </c>
      <c r="B685">
        <v>16.744325000000003</v>
      </c>
      <c r="C685" s="4">
        <v>1</v>
      </c>
      <c r="D685">
        <v>24.237293000000008</v>
      </c>
      <c r="E685" s="2">
        <v>2</v>
      </c>
      <c r="F685">
        <v>35.205211000000006</v>
      </c>
      <c r="G685" s="3">
        <v>3</v>
      </c>
      <c r="P685">
        <v>3</v>
      </c>
      <c r="Q685" t="str">
        <f>CONCATENATE(C685,E685,G685,I685)</f>
        <v>123</v>
      </c>
    </row>
    <row r="686" spans="1:17" x14ac:dyDescent="0.25">
      <c r="A686">
        <v>715</v>
      </c>
      <c r="B686">
        <v>16.811407000000003</v>
      </c>
      <c r="C686" s="4">
        <v>1</v>
      </c>
      <c r="D686">
        <v>24.272085000000004</v>
      </c>
      <c r="E686" s="2">
        <v>2</v>
      </c>
      <c r="F686">
        <v>35.205211000000006</v>
      </c>
      <c r="G686" s="3">
        <v>3</v>
      </c>
      <c r="P686">
        <v>3</v>
      </c>
      <c r="Q686" t="str">
        <f>CONCATENATE(C686,E686,G686,I686)</f>
        <v>123</v>
      </c>
    </row>
    <row r="687" spans="1:17" x14ac:dyDescent="0.25">
      <c r="A687">
        <v>716</v>
      </c>
      <c r="B687">
        <v>16.765887000000006</v>
      </c>
      <c r="C687" s="4">
        <v>1</v>
      </c>
      <c r="D687">
        <v>24.357918000000005</v>
      </c>
      <c r="E687" s="2">
        <v>2</v>
      </c>
      <c r="H687">
        <v>25.780783</v>
      </c>
      <c r="I687" s="5">
        <v>4</v>
      </c>
      <c r="P687">
        <v>3</v>
      </c>
      <c r="Q687" t="str">
        <f>CONCATENATE(C687,E687,G687,I687)</f>
        <v>124</v>
      </c>
    </row>
    <row r="688" spans="1:17" x14ac:dyDescent="0.25">
      <c r="A688">
        <v>717</v>
      </c>
      <c r="B688">
        <v>16.776616000000004</v>
      </c>
      <c r="C688" s="4">
        <v>1</v>
      </c>
      <c r="D688">
        <v>24.269741000000003</v>
      </c>
      <c r="E688" s="2">
        <v>2</v>
      </c>
      <c r="H688">
        <v>25.620367000000002</v>
      </c>
      <c r="I688" s="5">
        <v>4</v>
      </c>
      <c r="P688">
        <v>3</v>
      </c>
      <c r="Q688" t="str">
        <f>CONCATENATE(C688,E688,G688,I688)</f>
        <v>124</v>
      </c>
    </row>
    <row r="689" spans="1:17" x14ac:dyDescent="0.25">
      <c r="A689">
        <v>718</v>
      </c>
      <c r="B689">
        <v>16.744793000000001</v>
      </c>
      <c r="C689" s="4">
        <v>1</v>
      </c>
      <c r="D689">
        <v>24.300678000000005</v>
      </c>
      <c r="E689" s="2">
        <v>2</v>
      </c>
      <c r="H689">
        <v>25.645939000000006</v>
      </c>
      <c r="I689" s="5">
        <v>4</v>
      </c>
      <c r="P689">
        <v>3</v>
      </c>
      <c r="Q689" t="str">
        <f>CONCATENATE(C689,E689,G689,I689)</f>
        <v>124</v>
      </c>
    </row>
    <row r="690" spans="1:17" x14ac:dyDescent="0.25">
      <c r="A690">
        <v>719</v>
      </c>
      <c r="B690">
        <v>16.714168000000001</v>
      </c>
      <c r="C690" s="4">
        <v>1</v>
      </c>
      <c r="H690">
        <v>25.679846000000005</v>
      </c>
      <c r="I690" s="5">
        <v>4</v>
      </c>
      <c r="P690">
        <v>2</v>
      </c>
      <c r="Q690" t="str">
        <f>CONCATENATE(C690,E690,G690,I690)</f>
        <v>14</v>
      </c>
    </row>
    <row r="691" spans="1:17" x14ac:dyDescent="0.25">
      <c r="A691">
        <v>720</v>
      </c>
      <c r="B691">
        <v>16.744220000000006</v>
      </c>
      <c r="C691" s="4">
        <v>1</v>
      </c>
      <c r="H691">
        <v>25.682241000000005</v>
      </c>
      <c r="I691" s="5">
        <v>4</v>
      </c>
      <c r="P691">
        <v>2</v>
      </c>
      <c r="Q691" t="str">
        <f>CONCATENATE(C691,E691,G691,I691)</f>
        <v>14</v>
      </c>
    </row>
    <row r="692" spans="1:17" x14ac:dyDescent="0.25">
      <c r="A692">
        <v>721</v>
      </c>
      <c r="B692">
        <v>16.731199000000004</v>
      </c>
      <c r="C692" s="4">
        <v>1</v>
      </c>
      <c r="H692">
        <v>25.682398000000006</v>
      </c>
      <c r="I692" s="5">
        <v>4</v>
      </c>
      <c r="P692">
        <v>2</v>
      </c>
      <c r="Q692" t="str">
        <f>CONCATENATE(C692,E692,G692,I692)</f>
        <v>14</v>
      </c>
    </row>
    <row r="693" spans="1:17" x14ac:dyDescent="0.25">
      <c r="A693">
        <v>722</v>
      </c>
      <c r="B693">
        <v>16.734897000000004</v>
      </c>
      <c r="C693" s="4">
        <v>1</v>
      </c>
      <c r="H693">
        <v>25.707710000000006</v>
      </c>
      <c r="I693" s="5">
        <v>4</v>
      </c>
      <c r="P693">
        <v>2</v>
      </c>
      <c r="Q693" t="str">
        <f>CONCATENATE(C693,E693,G693,I693)</f>
        <v>14</v>
      </c>
    </row>
    <row r="694" spans="1:17" x14ac:dyDescent="0.25">
      <c r="A694">
        <v>723</v>
      </c>
      <c r="B694">
        <v>16.762970000000003</v>
      </c>
      <c r="C694" s="4">
        <v>1</v>
      </c>
      <c r="H694">
        <v>25.728180000000009</v>
      </c>
      <c r="I694" s="5">
        <v>4</v>
      </c>
      <c r="P694">
        <v>2</v>
      </c>
      <c r="Q694" t="str">
        <f>CONCATENATE(C694,E694,G694,I694)</f>
        <v>14</v>
      </c>
    </row>
    <row r="695" spans="1:17" x14ac:dyDescent="0.25">
      <c r="A695">
        <v>724</v>
      </c>
      <c r="B695">
        <v>16.752658000000004</v>
      </c>
      <c r="C695" s="4">
        <v>1</v>
      </c>
      <c r="H695">
        <v>25.712971000000003</v>
      </c>
      <c r="I695" s="5">
        <v>4</v>
      </c>
      <c r="P695">
        <v>2</v>
      </c>
      <c r="Q695" t="str">
        <f>CONCATENATE(C695,E695,G695,I695)</f>
        <v>14</v>
      </c>
    </row>
    <row r="696" spans="1:17" x14ac:dyDescent="0.25">
      <c r="A696">
        <v>725</v>
      </c>
      <c r="B696">
        <v>16.785313000000002</v>
      </c>
      <c r="C696" s="4">
        <v>1</v>
      </c>
      <c r="H696">
        <v>25.705784000000008</v>
      </c>
      <c r="I696" s="5">
        <v>4</v>
      </c>
      <c r="P696">
        <v>2</v>
      </c>
      <c r="Q696" t="str">
        <f>CONCATENATE(C696,E696,G696,I696)</f>
        <v>14</v>
      </c>
    </row>
    <row r="697" spans="1:17" x14ac:dyDescent="0.25">
      <c r="A697">
        <v>726</v>
      </c>
      <c r="B697">
        <v>16.786043000000006</v>
      </c>
      <c r="C697" s="4">
        <v>1</v>
      </c>
      <c r="H697">
        <v>25.737709000000009</v>
      </c>
      <c r="I697" s="5">
        <v>4</v>
      </c>
      <c r="P697">
        <v>2</v>
      </c>
      <c r="Q697" t="str">
        <f>CONCATENATE(C697,E697,G697,I697)</f>
        <v>14</v>
      </c>
    </row>
    <row r="698" spans="1:17" x14ac:dyDescent="0.25">
      <c r="A698">
        <v>727</v>
      </c>
      <c r="B698">
        <v>16.75797</v>
      </c>
      <c r="C698" s="4">
        <v>1</v>
      </c>
      <c r="H698">
        <v>25.760107000000005</v>
      </c>
      <c r="I698" s="5">
        <v>4</v>
      </c>
      <c r="P698">
        <v>2</v>
      </c>
      <c r="Q698" t="str">
        <f>CONCATENATE(C698,E698,G698,I698)</f>
        <v>14</v>
      </c>
    </row>
    <row r="699" spans="1:17" x14ac:dyDescent="0.25">
      <c r="A699">
        <v>728</v>
      </c>
      <c r="B699">
        <v>16.771408000000008</v>
      </c>
      <c r="C699" s="4">
        <v>1</v>
      </c>
      <c r="H699">
        <v>25.752241000000005</v>
      </c>
      <c r="I699" s="5">
        <v>4</v>
      </c>
      <c r="P699">
        <v>2</v>
      </c>
      <c r="Q699" t="str">
        <f>CONCATENATE(C699,E699,G699,I699)</f>
        <v>14</v>
      </c>
    </row>
    <row r="700" spans="1:17" x14ac:dyDescent="0.25">
      <c r="A700">
        <v>729</v>
      </c>
      <c r="B700">
        <v>16.808595000000004</v>
      </c>
      <c r="C700" s="4">
        <v>1</v>
      </c>
      <c r="H700">
        <v>25.769951000000006</v>
      </c>
      <c r="I700" s="5">
        <v>4</v>
      </c>
      <c r="P700">
        <v>2</v>
      </c>
      <c r="Q700" t="str">
        <f>CONCATENATE(C700,E700,G700,I700)</f>
        <v>14</v>
      </c>
    </row>
    <row r="701" spans="1:17" x14ac:dyDescent="0.25">
      <c r="A701">
        <v>730</v>
      </c>
      <c r="B701">
        <v>16.809272000000007</v>
      </c>
      <c r="C701" s="4">
        <v>1</v>
      </c>
      <c r="H701">
        <v>25.773022000000005</v>
      </c>
      <c r="I701" s="5">
        <v>4</v>
      </c>
      <c r="P701">
        <v>2</v>
      </c>
      <c r="Q701" t="str">
        <f>CONCATENATE(C701,E701,G701,I701)</f>
        <v>14</v>
      </c>
    </row>
    <row r="702" spans="1:17" x14ac:dyDescent="0.25">
      <c r="A702">
        <v>731</v>
      </c>
      <c r="B702">
        <v>16.788386000000003</v>
      </c>
      <c r="C702" s="4">
        <v>1</v>
      </c>
      <c r="H702">
        <v>25.764688000000007</v>
      </c>
      <c r="I702" s="5">
        <v>4</v>
      </c>
      <c r="P702">
        <v>2</v>
      </c>
      <c r="Q702" t="str">
        <f>CONCATENATE(C702,E702,G702,I702)</f>
        <v>14</v>
      </c>
    </row>
    <row r="703" spans="1:17" x14ac:dyDescent="0.25">
      <c r="A703">
        <v>732</v>
      </c>
      <c r="B703">
        <v>16.793856000000005</v>
      </c>
      <c r="C703" s="4">
        <v>1</v>
      </c>
      <c r="H703">
        <v>25.750002000000009</v>
      </c>
      <c r="I703" s="5">
        <v>4</v>
      </c>
      <c r="P703">
        <v>2</v>
      </c>
      <c r="Q703" t="str">
        <f>CONCATENATE(C703,E703,G703,I703)</f>
        <v>14</v>
      </c>
    </row>
    <row r="704" spans="1:17" x14ac:dyDescent="0.25">
      <c r="A704">
        <v>733</v>
      </c>
      <c r="B704">
        <v>16.772918000000004</v>
      </c>
      <c r="C704" s="4">
        <v>1</v>
      </c>
      <c r="H704">
        <v>25.767553000000007</v>
      </c>
      <c r="I704" s="5">
        <v>4</v>
      </c>
      <c r="P704">
        <v>2</v>
      </c>
      <c r="Q704" t="str">
        <f>CONCATENATE(C704,E704,G704,I704)</f>
        <v>14</v>
      </c>
    </row>
    <row r="705" spans="1:17" x14ac:dyDescent="0.25">
      <c r="A705">
        <v>734</v>
      </c>
      <c r="B705">
        <v>16.785313000000002</v>
      </c>
      <c r="C705" s="4">
        <v>1</v>
      </c>
      <c r="H705">
        <v>25.734585000000003</v>
      </c>
      <c r="I705" s="5">
        <v>4</v>
      </c>
      <c r="P705">
        <v>2</v>
      </c>
      <c r="Q705" t="str">
        <f>CONCATENATE(C705,E705,G705,I705)</f>
        <v>14</v>
      </c>
    </row>
    <row r="706" spans="1:17" x14ac:dyDescent="0.25">
      <c r="A706">
        <v>735</v>
      </c>
      <c r="B706">
        <v>16.804272000000005</v>
      </c>
      <c r="C706" s="4">
        <v>1</v>
      </c>
      <c r="H706">
        <v>25.701721000000006</v>
      </c>
      <c r="I706" s="5">
        <v>4</v>
      </c>
      <c r="P706">
        <v>2</v>
      </c>
      <c r="Q706" t="str">
        <f>CONCATENATE(C706,E706,G706,I706)</f>
        <v>14</v>
      </c>
    </row>
    <row r="707" spans="1:17" x14ac:dyDescent="0.25">
      <c r="A707">
        <v>736</v>
      </c>
      <c r="B707">
        <v>16.856252000000005</v>
      </c>
      <c r="C707" s="4">
        <v>1</v>
      </c>
      <c r="H707">
        <v>25.713127</v>
      </c>
      <c r="I707" s="5">
        <v>4</v>
      </c>
      <c r="P707">
        <v>2</v>
      </c>
      <c r="Q707" t="str">
        <f>CONCATENATE(C707,E707,G707,I707)</f>
        <v>14</v>
      </c>
    </row>
    <row r="708" spans="1:17" x14ac:dyDescent="0.25">
      <c r="A708">
        <v>737</v>
      </c>
      <c r="B708">
        <v>16.890001000000005</v>
      </c>
      <c r="C708" s="4">
        <v>1</v>
      </c>
      <c r="D708">
        <v>10.137240000000006</v>
      </c>
      <c r="E708" s="2">
        <v>2</v>
      </c>
      <c r="H708">
        <v>25.750261000000009</v>
      </c>
      <c r="I708" s="5">
        <v>4</v>
      </c>
      <c r="P708">
        <v>3</v>
      </c>
      <c r="Q708" t="str">
        <f>CONCATENATE(C708,E708,G708,I708)</f>
        <v>124</v>
      </c>
    </row>
    <row r="709" spans="1:17" x14ac:dyDescent="0.25">
      <c r="A709">
        <v>738</v>
      </c>
      <c r="B709">
        <v>16.879689000000006</v>
      </c>
      <c r="C709" s="4">
        <v>1</v>
      </c>
      <c r="D709">
        <v>10.195314000000003</v>
      </c>
      <c r="E709" s="2">
        <v>2</v>
      </c>
      <c r="F709">
        <v>18.388230000000007</v>
      </c>
      <c r="G709" s="3">
        <v>3</v>
      </c>
      <c r="H709">
        <v>25.715158000000002</v>
      </c>
      <c r="I709" s="5">
        <v>4</v>
      </c>
      <c r="P709">
        <v>4</v>
      </c>
      <c r="Q709" t="str">
        <f>CONCATENATE(C709,E709,G709,I709)</f>
        <v>1234</v>
      </c>
    </row>
    <row r="710" spans="1:17" x14ac:dyDescent="0.25">
      <c r="A710">
        <v>739</v>
      </c>
      <c r="B710">
        <v>16.790106000000009</v>
      </c>
      <c r="C710" s="4">
        <v>1</v>
      </c>
      <c r="D710">
        <v>10.107241000000002</v>
      </c>
      <c r="E710" s="2">
        <v>2</v>
      </c>
      <c r="F710">
        <v>18.388230000000007</v>
      </c>
      <c r="G710" s="3">
        <v>3</v>
      </c>
      <c r="H710">
        <v>25.683855000000008</v>
      </c>
      <c r="I710" s="5">
        <v>4</v>
      </c>
      <c r="P710">
        <v>4</v>
      </c>
      <c r="Q710" t="str">
        <f>CONCATENATE(C710,E710,G710,I710)</f>
        <v>1234</v>
      </c>
    </row>
    <row r="711" spans="1:17" x14ac:dyDescent="0.25">
      <c r="A711">
        <v>740</v>
      </c>
      <c r="B711">
        <v>16.744325000000003</v>
      </c>
      <c r="C711" s="4">
        <v>1</v>
      </c>
      <c r="D711">
        <v>10.180470000000007</v>
      </c>
      <c r="E711" s="2">
        <v>2</v>
      </c>
      <c r="F711">
        <v>18.388230000000007</v>
      </c>
      <c r="G711" s="3">
        <v>3</v>
      </c>
      <c r="H711">
        <v>25.679533000000006</v>
      </c>
      <c r="I711" s="5">
        <v>4</v>
      </c>
      <c r="P711">
        <v>4</v>
      </c>
      <c r="Q711" t="str">
        <f>CONCATENATE(C711,E711,G711,I711)</f>
        <v>1234</v>
      </c>
    </row>
    <row r="712" spans="1:17" x14ac:dyDescent="0.25">
      <c r="A712">
        <v>741</v>
      </c>
      <c r="D712">
        <v>10.171095000000001</v>
      </c>
      <c r="E712" s="2">
        <v>2</v>
      </c>
      <c r="F712">
        <v>18.388230000000007</v>
      </c>
      <c r="G712" s="3">
        <v>3</v>
      </c>
      <c r="H712">
        <v>25.780783</v>
      </c>
      <c r="I712" s="5">
        <v>4</v>
      </c>
      <c r="P712">
        <v>3</v>
      </c>
      <c r="Q712" t="str">
        <f>CONCATENATE(C712,E712,G712,I712)</f>
        <v>234</v>
      </c>
    </row>
    <row r="713" spans="1:17" x14ac:dyDescent="0.25">
      <c r="A713">
        <v>742</v>
      </c>
      <c r="D713">
        <v>10.172553000000008</v>
      </c>
      <c r="E713" s="2">
        <v>2</v>
      </c>
      <c r="F713">
        <v>18.314792000000004</v>
      </c>
      <c r="G713" s="3">
        <v>3</v>
      </c>
      <c r="P713">
        <v>2</v>
      </c>
      <c r="Q713" t="str">
        <f>CONCATENATE(C713,E713,G713,I713)</f>
        <v>23</v>
      </c>
    </row>
    <row r="714" spans="1:17" x14ac:dyDescent="0.25">
      <c r="A714">
        <v>743</v>
      </c>
      <c r="D714">
        <v>10.160053000000005</v>
      </c>
      <c r="E714" s="2">
        <v>2</v>
      </c>
      <c r="F714">
        <v>18.327449000000001</v>
      </c>
      <c r="G714" s="3">
        <v>3</v>
      </c>
      <c r="P714">
        <v>2</v>
      </c>
      <c r="Q714" t="str">
        <f>CONCATENATE(C714,E714,G714,I714)</f>
        <v>23</v>
      </c>
    </row>
    <row r="715" spans="1:17" x14ac:dyDescent="0.25">
      <c r="A715">
        <v>744</v>
      </c>
      <c r="D715">
        <v>10.128126000000002</v>
      </c>
      <c r="E715" s="2">
        <v>2</v>
      </c>
      <c r="F715">
        <v>18.357814000000005</v>
      </c>
      <c r="G715" s="3">
        <v>3</v>
      </c>
      <c r="P715">
        <v>2</v>
      </c>
      <c r="Q715" t="str">
        <f>CONCATENATE(C715,E715,G715,I715)</f>
        <v>23</v>
      </c>
    </row>
    <row r="716" spans="1:17" x14ac:dyDescent="0.25">
      <c r="A716">
        <v>745</v>
      </c>
      <c r="D716">
        <v>10.131720000000001</v>
      </c>
      <c r="E716" s="2">
        <v>2</v>
      </c>
      <c r="F716">
        <v>18.343751000000005</v>
      </c>
      <c r="G716" s="3">
        <v>3</v>
      </c>
      <c r="P716">
        <v>2</v>
      </c>
      <c r="Q716" t="str">
        <f>CONCATENATE(C716,E716,G716,I716)</f>
        <v>23</v>
      </c>
    </row>
    <row r="717" spans="1:17" x14ac:dyDescent="0.25">
      <c r="A717">
        <v>746</v>
      </c>
      <c r="D717">
        <v>10.137240000000006</v>
      </c>
      <c r="E717" s="2">
        <v>2</v>
      </c>
      <c r="F717">
        <v>18.388230000000007</v>
      </c>
      <c r="G717" s="3">
        <v>3</v>
      </c>
      <c r="J717">
        <v>39.369324000000006</v>
      </c>
      <c r="K717" t="s">
        <v>22</v>
      </c>
      <c r="Q717" t="str">
        <f>CONCATENATE(C717,E717,G717,I717)</f>
        <v>23</v>
      </c>
    </row>
    <row r="718" spans="1:17" x14ac:dyDescent="0.25">
      <c r="A718">
        <v>777</v>
      </c>
      <c r="Q718" t="str">
        <f>CONCATENATE(C718,E718,G718,I718)</f>
        <v/>
      </c>
    </row>
    <row r="719" spans="1:17" x14ac:dyDescent="0.25">
      <c r="A719">
        <v>778</v>
      </c>
      <c r="Q719" t="str">
        <f>CONCATENATE(C719,E719,G719,I719)</f>
        <v/>
      </c>
    </row>
    <row r="720" spans="1:17" x14ac:dyDescent="0.25">
      <c r="A720">
        <v>779</v>
      </c>
      <c r="J720">
        <v>39.290783000000005</v>
      </c>
      <c r="K720" t="s">
        <v>22</v>
      </c>
      <c r="Q720" t="str">
        <f>CONCATENATE(C720,E720,G720,I720)</f>
        <v/>
      </c>
    </row>
    <row r="721" spans="1:17" x14ac:dyDescent="0.25">
      <c r="A721">
        <v>780</v>
      </c>
      <c r="B721">
        <v>72.267729000000003</v>
      </c>
      <c r="C721" s="4">
        <v>1</v>
      </c>
      <c r="P721">
        <v>1</v>
      </c>
      <c r="Q721" t="str">
        <f>CONCATENATE(C721,E721,G721,I721)</f>
        <v>1</v>
      </c>
    </row>
    <row r="722" spans="1:17" x14ac:dyDescent="0.25">
      <c r="A722">
        <v>781</v>
      </c>
      <c r="B722">
        <v>72.257369000000011</v>
      </c>
      <c r="C722" s="4">
        <v>1</v>
      </c>
      <c r="P722">
        <v>1</v>
      </c>
      <c r="Q722" t="str">
        <f>CONCATENATE(C722,E722,G722,I722)</f>
        <v>1</v>
      </c>
    </row>
    <row r="723" spans="1:17" x14ac:dyDescent="0.25">
      <c r="A723">
        <v>782</v>
      </c>
      <c r="B723">
        <v>72.21799</v>
      </c>
      <c r="C723" s="4">
        <v>1</v>
      </c>
      <c r="P723">
        <v>1</v>
      </c>
      <c r="Q723" t="str">
        <f>CONCATENATE(C723,E723,G723,I723)</f>
        <v>1</v>
      </c>
    </row>
    <row r="724" spans="1:17" x14ac:dyDescent="0.25">
      <c r="A724">
        <v>783</v>
      </c>
      <c r="B724">
        <v>72.224896000000001</v>
      </c>
      <c r="C724" s="4">
        <v>1</v>
      </c>
      <c r="P724">
        <v>1</v>
      </c>
      <c r="Q724" t="str">
        <f>CONCATENATE(C724,E724,G724,I724)</f>
        <v>1</v>
      </c>
    </row>
    <row r="725" spans="1:17" x14ac:dyDescent="0.25">
      <c r="A725">
        <v>784</v>
      </c>
      <c r="B725">
        <v>72.216701</v>
      </c>
      <c r="C725" s="4">
        <v>1</v>
      </c>
      <c r="H725">
        <v>63.414638000000004</v>
      </c>
      <c r="I725" s="5">
        <v>4</v>
      </c>
      <c r="P725">
        <v>2</v>
      </c>
      <c r="Q725" t="str">
        <f>CONCATENATE(C725,E725,G725,I725)</f>
        <v>14</v>
      </c>
    </row>
    <row r="726" spans="1:17" x14ac:dyDescent="0.25">
      <c r="A726">
        <v>785</v>
      </c>
      <c r="B726">
        <v>72.214588000000006</v>
      </c>
      <c r="C726" s="4">
        <v>1</v>
      </c>
      <c r="H726">
        <v>63.431148000000007</v>
      </c>
      <c r="I726" s="5">
        <v>4</v>
      </c>
      <c r="P726">
        <v>2</v>
      </c>
      <c r="Q726" t="str">
        <f>CONCATENATE(C726,E726,G726,I726)</f>
        <v>14</v>
      </c>
    </row>
    <row r="727" spans="1:17" x14ac:dyDescent="0.25">
      <c r="A727">
        <v>786</v>
      </c>
      <c r="B727">
        <v>72.212216000000012</v>
      </c>
      <c r="C727" s="4">
        <v>1</v>
      </c>
      <c r="H727">
        <v>63.446979000000006</v>
      </c>
      <c r="I727" s="5">
        <v>4</v>
      </c>
      <c r="P727">
        <v>2</v>
      </c>
      <c r="Q727" t="str">
        <f>CONCATENATE(C727,E727,G727,I727)</f>
        <v>14</v>
      </c>
    </row>
    <row r="728" spans="1:17" x14ac:dyDescent="0.25">
      <c r="A728">
        <v>787</v>
      </c>
      <c r="B728">
        <v>72.232628000000005</v>
      </c>
      <c r="C728" s="4">
        <v>1</v>
      </c>
      <c r="H728">
        <v>63.448906000000001</v>
      </c>
      <c r="I728" s="5">
        <v>4</v>
      </c>
      <c r="P728">
        <v>2</v>
      </c>
      <c r="Q728" t="str">
        <f>CONCATENATE(C728,E728,G728,I728)</f>
        <v>14</v>
      </c>
    </row>
    <row r="729" spans="1:17" x14ac:dyDescent="0.25">
      <c r="A729">
        <v>788</v>
      </c>
      <c r="B729">
        <v>72.218608000000003</v>
      </c>
      <c r="C729" s="4">
        <v>1</v>
      </c>
      <c r="H729">
        <v>63.451305000000005</v>
      </c>
      <c r="I729" s="5">
        <v>4</v>
      </c>
      <c r="P729">
        <v>2</v>
      </c>
      <c r="Q729" t="str">
        <f>CONCATENATE(C729,E729,G729,I729)</f>
        <v>14</v>
      </c>
    </row>
    <row r="730" spans="1:17" x14ac:dyDescent="0.25">
      <c r="A730">
        <v>789</v>
      </c>
      <c r="B730">
        <v>72.206289000000012</v>
      </c>
      <c r="C730" s="4">
        <v>1</v>
      </c>
      <c r="H730">
        <v>63.449798000000001</v>
      </c>
      <c r="I730" s="5">
        <v>4</v>
      </c>
      <c r="P730">
        <v>2</v>
      </c>
      <c r="Q730" t="str">
        <f>CONCATENATE(C730,E730,G730,I730)</f>
        <v>14</v>
      </c>
    </row>
    <row r="731" spans="1:17" x14ac:dyDescent="0.25">
      <c r="A731">
        <v>790</v>
      </c>
      <c r="B731">
        <v>72.194176000000013</v>
      </c>
      <c r="C731" s="4">
        <v>1</v>
      </c>
      <c r="H731">
        <v>63.439426000000005</v>
      </c>
      <c r="I731" s="5">
        <v>4</v>
      </c>
      <c r="P731">
        <v>2</v>
      </c>
      <c r="Q731" t="str">
        <f>CONCATENATE(C731,E731,G731,I731)</f>
        <v>14</v>
      </c>
    </row>
    <row r="732" spans="1:17" x14ac:dyDescent="0.25">
      <c r="A732">
        <v>791</v>
      </c>
      <c r="B732">
        <v>72.177785</v>
      </c>
      <c r="C732" s="4">
        <v>1</v>
      </c>
      <c r="H732">
        <v>63.433494000000003</v>
      </c>
      <c r="I732" s="5">
        <v>4</v>
      </c>
      <c r="P732">
        <v>2</v>
      </c>
      <c r="Q732" t="str">
        <f>CONCATENATE(C732,E732,G732,I732)</f>
        <v>14</v>
      </c>
    </row>
    <row r="733" spans="1:17" x14ac:dyDescent="0.25">
      <c r="A733">
        <v>792</v>
      </c>
      <c r="B733">
        <v>72.213196000000011</v>
      </c>
      <c r="C733" s="4">
        <v>1</v>
      </c>
      <c r="H733">
        <v>63.418281000000007</v>
      </c>
      <c r="I733" s="5">
        <v>4</v>
      </c>
      <c r="P733">
        <v>2</v>
      </c>
      <c r="Q733" t="str">
        <f>CONCATENATE(C733,E733,G733,I733)</f>
        <v>14</v>
      </c>
    </row>
    <row r="734" spans="1:17" x14ac:dyDescent="0.25">
      <c r="A734">
        <v>793</v>
      </c>
      <c r="B734">
        <v>72.267729000000003</v>
      </c>
      <c r="C734" s="4">
        <v>1</v>
      </c>
      <c r="H734">
        <v>63.448284000000001</v>
      </c>
      <c r="I734" s="5">
        <v>4</v>
      </c>
      <c r="P734">
        <v>2</v>
      </c>
      <c r="Q734" t="str">
        <f>CONCATENATE(C734,E734,G734,I734)</f>
        <v>14</v>
      </c>
    </row>
    <row r="735" spans="1:17" x14ac:dyDescent="0.25">
      <c r="A735">
        <v>794</v>
      </c>
      <c r="B735">
        <v>72.267729000000003</v>
      </c>
      <c r="C735" s="4">
        <v>1</v>
      </c>
      <c r="H735">
        <v>63.462036000000005</v>
      </c>
      <c r="I735" s="5">
        <v>4</v>
      </c>
      <c r="P735">
        <v>2</v>
      </c>
      <c r="Q735" t="str">
        <f>CONCATENATE(C735,E735,G735,I735)</f>
        <v>14</v>
      </c>
    </row>
    <row r="736" spans="1:17" x14ac:dyDescent="0.25">
      <c r="A736">
        <v>795</v>
      </c>
      <c r="D736">
        <v>80.057573000000005</v>
      </c>
      <c r="E736" s="2">
        <v>2</v>
      </c>
      <c r="H736">
        <v>63.606880000000004</v>
      </c>
      <c r="I736" s="5">
        <v>4</v>
      </c>
      <c r="P736">
        <v>2</v>
      </c>
      <c r="Q736" t="str">
        <f>CONCATENATE(C736,E736,G736,I736)</f>
        <v>24</v>
      </c>
    </row>
    <row r="737" spans="1:17" x14ac:dyDescent="0.25">
      <c r="A737">
        <v>796</v>
      </c>
      <c r="D737">
        <v>80.122467</v>
      </c>
      <c r="E737" s="2">
        <v>2</v>
      </c>
      <c r="H737">
        <v>63.414638000000004</v>
      </c>
      <c r="I737" s="5">
        <v>4</v>
      </c>
      <c r="P737">
        <v>2</v>
      </c>
      <c r="Q737" t="str">
        <f>CONCATENATE(C737,E737,G737,I737)</f>
        <v>24</v>
      </c>
    </row>
    <row r="738" spans="1:17" x14ac:dyDescent="0.25">
      <c r="A738">
        <v>797</v>
      </c>
      <c r="D738">
        <v>80.107313000000005</v>
      </c>
      <c r="E738" s="2">
        <v>2</v>
      </c>
      <c r="H738">
        <v>63.414638000000004</v>
      </c>
      <c r="I738" s="5">
        <v>4</v>
      </c>
      <c r="P738">
        <v>2</v>
      </c>
      <c r="Q738" t="str">
        <f>CONCATENATE(C738,E738,G738,I738)</f>
        <v>24</v>
      </c>
    </row>
    <row r="739" spans="1:17" x14ac:dyDescent="0.25">
      <c r="A739">
        <v>798</v>
      </c>
      <c r="D739">
        <v>80.134322000000012</v>
      </c>
      <c r="E739" s="2">
        <v>2</v>
      </c>
      <c r="P739">
        <v>1</v>
      </c>
      <c r="Q739" t="str">
        <f>CONCATENATE(C739,E739,G739,I739)</f>
        <v>2</v>
      </c>
    </row>
    <row r="740" spans="1:17" x14ac:dyDescent="0.25">
      <c r="A740">
        <v>799</v>
      </c>
      <c r="D740">
        <v>80.145198000000008</v>
      </c>
      <c r="E740" s="2">
        <v>2</v>
      </c>
      <c r="F740">
        <v>73.070315000000008</v>
      </c>
      <c r="G740" s="3">
        <v>3</v>
      </c>
      <c r="P740">
        <v>2</v>
      </c>
      <c r="Q740" t="str">
        <f>CONCATENATE(C740,E740,G740,I740)</f>
        <v>23</v>
      </c>
    </row>
    <row r="741" spans="1:17" x14ac:dyDescent="0.25">
      <c r="A741">
        <v>800</v>
      </c>
      <c r="D741">
        <v>80.147517000000008</v>
      </c>
      <c r="E741" s="2">
        <v>2</v>
      </c>
      <c r="F741">
        <v>73.102273000000011</v>
      </c>
      <c r="G741" s="3">
        <v>3</v>
      </c>
      <c r="P741">
        <v>2</v>
      </c>
      <c r="Q741" t="str">
        <f>CONCATENATE(C741,E741,G741,I741)</f>
        <v>23</v>
      </c>
    </row>
    <row r="742" spans="1:17" x14ac:dyDescent="0.25">
      <c r="A742">
        <v>801</v>
      </c>
      <c r="D742">
        <v>80.126384000000002</v>
      </c>
      <c r="E742" s="2">
        <v>2</v>
      </c>
      <c r="F742">
        <v>73.039647000000002</v>
      </c>
      <c r="G742" s="3">
        <v>3</v>
      </c>
      <c r="P742">
        <v>2</v>
      </c>
      <c r="Q742" t="str">
        <f>CONCATENATE(C742,E742,G742,I742)</f>
        <v>23</v>
      </c>
    </row>
    <row r="743" spans="1:17" x14ac:dyDescent="0.25">
      <c r="A743">
        <v>802</v>
      </c>
      <c r="D743">
        <v>80.087005000000005</v>
      </c>
      <c r="E743" s="2">
        <v>2</v>
      </c>
      <c r="F743">
        <v>73.030421000000004</v>
      </c>
      <c r="G743" s="3">
        <v>3</v>
      </c>
      <c r="P743">
        <v>2</v>
      </c>
      <c r="Q743" t="str">
        <f>CONCATENATE(C743,E743,G743,I743)</f>
        <v>23</v>
      </c>
    </row>
    <row r="744" spans="1:17" x14ac:dyDescent="0.25">
      <c r="A744">
        <v>803</v>
      </c>
      <c r="D744">
        <v>80.070614000000006</v>
      </c>
      <c r="E744" s="2">
        <v>2</v>
      </c>
      <c r="F744">
        <v>73.004082000000011</v>
      </c>
      <c r="G744" s="3">
        <v>3</v>
      </c>
      <c r="P744">
        <v>2</v>
      </c>
      <c r="Q744" t="str">
        <f>CONCATENATE(C744,E744,G744,I744)</f>
        <v>23</v>
      </c>
    </row>
    <row r="745" spans="1:17" x14ac:dyDescent="0.25">
      <c r="A745">
        <v>804</v>
      </c>
      <c r="D745">
        <v>80.079634000000013</v>
      </c>
      <c r="E745" s="2">
        <v>2</v>
      </c>
      <c r="F745">
        <v>73.016659000000004</v>
      </c>
      <c r="G745" s="3">
        <v>3</v>
      </c>
      <c r="P745">
        <v>2</v>
      </c>
      <c r="Q745" t="str">
        <f>CONCATENATE(C745,E745,G745,I745)</f>
        <v>23</v>
      </c>
    </row>
    <row r="746" spans="1:17" x14ac:dyDescent="0.25">
      <c r="A746">
        <v>805</v>
      </c>
      <c r="D746">
        <v>80.070098000000002</v>
      </c>
      <c r="E746" s="2">
        <v>2</v>
      </c>
      <c r="F746">
        <v>73.049595000000011</v>
      </c>
      <c r="G746" s="3">
        <v>3</v>
      </c>
      <c r="P746">
        <v>2</v>
      </c>
      <c r="Q746" t="str">
        <f>CONCATENATE(C746,E746,G746,I746)</f>
        <v>23</v>
      </c>
    </row>
    <row r="747" spans="1:17" x14ac:dyDescent="0.25">
      <c r="A747">
        <v>806</v>
      </c>
      <c r="D747">
        <v>80.045152000000002</v>
      </c>
      <c r="E747" s="2">
        <v>2</v>
      </c>
      <c r="F747">
        <v>73.058666000000002</v>
      </c>
      <c r="G747" s="3">
        <v>3</v>
      </c>
      <c r="P747">
        <v>2</v>
      </c>
      <c r="Q747" t="str">
        <f>CONCATENATE(C747,E747,G747,I747)</f>
        <v>23</v>
      </c>
    </row>
    <row r="748" spans="1:17" x14ac:dyDescent="0.25">
      <c r="A748">
        <v>807</v>
      </c>
      <c r="D748">
        <v>80.160506000000012</v>
      </c>
      <c r="E748" s="2">
        <v>2</v>
      </c>
      <c r="F748">
        <v>73.058563000000007</v>
      </c>
      <c r="G748" s="3">
        <v>3</v>
      </c>
      <c r="P748">
        <v>2</v>
      </c>
      <c r="Q748" t="str">
        <f>CONCATENATE(C748,E748,G748,I748)</f>
        <v>23</v>
      </c>
    </row>
    <row r="749" spans="1:17" x14ac:dyDescent="0.25">
      <c r="A749">
        <v>808</v>
      </c>
      <c r="D749">
        <v>80.057573000000005</v>
      </c>
      <c r="E749" s="2">
        <v>2</v>
      </c>
      <c r="F749">
        <v>73.039389</v>
      </c>
      <c r="G749" s="3">
        <v>3</v>
      </c>
      <c r="P749">
        <v>2</v>
      </c>
      <c r="Q749" t="str">
        <f>CONCATENATE(C749,E749,G749,I749)</f>
        <v>23</v>
      </c>
    </row>
    <row r="750" spans="1:17" x14ac:dyDescent="0.25">
      <c r="A750">
        <v>809</v>
      </c>
      <c r="F750">
        <v>73.033307000000008</v>
      </c>
      <c r="G750" s="3">
        <v>3</v>
      </c>
      <c r="H750">
        <v>79.556363000000005</v>
      </c>
      <c r="I750" s="5">
        <v>4</v>
      </c>
      <c r="P750">
        <v>2</v>
      </c>
      <c r="Q750" t="str">
        <f>CONCATENATE(C750,E750,G750,I750)</f>
        <v>34</v>
      </c>
    </row>
    <row r="751" spans="1:17" x14ac:dyDescent="0.25">
      <c r="A751">
        <v>810</v>
      </c>
      <c r="F751">
        <v>72.967280000000002</v>
      </c>
      <c r="G751" s="3">
        <v>3</v>
      </c>
      <c r="H751">
        <v>79.564558000000005</v>
      </c>
      <c r="I751" s="5">
        <v>4</v>
      </c>
      <c r="P751">
        <v>2</v>
      </c>
      <c r="Q751" t="str">
        <f>CONCATENATE(C751,E751,G751,I751)</f>
        <v>34</v>
      </c>
    </row>
    <row r="752" spans="1:17" x14ac:dyDescent="0.25">
      <c r="A752">
        <v>811</v>
      </c>
      <c r="F752">
        <v>73.070315000000008</v>
      </c>
      <c r="G752" s="3">
        <v>3</v>
      </c>
      <c r="H752">
        <v>79.558270000000007</v>
      </c>
      <c r="I752" s="5">
        <v>4</v>
      </c>
      <c r="P752">
        <v>2</v>
      </c>
      <c r="Q752" t="str">
        <f>CONCATENATE(C752,E752,G752,I752)</f>
        <v>34</v>
      </c>
    </row>
    <row r="753" spans="1:17" x14ac:dyDescent="0.25">
      <c r="A753">
        <v>812</v>
      </c>
      <c r="H753">
        <v>79.55656900000001</v>
      </c>
      <c r="I753" s="5">
        <v>4</v>
      </c>
      <c r="P753">
        <v>1</v>
      </c>
      <c r="Q753" t="str">
        <f>CONCATENATE(C753,E753,G753,I753)</f>
        <v>4</v>
      </c>
    </row>
    <row r="754" spans="1:17" x14ac:dyDescent="0.25">
      <c r="A754">
        <v>813</v>
      </c>
      <c r="B754">
        <v>92.098172000000005</v>
      </c>
      <c r="C754" s="4">
        <v>1</v>
      </c>
      <c r="H754">
        <v>79.549301000000014</v>
      </c>
      <c r="I754" s="5">
        <v>4</v>
      </c>
      <c r="P754">
        <v>2</v>
      </c>
      <c r="Q754" t="str">
        <f>CONCATENATE(C754,E754,G754,I754)</f>
        <v>14</v>
      </c>
    </row>
    <row r="755" spans="1:17" x14ac:dyDescent="0.25">
      <c r="A755">
        <v>814</v>
      </c>
      <c r="B755">
        <v>92.089976000000007</v>
      </c>
      <c r="C755" s="4">
        <v>1</v>
      </c>
      <c r="H755">
        <v>79.590588000000011</v>
      </c>
      <c r="I755" s="5">
        <v>4</v>
      </c>
      <c r="P755">
        <v>2</v>
      </c>
      <c r="Q755" t="str">
        <f>CONCATENATE(C755,E755,G755,I755)</f>
        <v>14</v>
      </c>
    </row>
    <row r="756" spans="1:17" x14ac:dyDescent="0.25">
      <c r="A756">
        <v>815</v>
      </c>
      <c r="B756">
        <v>92.074874000000008</v>
      </c>
      <c r="C756" s="4">
        <v>1</v>
      </c>
      <c r="H756">
        <v>79.573167000000012</v>
      </c>
      <c r="I756" s="5">
        <v>4</v>
      </c>
      <c r="P756">
        <v>2</v>
      </c>
      <c r="Q756" t="str">
        <f>CONCATENATE(C756,E756,G756,I756)</f>
        <v>14</v>
      </c>
    </row>
    <row r="757" spans="1:17" x14ac:dyDescent="0.25">
      <c r="A757">
        <v>816</v>
      </c>
      <c r="B757">
        <v>92.072089000000005</v>
      </c>
      <c r="C757" s="4">
        <v>1</v>
      </c>
      <c r="H757">
        <v>79.547395000000009</v>
      </c>
      <c r="I757" s="5">
        <v>4</v>
      </c>
      <c r="P757">
        <v>2</v>
      </c>
      <c r="Q757" t="str">
        <f>CONCATENATE(C757,E757,G757,I757)</f>
        <v>14</v>
      </c>
    </row>
    <row r="758" spans="1:17" x14ac:dyDescent="0.25">
      <c r="A758">
        <v>817</v>
      </c>
      <c r="B758">
        <v>92.085029000000006</v>
      </c>
      <c r="C758" s="4">
        <v>1</v>
      </c>
      <c r="H758">
        <v>79.489871000000008</v>
      </c>
      <c r="I758" s="5">
        <v>4</v>
      </c>
      <c r="P758">
        <v>2</v>
      </c>
      <c r="Q758" t="str">
        <f>CONCATENATE(C758,E758,G758,I758)</f>
        <v>14</v>
      </c>
    </row>
    <row r="759" spans="1:17" x14ac:dyDescent="0.25">
      <c r="A759">
        <v>818</v>
      </c>
      <c r="B759">
        <v>92.080748999999997</v>
      </c>
      <c r="C759" s="4">
        <v>1</v>
      </c>
      <c r="H759">
        <v>79.562600000000003</v>
      </c>
      <c r="I759" s="5">
        <v>4</v>
      </c>
      <c r="P759">
        <v>2</v>
      </c>
      <c r="Q759" t="str">
        <f>CONCATENATE(C759,E759,G759,I759)</f>
        <v>14</v>
      </c>
    </row>
    <row r="760" spans="1:17" x14ac:dyDescent="0.25">
      <c r="A760">
        <v>819</v>
      </c>
      <c r="B760">
        <v>92.072709000000003</v>
      </c>
      <c r="C760" s="4">
        <v>1</v>
      </c>
      <c r="H760">
        <v>79.546517000000009</v>
      </c>
      <c r="I760" s="5">
        <v>4</v>
      </c>
      <c r="P760">
        <v>2</v>
      </c>
      <c r="Q760" t="str">
        <f>CONCATENATE(C760,E760,G760,I760)</f>
        <v>14</v>
      </c>
    </row>
    <row r="761" spans="1:17" x14ac:dyDescent="0.25">
      <c r="A761">
        <v>820</v>
      </c>
      <c r="B761">
        <v>92.094459000000001</v>
      </c>
      <c r="C761" s="4">
        <v>1</v>
      </c>
      <c r="H761">
        <v>79.610123000000002</v>
      </c>
      <c r="I761" s="5">
        <v>4</v>
      </c>
      <c r="P761">
        <v>2</v>
      </c>
      <c r="Q761" t="str">
        <f>CONCATENATE(C761,E761,G761,I761)</f>
        <v>14</v>
      </c>
    </row>
    <row r="762" spans="1:17" x14ac:dyDescent="0.25">
      <c r="A762">
        <v>821</v>
      </c>
      <c r="B762">
        <v>92.090749000000017</v>
      </c>
      <c r="C762" s="4">
        <v>1</v>
      </c>
      <c r="H762">
        <v>79.556363000000005</v>
      </c>
      <c r="I762" s="5">
        <v>4</v>
      </c>
      <c r="P762">
        <v>2</v>
      </c>
      <c r="Q762" t="str">
        <f>CONCATENATE(C762,E762,G762,I762)</f>
        <v>14</v>
      </c>
    </row>
    <row r="763" spans="1:17" x14ac:dyDescent="0.25">
      <c r="A763">
        <v>822</v>
      </c>
      <c r="B763">
        <v>92.099666000000013</v>
      </c>
      <c r="C763" s="4">
        <v>1</v>
      </c>
      <c r="P763">
        <v>1</v>
      </c>
      <c r="Q763" t="str">
        <f>CONCATENATE(C763,E763,G763,I763)</f>
        <v>1</v>
      </c>
    </row>
    <row r="764" spans="1:17" x14ac:dyDescent="0.25">
      <c r="A764">
        <v>823</v>
      </c>
      <c r="B764">
        <v>92.094047000000018</v>
      </c>
      <c r="C764" s="4">
        <v>1</v>
      </c>
      <c r="P764">
        <v>1</v>
      </c>
      <c r="Q764" t="str">
        <f>CONCATENATE(C764,E764,G764,I764)</f>
        <v>1</v>
      </c>
    </row>
    <row r="765" spans="1:17" x14ac:dyDescent="0.25">
      <c r="A765">
        <v>824</v>
      </c>
      <c r="B765">
        <v>92.123788000000005</v>
      </c>
      <c r="C765" s="4">
        <v>1</v>
      </c>
      <c r="D765">
        <v>100.849097</v>
      </c>
      <c r="E765" s="2">
        <v>2</v>
      </c>
      <c r="P765">
        <v>2</v>
      </c>
      <c r="Q765" t="str">
        <f>CONCATENATE(C765,E765,G765,I765)</f>
        <v>12</v>
      </c>
    </row>
    <row r="766" spans="1:17" x14ac:dyDescent="0.25">
      <c r="A766">
        <v>825</v>
      </c>
      <c r="B766">
        <v>92.226360999999997</v>
      </c>
      <c r="C766" s="4">
        <v>1</v>
      </c>
      <c r="D766">
        <v>100.89002300000001</v>
      </c>
      <c r="E766" s="2">
        <v>2</v>
      </c>
      <c r="P766">
        <v>2</v>
      </c>
      <c r="Q766" t="str">
        <f>CONCATENATE(C766,E766,G766,I766)</f>
        <v>12</v>
      </c>
    </row>
    <row r="767" spans="1:17" x14ac:dyDescent="0.25">
      <c r="A767">
        <v>826</v>
      </c>
      <c r="B767">
        <v>92.098172000000005</v>
      </c>
      <c r="C767" s="4">
        <v>1</v>
      </c>
      <c r="D767">
        <v>100.89719100000001</v>
      </c>
      <c r="E767" s="2">
        <v>2</v>
      </c>
      <c r="P767">
        <v>2</v>
      </c>
      <c r="Q767" t="str">
        <f>CONCATENATE(C767,E767,G767,I767)</f>
        <v>12</v>
      </c>
    </row>
    <row r="768" spans="1:17" x14ac:dyDescent="0.25">
      <c r="A768">
        <v>827</v>
      </c>
      <c r="D768">
        <v>100.90997200000001</v>
      </c>
      <c r="E768" s="2">
        <v>2</v>
      </c>
      <c r="P768">
        <v>1</v>
      </c>
      <c r="Q768" t="str">
        <f>CONCATENATE(C768,E768,G768,I768)</f>
        <v>2</v>
      </c>
    </row>
    <row r="769" spans="1:17" x14ac:dyDescent="0.25">
      <c r="A769">
        <v>828</v>
      </c>
      <c r="D769">
        <v>100.90976400000001</v>
      </c>
      <c r="E769" s="2">
        <v>2</v>
      </c>
      <c r="P769">
        <v>1</v>
      </c>
      <c r="Q769" t="str">
        <f>CONCATENATE(C769,E769,G769,I769)</f>
        <v>2</v>
      </c>
    </row>
    <row r="770" spans="1:17" x14ac:dyDescent="0.25">
      <c r="A770">
        <v>829</v>
      </c>
      <c r="D770">
        <v>100.893529</v>
      </c>
      <c r="E770" s="2">
        <v>2</v>
      </c>
      <c r="F770">
        <v>92.724941999999999</v>
      </c>
      <c r="G770" s="3">
        <v>3</v>
      </c>
      <c r="P770">
        <v>2</v>
      </c>
      <c r="Q770" t="str">
        <f>CONCATENATE(C770,E770,G770,I770)</f>
        <v>23</v>
      </c>
    </row>
    <row r="771" spans="1:17" x14ac:dyDescent="0.25">
      <c r="A771">
        <v>830</v>
      </c>
      <c r="D771">
        <v>100.874303</v>
      </c>
      <c r="E771" s="2">
        <v>2</v>
      </c>
      <c r="F771">
        <v>92.813804000000005</v>
      </c>
      <c r="G771" s="3">
        <v>3</v>
      </c>
      <c r="P771">
        <v>2</v>
      </c>
      <c r="Q771" t="str">
        <f>CONCATENATE(C771,E771,G771,I771)</f>
        <v>23</v>
      </c>
    </row>
    <row r="772" spans="1:17" x14ac:dyDescent="0.25">
      <c r="A772">
        <v>831</v>
      </c>
      <c r="D772">
        <v>100.87976700000002</v>
      </c>
      <c r="E772" s="2">
        <v>2</v>
      </c>
      <c r="F772">
        <v>92.777104000000008</v>
      </c>
      <c r="G772" s="3">
        <v>3</v>
      </c>
      <c r="P772">
        <v>2</v>
      </c>
      <c r="Q772" t="str">
        <f>CONCATENATE(C772,E772,G772,I772)</f>
        <v>23</v>
      </c>
    </row>
    <row r="773" spans="1:17" x14ac:dyDescent="0.25">
      <c r="A773">
        <v>832</v>
      </c>
      <c r="D773">
        <v>100.887551</v>
      </c>
      <c r="E773" s="2">
        <v>2</v>
      </c>
      <c r="F773">
        <v>92.754272000000014</v>
      </c>
      <c r="G773" s="3">
        <v>3</v>
      </c>
      <c r="P773">
        <v>2</v>
      </c>
      <c r="Q773" t="str">
        <f>CONCATENATE(C773,E773,G773,I773)</f>
        <v>23</v>
      </c>
    </row>
    <row r="774" spans="1:17" x14ac:dyDescent="0.25">
      <c r="A774">
        <v>833</v>
      </c>
      <c r="D774">
        <v>100.88131200000001</v>
      </c>
      <c r="E774" s="2">
        <v>2</v>
      </c>
      <c r="F774">
        <v>92.731952000000007</v>
      </c>
      <c r="G774" s="3">
        <v>3</v>
      </c>
      <c r="P774">
        <v>2</v>
      </c>
      <c r="Q774" t="str">
        <f>CONCATENATE(C774,E774,G774,I774)</f>
        <v>23</v>
      </c>
    </row>
    <row r="775" spans="1:17" x14ac:dyDescent="0.25">
      <c r="A775">
        <v>834</v>
      </c>
      <c r="D775">
        <v>100.86090200000001</v>
      </c>
      <c r="E775" s="2">
        <v>2</v>
      </c>
      <c r="F775">
        <v>92.761333000000008</v>
      </c>
      <c r="G775" s="3">
        <v>3</v>
      </c>
      <c r="P775">
        <v>2</v>
      </c>
      <c r="Q775" t="str">
        <f>CONCATENATE(C775,E775,G775,I775)</f>
        <v>23</v>
      </c>
    </row>
    <row r="776" spans="1:17" x14ac:dyDescent="0.25">
      <c r="A776">
        <v>835</v>
      </c>
      <c r="D776">
        <v>100.849097</v>
      </c>
      <c r="E776" s="2">
        <v>2</v>
      </c>
      <c r="F776">
        <v>92.764527000000015</v>
      </c>
      <c r="G776" s="3">
        <v>3</v>
      </c>
      <c r="P776">
        <v>2</v>
      </c>
      <c r="Q776" t="str">
        <f>CONCATENATE(C776,E776,G776,I776)</f>
        <v>23</v>
      </c>
    </row>
    <row r="777" spans="1:17" x14ac:dyDescent="0.25">
      <c r="A777">
        <v>836</v>
      </c>
      <c r="D777">
        <v>100.849097</v>
      </c>
      <c r="E777" s="2">
        <v>2</v>
      </c>
      <c r="F777">
        <v>92.796999999999997</v>
      </c>
      <c r="G777" s="3">
        <v>3</v>
      </c>
      <c r="P777">
        <v>2</v>
      </c>
      <c r="Q777" t="str">
        <f>CONCATENATE(C777,E777,G777,I777)</f>
        <v>23</v>
      </c>
    </row>
    <row r="778" spans="1:17" x14ac:dyDescent="0.25">
      <c r="A778">
        <v>837</v>
      </c>
      <c r="F778">
        <v>92.818905999999998</v>
      </c>
      <c r="G778" s="3">
        <v>3</v>
      </c>
      <c r="H778">
        <v>100.821111</v>
      </c>
      <c r="I778" s="5">
        <v>4</v>
      </c>
      <c r="P778">
        <v>2</v>
      </c>
      <c r="Q778" t="str">
        <f>CONCATENATE(C778,E778,G778,I778)</f>
        <v>34</v>
      </c>
    </row>
    <row r="779" spans="1:17" x14ac:dyDescent="0.25">
      <c r="A779">
        <v>838</v>
      </c>
      <c r="F779">
        <v>92.812410999999997</v>
      </c>
      <c r="G779" s="3">
        <v>3</v>
      </c>
      <c r="H779">
        <v>100.80502800000001</v>
      </c>
      <c r="I779" s="5">
        <v>4</v>
      </c>
      <c r="P779">
        <v>2</v>
      </c>
      <c r="Q779" t="str">
        <f>CONCATENATE(C779,E779,G779,I779)</f>
        <v>34</v>
      </c>
    </row>
    <row r="780" spans="1:17" x14ac:dyDescent="0.25">
      <c r="A780">
        <v>839</v>
      </c>
      <c r="F780">
        <v>92.724941999999999</v>
      </c>
      <c r="G780" s="3">
        <v>3</v>
      </c>
      <c r="H780">
        <v>100.817195</v>
      </c>
      <c r="I780" s="5">
        <v>4</v>
      </c>
      <c r="P780">
        <v>2</v>
      </c>
      <c r="Q780" t="str">
        <f>CONCATENATE(C780,E780,G780,I780)</f>
        <v>34</v>
      </c>
    </row>
    <row r="781" spans="1:17" x14ac:dyDescent="0.25">
      <c r="A781">
        <v>840</v>
      </c>
      <c r="B781">
        <v>114.90763000000001</v>
      </c>
      <c r="C781" s="4">
        <v>1</v>
      </c>
      <c r="H781">
        <v>100.82698500000001</v>
      </c>
      <c r="I781" s="5">
        <v>4</v>
      </c>
      <c r="P781">
        <v>2</v>
      </c>
      <c r="Q781" t="str">
        <f>CONCATENATE(C781,E781,G781,I781)</f>
        <v>14</v>
      </c>
    </row>
    <row r="782" spans="1:17" x14ac:dyDescent="0.25">
      <c r="A782">
        <v>841</v>
      </c>
      <c r="B782">
        <v>114.896033</v>
      </c>
      <c r="C782" s="4">
        <v>1</v>
      </c>
      <c r="H782">
        <v>100.832761</v>
      </c>
      <c r="I782" s="5">
        <v>4</v>
      </c>
      <c r="P782">
        <v>2</v>
      </c>
      <c r="Q782" t="str">
        <f>CONCATENATE(C782,E782,G782,I782)</f>
        <v>14</v>
      </c>
    </row>
    <row r="783" spans="1:17" x14ac:dyDescent="0.25">
      <c r="A783">
        <v>842</v>
      </c>
      <c r="B783">
        <v>114.894126</v>
      </c>
      <c r="C783" s="4">
        <v>1</v>
      </c>
      <c r="H783">
        <v>100.880954</v>
      </c>
      <c r="I783" s="5">
        <v>4</v>
      </c>
      <c r="P783">
        <v>2</v>
      </c>
      <c r="Q783" t="str">
        <f>CONCATENATE(C783,E783,G783,I783)</f>
        <v>14</v>
      </c>
    </row>
    <row r="784" spans="1:17" x14ac:dyDescent="0.25">
      <c r="A784">
        <v>843</v>
      </c>
      <c r="B784">
        <v>114.860984</v>
      </c>
      <c r="C784" s="4">
        <v>1</v>
      </c>
      <c r="H784">
        <v>100.94249600000001</v>
      </c>
      <c r="I784" s="5">
        <v>4</v>
      </c>
      <c r="P784">
        <v>2</v>
      </c>
      <c r="Q784" t="str">
        <f>CONCATENATE(C784,E784,G784,I784)</f>
        <v>14</v>
      </c>
    </row>
    <row r="785" spans="1:17" x14ac:dyDescent="0.25">
      <c r="A785">
        <v>844</v>
      </c>
      <c r="B785">
        <v>114.873096</v>
      </c>
      <c r="C785" s="4">
        <v>1</v>
      </c>
      <c r="H785">
        <v>100.952855</v>
      </c>
      <c r="I785" s="5">
        <v>4</v>
      </c>
      <c r="P785">
        <v>2</v>
      </c>
      <c r="Q785" t="str">
        <f>CONCATENATE(C785,E785,G785,I785)</f>
        <v>14</v>
      </c>
    </row>
    <row r="786" spans="1:17" x14ac:dyDescent="0.25">
      <c r="A786">
        <v>845</v>
      </c>
      <c r="B786">
        <v>114.88670300000001</v>
      </c>
      <c r="C786" s="4">
        <v>1</v>
      </c>
      <c r="H786">
        <v>100.935382</v>
      </c>
      <c r="I786" s="5">
        <v>4</v>
      </c>
      <c r="P786">
        <v>2</v>
      </c>
      <c r="Q786" t="str">
        <f>CONCATENATE(C786,E786,G786,I786)</f>
        <v>14</v>
      </c>
    </row>
    <row r="787" spans="1:17" x14ac:dyDescent="0.25">
      <c r="A787">
        <v>846</v>
      </c>
      <c r="B787">
        <v>114.88840400000001</v>
      </c>
      <c r="C787" s="4">
        <v>1</v>
      </c>
      <c r="H787">
        <v>100.832707</v>
      </c>
      <c r="I787" s="5">
        <v>4</v>
      </c>
      <c r="P787">
        <v>2</v>
      </c>
      <c r="Q787" t="str">
        <f>CONCATENATE(C787,E787,G787,I787)</f>
        <v>14</v>
      </c>
    </row>
    <row r="788" spans="1:17" x14ac:dyDescent="0.25">
      <c r="A788">
        <v>847</v>
      </c>
      <c r="B788">
        <v>114.89407300000001</v>
      </c>
      <c r="C788" s="4">
        <v>1</v>
      </c>
      <c r="H788">
        <v>100.821111</v>
      </c>
      <c r="I788" s="5">
        <v>4</v>
      </c>
      <c r="P788">
        <v>2</v>
      </c>
      <c r="Q788" t="str">
        <f>CONCATENATE(C788,E788,G788,I788)</f>
        <v>14</v>
      </c>
    </row>
    <row r="789" spans="1:17" x14ac:dyDescent="0.25">
      <c r="A789">
        <v>848</v>
      </c>
      <c r="B789">
        <v>114.908919</v>
      </c>
      <c r="C789" s="4">
        <v>1</v>
      </c>
      <c r="H789">
        <v>100.821111</v>
      </c>
      <c r="I789" s="5">
        <v>4</v>
      </c>
      <c r="P789">
        <v>2</v>
      </c>
      <c r="Q789" t="str">
        <f>CONCATENATE(C789,E789,G789,I789)</f>
        <v>14</v>
      </c>
    </row>
    <row r="790" spans="1:17" x14ac:dyDescent="0.25">
      <c r="A790">
        <v>849</v>
      </c>
      <c r="B790">
        <v>114.932063</v>
      </c>
      <c r="C790" s="4">
        <v>1</v>
      </c>
      <c r="P790">
        <v>1</v>
      </c>
      <c r="Q790" t="str">
        <f>CONCATENATE(C790,E790,G790,I790)</f>
        <v>1</v>
      </c>
    </row>
    <row r="791" spans="1:17" x14ac:dyDescent="0.25">
      <c r="A791">
        <v>850</v>
      </c>
      <c r="B791">
        <v>114.94788600000001</v>
      </c>
      <c r="C791" s="4">
        <v>1</v>
      </c>
      <c r="P791">
        <v>1</v>
      </c>
      <c r="Q791" t="str">
        <f>CONCATENATE(C791,E791,G791,I791)</f>
        <v>1</v>
      </c>
    </row>
    <row r="792" spans="1:17" x14ac:dyDescent="0.25">
      <c r="A792">
        <v>851</v>
      </c>
      <c r="B792">
        <v>114.877425</v>
      </c>
      <c r="C792" s="4">
        <v>1</v>
      </c>
      <c r="P792">
        <v>1</v>
      </c>
      <c r="Q792" t="str">
        <f>CONCATENATE(C792,E792,G792,I792)</f>
        <v>1</v>
      </c>
    </row>
    <row r="793" spans="1:17" x14ac:dyDescent="0.25">
      <c r="A793">
        <v>852</v>
      </c>
      <c r="B793">
        <v>114.90763000000001</v>
      </c>
      <c r="C793" s="4">
        <v>1</v>
      </c>
      <c r="D793">
        <v>124.11497800000001</v>
      </c>
      <c r="E793" s="2">
        <v>2</v>
      </c>
      <c r="P793">
        <v>2</v>
      </c>
      <c r="Q793" t="str">
        <f>CONCATENATE(C793,E793,G793,I793)</f>
        <v>12</v>
      </c>
    </row>
    <row r="794" spans="1:17" x14ac:dyDescent="0.25">
      <c r="A794">
        <v>853</v>
      </c>
      <c r="D794">
        <v>124.10791700000001</v>
      </c>
      <c r="E794" s="2">
        <v>2</v>
      </c>
      <c r="P794">
        <v>1</v>
      </c>
      <c r="Q794" t="str">
        <f>CONCATENATE(C794,E794,G794,I794)</f>
        <v>2</v>
      </c>
    </row>
    <row r="795" spans="1:17" x14ac:dyDescent="0.25">
      <c r="A795">
        <v>854</v>
      </c>
      <c r="D795">
        <v>124.119922</v>
      </c>
      <c r="E795" s="2">
        <v>2</v>
      </c>
      <c r="P795">
        <v>1</v>
      </c>
      <c r="Q795" t="str">
        <f>CONCATENATE(C795,E795,G795,I795)</f>
        <v>2</v>
      </c>
    </row>
    <row r="796" spans="1:17" x14ac:dyDescent="0.25">
      <c r="A796">
        <v>855</v>
      </c>
      <c r="D796">
        <v>124.05332900000001</v>
      </c>
      <c r="E796" s="2">
        <v>2</v>
      </c>
      <c r="P796">
        <v>1</v>
      </c>
      <c r="Q796" t="str">
        <f>CONCATENATE(C796,E796,G796,I796)</f>
        <v>2</v>
      </c>
    </row>
    <row r="797" spans="1:17" x14ac:dyDescent="0.25">
      <c r="A797">
        <v>856</v>
      </c>
      <c r="D797">
        <v>124.03977500000001</v>
      </c>
      <c r="E797" s="2">
        <v>2</v>
      </c>
      <c r="F797">
        <v>116.769542</v>
      </c>
      <c r="G797" s="3">
        <v>3</v>
      </c>
      <c r="P797">
        <v>2</v>
      </c>
      <c r="Q797" t="str">
        <f>CONCATENATE(C797,E797,G797,I797)</f>
        <v>23</v>
      </c>
    </row>
    <row r="798" spans="1:17" x14ac:dyDescent="0.25">
      <c r="A798">
        <v>857</v>
      </c>
      <c r="D798">
        <v>124.05281400000001</v>
      </c>
      <c r="E798" s="2">
        <v>2</v>
      </c>
      <c r="F798">
        <v>116.85804300000001</v>
      </c>
      <c r="G798" s="3">
        <v>3</v>
      </c>
      <c r="P798">
        <v>2</v>
      </c>
      <c r="Q798" t="str">
        <f>CONCATENATE(C798,E798,G798,I798)</f>
        <v>23</v>
      </c>
    </row>
    <row r="799" spans="1:17" x14ac:dyDescent="0.25">
      <c r="A799">
        <v>858</v>
      </c>
      <c r="D799">
        <v>124.04085800000001</v>
      </c>
      <c r="E799" s="2">
        <v>2</v>
      </c>
      <c r="F799">
        <v>116.78021100000001</v>
      </c>
      <c r="G799" s="3">
        <v>3</v>
      </c>
      <c r="P799">
        <v>2</v>
      </c>
      <c r="Q799" t="str">
        <f>CONCATENATE(C799,E799,G799,I799)</f>
        <v>23</v>
      </c>
    </row>
    <row r="800" spans="1:17" x14ac:dyDescent="0.25">
      <c r="A800">
        <v>859</v>
      </c>
      <c r="D800">
        <v>124.04915500000001</v>
      </c>
      <c r="E800" s="2">
        <v>2</v>
      </c>
      <c r="F800">
        <v>116.759387</v>
      </c>
      <c r="G800" s="3">
        <v>3</v>
      </c>
      <c r="P800">
        <v>2</v>
      </c>
      <c r="Q800" t="str">
        <f>CONCATENATE(C800,E800,G800,I800)</f>
        <v>23</v>
      </c>
    </row>
    <row r="801" spans="1:17" x14ac:dyDescent="0.25">
      <c r="A801">
        <v>860</v>
      </c>
      <c r="D801">
        <v>124.16487000000001</v>
      </c>
      <c r="E801" s="2">
        <v>2</v>
      </c>
      <c r="F801">
        <v>116.77624</v>
      </c>
      <c r="G801" s="3">
        <v>3</v>
      </c>
      <c r="P801">
        <v>2</v>
      </c>
      <c r="Q801" t="str">
        <f>CONCATENATE(C801,E801,G801,I801)</f>
        <v>23</v>
      </c>
    </row>
    <row r="802" spans="1:17" x14ac:dyDescent="0.25">
      <c r="A802">
        <v>861</v>
      </c>
      <c r="D802">
        <v>124.216052</v>
      </c>
      <c r="E802" s="2">
        <v>2</v>
      </c>
      <c r="F802">
        <v>116.77846100000001</v>
      </c>
      <c r="G802" s="3">
        <v>3</v>
      </c>
      <c r="P802">
        <v>2</v>
      </c>
      <c r="Q802" t="str">
        <f>CONCATENATE(C802,E802,G802,I802)</f>
        <v>23</v>
      </c>
    </row>
    <row r="803" spans="1:17" x14ac:dyDescent="0.25">
      <c r="A803">
        <v>862</v>
      </c>
      <c r="D803">
        <v>124.11497800000001</v>
      </c>
      <c r="E803" s="2">
        <v>2</v>
      </c>
      <c r="F803">
        <v>116.76382000000001</v>
      </c>
      <c r="G803" s="3">
        <v>3</v>
      </c>
      <c r="P803">
        <v>2</v>
      </c>
      <c r="Q803" t="str">
        <f>CONCATENATE(C803,E803,G803,I803)</f>
        <v>23</v>
      </c>
    </row>
    <row r="804" spans="1:17" x14ac:dyDescent="0.25">
      <c r="A804">
        <v>863</v>
      </c>
      <c r="F804">
        <v>116.76299600000002</v>
      </c>
      <c r="G804" s="3">
        <v>3</v>
      </c>
      <c r="H804">
        <v>124.19806200000001</v>
      </c>
      <c r="I804" s="5">
        <v>4</v>
      </c>
      <c r="P804">
        <v>2</v>
      </c>
      <c r="Q804" t="str">
        <f>CONCATENATE(C804,E804,G804,I804)</f>
        <v>34</v>
      </c>
    </row>
    <row r="805" spans="1:17" x14ac:dyDescent="0.25">
      <c r="A805">
        <v>864</v>
      </c>
      <c r="F805">
        <v>116.77180800000001</v>
      </c>
      <c r="G805" s="3">
        <v>3</v>
      </c>
      <c r="H805">
        <v>124.22584800000001</v>
      </c>
      <c r="I805" s="5">
        <v>4</v>
      </c>
      <c r="P805">
        <v>2</v>
      </c>
      <c r="Q805" t="str">
        <f>CONCATENATE(C805,E805,G805,I805)</f>
        <v>34</v>
      </c>
    </row>
    <row r="806" spans="1:17" x14ac:dyDescent="0.25">
      <c r="A806">
        <v>865</v>
      </c>
      <c r="F806">
        <v>116.775161</v>
      </c>
      <c r="G806" s="3">
        <v>3</v>
      </c>
      <c r="H806">
        <v>124.218062</v>
      </c>
      <c r="I806" s="5">
        <v>4</v>
      </c>
      <c r="P806">
        <v>2</v>
      </c>
      <c r="Q806" t="str">
        <f>CONCATENATE(C806,E806,G806,I806)</f>
        <v>34</v>
      </c>
    </row>
    <row r="807" spans="1:17" x14ac:dyDescent="0.25">
      <c r="A807">
        <v>866</v>
      </c>
      <c r="F807">
        <v>116.769542</v>
      </c>
      <c r="G807" s="3">
        <v>3</v>
      </c>
      <c r="H807">
        <v>124.200484</v>
      </c>
      <c r="I807" s="5">
        <v>4</v>
      </c>
      <c r="P807">
        <v>2</v>
      </c>
      <c r="Q807" t="str">
        <f>CONCATENATE(C807,E807,G807,I807)</f>
        <v>34</v>
      </c>
    </row>
    <row r="808" spans="1:17" x14ac:dyDescent="0.25">
      <c r="A808">
        <v>867</v>
      </c>
      <c r="F808">
        <v>116.769542</v>
      </c>
      <c r="G808" s="3">
        <v>3</v>
      </c>
      <c r="H808">
        <v>124.209971</v>
      </c>
      <c r="I808" s="5">
        <v>4</v>
      </c>
      <c r="P808">
        <v>2</v>
      </c>
      <c r="Q808" t="str">
        <f>CONCATENATE(C808,E808,G808,I808)</f>
        <v>34</v>
      </c>
    </row>
    <row r="809" spans="1:17" x14ac:dyDescent="0.25">
      <c r="A809">
        <v>868</v>
      </c>
      <c r="B809">
        <v>136.82404199999999</v>
      </c>
      <c r="C809" s="4">
        <v>1</v>
      </c>
      <c r="H809">
        <v>124.264297</v>
      </c>
      <c r="I809" s="5">
        <v>4</v>
      </c>
      <c r="P809">
        <v>2</v>
      </c>
      <c r="Q809" t="str">
        <f>CONCATENATE(C809,E809,G809,I809)</f>
        <v>14</v>
      </c>
    </row>
    <row r="810" spans="1:17" x14ac:dyDescent="0.25">
      <c r="A810">
        <v>869</v>
      </c>
      <c r="B810">
        <v>136.82404199999999</v>
      </c>
      <c r="C810" s="4">
        <v>1</v>
      </c>
      <c r="H810">
        <v>124.30104700000001</v>
      </c>
      <c r="I810" s="5">
        <v>4</v>
      </c>
      <c r="P810">
        <v>2</v>
      </c>
      <c r="Q810" t="str">
        <f>CONCATENATE(C810,E810,G810,I810)</f>
        <v>14</v>
      </c>
    </row>
    <row r="811" spans="1:17" x14ac:dyDescent="0.25">
      <c r="A811">
        <v>870</v>
      </c>
      <c r="B811">
        <v>136.82404199999999</v>
      </c>
      <c r="C811" s="4">
        <v>1</v>
      </c>
      <c r="H811">
        <v>124.25476400000001</v>
      </c>
      <c r="I811" s="5">
        <v>4</v>
      </c>
      <c r="P811">
        <v>2</v>
      </c>
      <c r="Q811" t="str">
        <f>CONCATENATE(C811,E811,G811,I811)</f>
        <v>14</v>
      </c>
    </row>
    <row r="812" spans="1:17" x14ac:dyDescent="0.25">
      <c r="A812">
        <v>871</v>
      </c>
      <c r="B812">
        <v>136.82404199999999</v>
      </c>
      <c r="C812" s="4">
        <v>1</v>
      </c>
      <c r="H812">
        <v>124.29115200000001</v>
      </c>
      <c r="I812" s="5">
        <v>4</v>
      </c>
      <c r="P812">
        <v>2</v>
      </c>
      <c r="Q812" t="str">
        <f>CONCATENATE(C812,E812,G812,I812)</f>
        <v>14</v>
      </c>
    </row>
    <row r="813" spans="1:17" x14ac:dyDescent="0.25">
      <c r="A813">
        <v>872</v>
      </c>
      <c r="B813">
        <v>136.82404199999999</v>
      </c>
      <c r="C813" s="4">
        <v>1</v>
      </c>
      <c r="H813">
        <v>124.29171700000001</v>
      </c>
      <c r="I813" s="5">
        <v>4</v>
      </c>
      <c r="P813">
        <v>2</v>
      </c>
      <c r="Q813" t="str">
        <f>CONCATENATE(C813,E813,G813,I813)</f>
        <v>14</v>
      </c>
    </row>
    <row r="814" spans="1:17" x14ac:dyDescent="0.25">
      <c r="A814">
        <v>873</v>
      </c>
      <c r="B814">
        <v>136.82404199999999</v>
      </c>
      <c r="C814" s="4">
        <v>1</v>
      </c>
      <c r="H814">
        <v>124.406093</v>
      </c>
      <c r="I814" s="5">
        <v>4</v>
      </c>
      <c r="P814">
        <v>2</v>
      </c>
      <c r="Q814" t="str">
        <f>CONCATENATE(C814,E814,G814,I814)</f>
        <v>14</v>
      </c>
    </row>
    <row r="815" spans="1:17" x14ac:dyDescent="0.25">
      <c r="A815">
        <v>874</v>
      </c>
      <c r="B815">
        <v>136.82404199999999</v>
      </c>
      <c r="C815" s="4">
        <v>1</v>
      </c>
      <c r="H815">
        <v>124.19806200000001</v>
      </c>
      <c r="I815" s="5">
        <v>4</v>
      </c>
      <c r="P815">
        <v>2</v>
      </c>
      <c r="Q815" t="str">
        <f>CONCATENATE(C815,E815,G815,I815)</f>
        <v>14</v>
      </c>
    </row>
    <row r="816" spans="1:17" x14ac:dyDescent="0.25">
      <c r="A816">
        <v>875</v>
      </c>
      <c r="B816">
        <v>136.82404199999999</v>
      </c>
      <c r="C816" s="4">
        <v>1</v>
      </c>
      <c r="P816">
        <v>1</v>
      </c>
      <c r="Q816" t="str">
        <f>CONCATENATE(C816,E816,G816,I816)</f>
        <v>1</v>
      </c>
    </row>
    <row r="817" spans="1:17" x14ac:dyDescent="0.25">
      <c r="A817">
        <v>876</v>
      </c>
      <c r="B817">
        <v>136.82404199999999</v>
      </c>
      <c r="C817" s="4">
        <v>1</v>
      </c>
      <c r="P817">
        <v>1</v>
      </c>
      <c r="Q817" t="str">
        <f>CONCATENATE(C817,E817,G817,I817)</f>
        <v>1</v>
      </c>
    </row>
    <row r="818" spans="1:17" x14ac:dyDescent="0.25">
      <c r="A818">
        <v>877</v>
      </c>
      <c r="B818">
        <v>136.82404199999999</v>
      </c>
      <c r="C818" s="4">
        <v>1</v>
      </c>
      <c r="D818">
        <v>153.68602300000001</v>
      </c>
      <c r="E818" s="2">
        <v>2</v>
      </c>
      <c r="P818">
        <v>2</v>
      </c>
      <c r="Q818" t="str">
        <f>CONCATENATE(C818,E818,G818,I818)</f>
        <v>12</v>
      </c>
    </row>
    <row r="819" spans="1:17" x14ac:dyDescent="0.25">
      <c r="A819">
        <v>878</v>
      </c>
      <c r="B819">
        <v>136.82404199999999</v>
      </c>
      <c r="C819" s="4">
        <v>1</v>
      </c>
      <c r="D819">
        <v>153.665053</v>
      </c>
      <c r="E819" s="2">
        <v>2</v>
      </c>
      <c r="P819">
        <v>2</v>
      </c>
      <c r="Q819" t="str">
        <f>CONCATENATE(C819,E819,G819,I819)</f>
        <v>12</v>
      </c>
    </row>
    <row r="820" spans="1:17" x14ac:dyDescent="0.25">
      <c r="A820">
        <v>879</v>
      </c>
      <c r="B820">
        <v>136.82404199999999</v>
      </c>
      <c r="C820" s="4">
        <v>1</v>
      </c>
      <c r="D820">
        <v>153.68433900000002</v>
      </c>
      <c r="E820" s="2">
        <v>2</v>
      </c>
      <c r="P820">
        <v>2</v>
      </c>
      <c r="Q820" t="str">
        <f>CONCATENATE(C820,E820,G820,I820)</f>
        <v>12</v>
      </c>
    </row>
    <row r="821" spans="1:17" x14ac:dyDescent="0.25">
      <c r="A821">
        <v>880</v>
      </c>
      <c r="B821">
        <v>136.82404199999999</v>
      </c>
      <c r="C821" s="4">
        <v>1</v>
      </c>
      <c r="D821">
        <v>153.716431</v>
      </c>
      <c r="E821" s="2">
        <v>2</v>
      </c>
      <c r="P821">
        <v>2</v>
      </c>
      <c r="Q821" t="str">
        <f>CONCATENATE(C821,E821,G821,I821)</f>
        <v>12</v>
      </c>
    </row>
    <row r="822" spans="1:17" x14ac:dyDescent="0.25">
      <c r="A822">
        <v>881</v>
      </c>
      <c r="D822">
        <v>153.69576799999999</v>
      </c>
      <c r="E822" s="2">
        <v>2</v>
      </c>
      <c r="P822">
        <v>1</v>
      </c>
      <c r="Q822" t="str">
        <f>CONCATENATE(C822,E822,G822,I822)</f>
        <v>2</v>
      </c>
    </row>
    <row r="823" spans="1:17" x14ac:dyDescent="0.25">
      <c r="A823">
        <v>882</v>
      </c>
      <c r="D823">
        <v>153.73173700000001</v>
      </c>
      <c r="E823" s="2">
        <v>2</v>
      </c>
      <c r="P823">
        <v>1</v>
      </c>
      <c r="Q823" t="str">
        <f>CONCATENATE(C823,E823,G823,I823)</f>
        <v>2</v>
      </c>
    </row>
    <row r="824" spans="1:17" x14ac:dyDescent="0.25">
      <c r="A824">
        <v>883</v>
      </c>
      <c r="D824">
        <v>153.79816600000001</v>
      </c>
      <c r="E824" s="2">
        <v>2</v>
      </c>
      <c r="P824">
        <v>1</v>
      </c>
      <c r="Q824" t="str">
        <f>CONCATENATE(C824,E824,G824,I824)</f>
        <v>2</v>
      </c>
    </row>
    <row r="825" spans="1:17" x14ac:dyDescent="0.25">
      <c r="A825">
        <v>884</v>
      </c>
      <c r="D825">
        <v>153.821686</v>
      </c>
      <c r="E825" s="2">
        <v>2</v>
      </c>
      <c r="P825">
        <v>1</v>
      </c>
      <c r="Q825" t="str">
        <f>CONCATENATE(C825,E825,G825,I825)</f>
        <v>2</v>
      </c>
    </row>
    <row r="826" spans="1:17" x14ac:dyDescent="0.25">
      <c r="A826">
        <v>885</v>
      </c>
      <c r="D826">
        <v>153.77066500000001</v>
      </c>
      <c r="E826" s="2">
        <v>2</v>
      </c>
      <c r="F826">
        <v>150.35607400000001</v>
      </c>
      <c r="G826" s="3">
        <v>3</v>
      </c>
      <c r="P826">
        <v>2</v>
      </c>
      <c r="Q826" t="str">
        <f>CONCATENATE(C826,E826,G826,I826)</f>
        <v>23</v>
      </c>
    </row>
    <row r="827" spans="1:17" x14ac:dyDescent="0.25">
      <c r="A827">
        <v>886</v>
      </c>
      <c r="D827">
        <v>153.68602300000001</v>
      </c>
      <c r="E827" s="2">
        <v>2</v>
      </c>
      <c r="F827">
        <v>150.427502</v>
      </c>
      <c r="G827" s="3">
        <v>3</v>
      </c>
      <c r="P827">
        <v>2</v>
      </c>
      <c r="Q827" t="str">
        <f>CONCATENATE(C827,E827,G827,I827)</f>
        <v>23</v>
      </c>
    </row>
    <row r="828" spans="1:17" x14ac:dyDescent="0.25">
      <c r="A828">
        <v>887</v>
      </c>
      <c r="D828">
        <v>153.68602300000001</v>
      </c>
      <c r="E828" s="2">
        <v>2</v>
      </c>
      <c r="F828">
        <v>150.36148200000002</v>
      </c>
      <c r="G828" s="3">
        <v>3</v>
      </c>
      <c r="H828">
        <v>154.072911</v>
      </c>
      <c r="I828" s="5">
        <v>4</v>
      </c>
      <c r="P828">
        <v>3</v>
      </c>
      <c r="Q828" t="str">
        <f>CONCATENATE(C828,E828,G828,I828)</f>
        <v>234</v>
      </c>
    </row>
    <row r="829" spans="1:17" x14ac:dyDescent="0.25">
      <c r="A829">
        <v>888</v>
      </c>
      <c r="F829">
        <v>150.35229800000002</v>
      </c>
      <c r="G829" s="3">
        <v>3</v>
      </c>
      <c r="H829">
        <v>154.072911</v>
      </c>
      <c r="I829" s="5">
        <v>4</v>
      </c>
      <c r="P829">
        <v>2</v>
      </c>
      <c r="Q829" t="str">
        <f>CONCATENATE(C829,E829,G829,I829)</f>
        <v>34</v>
      </c>
    </row>
    <row r="830" spans="1:17" x14ac:dyDescent="0.25">
      <c r="A830">
        <v>889</v>
      </c>
      <c r="F830">
        <v>150.27464500000002</v>
      </c>
      <c r="G830" s="3">
        <v>3</v>
      </c>
      <c r="H830">
        <v>154.072911</v>
      </c>
      <c r="I830" s="5">
        <v>4</v>
      </c>
      <c r="P830">
        <v>2</v>
      </c>
      <c r="Q830" t="str">
        <f>CONCATENATE(C830,E830,G830,I830)</f>
        <v>34</v>
      </c>
    </row>
    <row r="831" spans="1:17" x14ac:dyDescent="0.25">
      <c r="A831">
        <v>890</v>
      </c>
      <c r="F831">
        <v>150.30245100000002</v>
      </c>
      <c r="G831" s="3">
        <v>3</v>
      </c>
      <c r="H831">
        <v>154.072911</v>
      </c>
      <c r="I831" s="5">
        <v>4</v>
      </c>
      <c r="P831">
        <v>2</v>
      </c>
      <c r="Q831" t="str">
        <f>CONCATENATE(C831,E831,G831,I831)</f>
        <v>34</v>
      </c>
    </row>
    <row r="832" spans="1:17" x14ac:dyDescent="0.25">
      <c r="A832">
        <v>891</v>
      </c>
      <c r="F832">
        <v>150.260921</v>
      </c>
      <c r="G832" s="3">
        <v>3</v>
      </c>
      <c r="H832">
        <v>154.072911</v>
      </c>
      <c r="I832" s="5">
        <v>4</v>
      </c>
      <c r="P832">
        <v>2</v>
      </c>
      <c r="Q832" t="str">
        <f>CONCATENATE(C832,E832,G832,I832)</f>
        <v>34</v>
      </c>
    </row>
    <row r="833" spans="1:17" x14ac:dyDescent="0.25">
      <c r="A833">
        <v>892</v>
      </c>
      <c r="F833">
        <v>150.30199199999998</v>
      </c>
      <c r="G833" s="3">
        <v>3</v>
      </c>
      <c r="H833">
        <v>154.072911</v>
      </c>
      <c r="I833" s="5">
        <v>4</v>
      </c>
      <c r="P833">
        <v>2</v>
      </c>
      <c r="Q833" t="str">
        <f>CONCATENATE(C833,E833,G833,I833)</f>
        <v>34</v>
      </c>
    </row>
    <row r="834" spans="1:17" x14ac:dyDescent="0.25">
      <c r="A834">
        <v>893</v>
      </c>
      <c r="F834">
        <v>150.12745100000001</v>
      </c>
      <c r="G834" s="3">
        <v>3</v>
      </c>
      <c r="H834">
        <v>154.072911</v>
      </c>
      <c r="I834" s="5">
        <v>4</v>
      </c>
      <c r="P834">
        <v>2</v>
      </c>
      <c r="Q834" t="str">
        <f>CONCATENATE(C834,E834,G834,I834)</f>
        <v>34</v>
      </c>
    </row>
    <row r="835" spans="1:17" x14ac:dyDescent="0.25">
      <c r="A835">
        <v>894</v>
      </c>
      <c r="F835">
        <v>150.35607400000001</v>
      </c>
      <c r="G835" s="3">
        <v>3</v>
      </c>
      <c r="H835">
        <v>154.072911</v>
      </c>
      <c r="I835" s="5">
        <v>4</v>
      </c>
      <c r="P835">
        <v>2</v>
      </c>
      <c r="Q835" t="str">
        <f>CONCATENATE(C835,E835,G835,I835)</f>
        <v>34</v>
      </c>
    </row>
    <row r="836" spans="1:17" x14ac:dyDescent="0.25">
      <c r="A836">
        <v>895</v>
      </c>
      <c r="H836">
        <v>154.072911</v>
      </c>
      <c r="I836" s="5">
        <v>4</v>
      </c>
      <c r="P836">
        <v>1</v>
      </c>
      <c r="Q836" t="str">
        <f>CONCATENATE(C836,E836,G836,I836)</f>
        <v>4</v>
      </c>
    </row>
    <row r="837" spans="1:17" x14ac:dyDescent="0.25">
      <c r="A837">
        <v>896</v>
      </c>
      <c r="B837">
        <v>166.22194000000002</v>
      </c>
      <c r="C837" s="4">
        <v>1</v>
      </c>
      <c r="H837">
        <v>154.072911</v>
      </c>
      <c r="I837" s="5">
        <v>4</v>
      </c>
      <c r="P837">
        <v>2</v>
      </c>
      <c r="Q837" t="str">
        <f>CONCATENATE(C837,E837,G837,I837)</f>
        <v>14</v>
      </c>
    </row>
    <row r="838" spans="1:17" x14ac:dyDescent="0.25">
      <c r="A838">
        <v>897</v>
      </c>
      <c r="B838">
        <v>166.15122700000001</v>
      </c>
      <c r="C838" s="4">
        <v>1</v>
      </c>
      <c r="H838">
        <v>154.072911</v>
      </c>
      <c r="I838" s="5">
        <v>4</v>
      </c>
      <c r="P838">
        <v>2</v>
      </c>
      <c r="Q838" t="str">
        <f>CONCATENATE(C838,E838,G838,I838)</f>
        <v>14</v>
      </c>
    </row>
    <row r="839" spans="1:17" x14ac:dyDescent="0.25">
      <c r="A839">
        <v>898</v>
      </c>
      <c r="B839">
        <v>166.146278</v>
      </c>
      <c r="C839" s="4">
        <v>1</v>
      </c>
      <c r="H839">
        <v>154.072911</v>
      </c>
      <c r="I839" s="5">
        <v>4</v>
      </c>
      <c r="P839">
        <v>2</v>
      </c>
      <c r="Q839" t="str">
        <f>CONCATENATE(C839,E839,G839,I839)</f>
        <v>14</v>
      </c>
    </row>
    <row r="840" spans="1:17" x14ac:dyDescent="0.25">
      <c r="A840">
        <v>899</v>
      </c>
      <c r="B840">
        <v>166.15290900000002</v>
      </c>
      <c r="C840" s="4">
        <v>1</v>
      </c>
      <c r="H840">
        <v>154.072911</v>
      </c>
      <c r="I840" s="5">
        <v>4</v>
      </c>
      <c r="P840">
        <v>2</v>
      </c>
      <c r="Q840" t="str">
        <f>CONCATENATE(C840,E840,G840,I840)</f>
        <v>14</v>
      </c>
    </row>
    <row r="841" spans="1:17" x14ac:dyDescent="0.25">
      <c r="A841">
        <v>900</v>
      </c>
      <c r="B841">
        <v>166.118932</v>
      </c>
      <c r="C841" s="4">
        <v>1</v>
      </c>
      <c r="H841">
        <v>154.072911</v>
      </c>
      <c r="I841" s="5">
        <v>4</v>
      </c>
      <c r="P841">
        <v>2</v>
      </c>
      <c r="Q841" t="str">
        <f>CONCATENATE(C841,E841,G841,I841)</f>
        <v>14</v>
      </c>
    </row>
    <row r="842" spans="1:17" x14ac:dyDescent="0.25">
      <c r="A842">
        <v>901</v>
      </c>
      <c r="B842">
        <v>166.13617400000001</v>
      </c>
      <c r="C842" s="4">
        <v>1</v>
      </c>
      <c r="P842">
        <v>1</v>
      </c>
      <c r="Q842" t="str">
        <f>CONCATENATE(C842,E842,G842,I842)</f>
        <v>1</v>
      </c>
    </row>
    <row r="843" spans="1:17" x14ac:dyDescent="0.25">
      <c r="A843">
        <v>902</v>
      </c>
      <c r="B843">
        <v>166.14872700000001</v>
      </c>
      <c r="C843" s="4">
        <v>1</v>
      </c>
      <c r="P843">
        <v>1</v>
      </c>
      <c r="Q843" t="str">
        <f>CONCATENATE(C843,E843,G843,I843)</f>
        <v>1</v>
      </c>
    </row>
    <row r="844" spans="1:17" x14ac:dyDescent="0.25">
      <c r="A844">
        <v>903</v>
      </c>
      <c r="B844">
        <v>166.18857300000002</v>
      </c>
      <c r="C844" s="4">
        <v>1</v>
      </c>
      <c r="P844">
        <v>1</v>
      </c>
      <c r="Q844" t="str">
        <f>CONCATENATE(C844,E844,G844,I844)</f>
        <v>1</v>
      </c>
    </row>
    <row r="845" spans="1:17" x14ac:dyDescent="0.25">
      <c r="A845">
        <v>904</v>
      </c>
      <c r="B845">
        <v>166.17566600000001</v>
      </c>
      <c r="C845" s="4">
        <v>1</v>
      </c>
      <c r="P845">
        <v>1</v>
      </c>
      <c r="Q845" t="str">
        <f>CONCATENATE(C845,E845,G845,I845)</f>
        <v>1</v>
      </c>
    </row>
    <row r="846" spans="1:17" x14ac:dyDescent="0.25">
      <c r="A846">
        <v>905</v>
      </c>
      <c r="B846">
        <v>166.148471</v>
      </c>
      <c r="C846" s="4">
        <v>1</v>
      </c>
      <c r="D846">
        <v>172.77464600000002</v>
      </c>
      <c r="E846" s="2">
        <v>2</v>
      </c>
      <c r="P846">
        <v>2</v>
      </c>
      <c r="Q846" t="str">
        <f>CONCATENATE(C846,E846,G846,I846)</f>
        <v>12</v>
      </c>
    </row>
    <row r="847" spans="1:17" x14ac:dyDescent="0.25">
      <c r="A847">
        <v>906</v>
      </c>
      <c r="B847">
        <v>166.200053</v>
      </c>
      <c r="C847" s="4">
        <v>1</v>
      </c>
      <c r="D847">
        <v>172.725818</v>
      </c>
      <c r="E847" s="2">
        <v>2</v>
      </c>
      <c r="P847">
        <v>2</v>
      </c>
      <c r="Q847" t="str">
        <f>CONCATENATE(C847,E847,G847,I847)</f>
        <v>12</v>
      </c>
    </row>
    <row r="848" spans="1:17" x14ac:dyDescent="0.25">
      <c r="A848">
        <v>907</v>
      </c>
      <c r="B848">
        <v>166.09989999999999</v>
      </c>
      <c r="C848" s="4">
        <v>1</v>
      </c>
      <c r="D848">
        <v>172.76107500000001</v>
      </c>
      <c r="E848" s="2">
        <v>2</v>
      </c>
      <c r="P848">
        <v>2</v>
      </c>
      <c r="Q848" t="str">
        <f>CONCATENATE(C848,E848,G848,I848)</f>
        <v>12</v>
      </c>
    </row>
    <row r="849" spans="1:17" x14ac:dyDescent="0.25">
      <c r="A849">
        <v>908</v>
      </c>
      <c r="B849">
        <v>166.22194000000002</v>
      </c>
      <c r="C849" s="4">
        <v>1</v>
      </c>
      <c r="D849">
        <v>172.774698</v>
      </c>
      <c r="E849" s="2">
        <v>2</v>
      </c>
      <c r="P849">
        <v>2</v>
      </c>
      <c r="Q849" t="str">
        <f>CONCATENATE(C849,E849,G849,I849)</f>
        <v>12</v>
      </c>
    </row>
    <row r="850" spans="1:17" x14ac:dyDescent="0.25">
      <c r="A850">
        <v>909</v>
      </c>
      <c r="D850">
        <v>172.792348</v>
      </c>
      <c r="E850" s="2">
        <v>2</v>
      </c>
      <c r="P850">
        <v>1</v>
      </c>
      <c r="Q850" t="str">
        <f>CONCATENATE(C850,E850,G850,I850)</f>
        <v>2</v>
      </c>
    </row>
    <row r="851" spans="1:17" x14ac:dyDescent="0.25">
      <c r="A851">
        <v>910</v>
      </c>
      <c r="D851">
        <v>172.81224700000001</v>
      </c>
      <c r="E851" s="2">
        <v>2</v>
      </c>
      <c r="P851">
        <v>1</v>
      </c>
      <c r="Q851" t="str">
        <f>CONCATENATE(C851,E851,G851,I851)</f>
        <v>2</v>
      </c>
    </row>
    <row r="852" spans="1:17" x14ac:dyDescent="0.25">
      <c r="A852">
        <v>911</v>
      </c>
      <c r="D852">
        <v>172.805104</v>
      </c>
      <c r="E852" s="2">
        <v>2</v>
      </c>
      <c r="P852">
        <v>1</v>
      </c>
      <c r="Q852" t="str">
        <f>CONCATENATE(C852,E852,G852,I852)</f>
        <v>2</v>
      </c>
    </row>
    <row r="853" spans="1:17" x14ac:dyDescent="0.25">
      <c r="A853">
        <v>912</v>
      </c>
      <c r="D853">
        <v>172.792247</v>
      </c>
      <c r="E853" s="2">
        <v>2</v>
      </c>
      <c r="F853">
        <v>168.19127800000001</v>
      </c>
      <c r="G853" s="3">
        <v>3</v>
      </c>
      <c r="P853">
        <v>2</v>
      </c>
      <c r="Q853" t="str">
        <f>CONCATENATE(C853,E853,G853,I853)</f>
        <v>23</v>
      </c>
    </row>
    <row r="854" spans="1:17" x14ac:dyDescent="0.25">
      <c r="A854">
        <v>913</v>
      </c>
      <c r="D854">
        <v>172.80699300000001</v>
      </c>
      <c r="E854" s="2">
        <v>2</v>
      </c>
      <c r="F854">
        <v>168.23908399999999</v>
      </c>
      <c r="G854" s="3">
        <v>3</v>
      </c>
      <c r="P854">
        <v>2</v>
      </c>
      <c r="Q854" t="str">
        <f>CONCATENATE(C854,E854,G854,I854)</f>
        <v>23</v>
      </c>
    </row>
    <row r="855" spans="1:17" x14ac:dyDescent="0.25">
      <c r="A855">
        <v>914</v>
      </c>
      <c r="D855">
        <v>172.77189000000001</v>
      </c>
      <c r="E855" s="2">
        <v>2</v>
      </c>
      <c r="F855">
        <v>168.208574</v>
      </c>
      <c r="G855" s="3">
        <v>3</v>
      </c>
      <c r="P855">
        <v>2</v>
      </c>
      <c r="Q855" t="str">
        <f>CONCATENATE(C855,E855,G855,I855)</f>
        <v>23</v>
      </c>
    </row>
    <row r="856" spans="1:17" x14ac:dyDescent="0.25">
      <c r="A856">
        <v>915</v>
      </c>
      <c r="D856">
        <v>172.77464600000002</v>
      </c>
      <c r="E856" s="2">
        <v>2</v>
      </c>
      <c r="F856">
        <v>168.18137899999999</v>
      </c>
      <c r="G856" s="3">
        <v>3</v>
      </c>
      <c r="P856">
        <v>2</v>
      </c>
      <c r="Q856" t="str">
        <f>CONCATENATE(C856,E856,G856,I856)</f>
        <v>23</v>
      </c>
    </row>
    <row r="857" spans="1:17" x14ac:dyDescent="0.25">
      <c r="A857">
        <v>916</v>
      </c>
      <c r="F857">
        <v>168.17143200000001</v>
      </c>
      <c r="G857" s="3">
        <v>3</v>
      </c>
      <c r="P857">
        <v>1</v>
      </c>
      <c r="Q857" t="str">
        <f>CONCATENATE(C857,E857,G857,I857)</f>
        <v>3</v>
      </c>
    </row>
    <row r="858" spans="1:17" x14ac:dyDescent="0.25">
      <c r="A858">
        <v>917</v>
      </c>
      <c r="F858">
        <v>168.093829</v>
      </c>
      <c r="G858" s="3">
        <v>3</v>
      </c>
      <c r="H858">
        <v>173.75301300000001</v>
      </c>
      <c r="I858" s="5">
        <v>4</v>
      </c>
      <c r="P858">
        <v>2</v>
      </c>
      <c r="Q858" t="str">
        <f>CONCATENATE(C858,E858,G858,I858)</f>
        <v>34</v>
      </c>
    </row>
    <row r="859" spans="1:17" x14ac:dyDescent="0.25">
      <c r="A859">
        <v>918</v>
      </c>
      <c r="F859">
        <v>168.054136</v>
      </c>
      <c r="G859" s="3">
        <v>3</v>
      </c>
      <c r="H859">
        <v>173.753726</v>
      </c>
      <c r="I859" s="5">
        <v>4</v>
      </c>
      <c r="P859">
        <v>2</v>
      </c>
      <c r="Q859" t="str">
        <f>CONCATENATE(C859,E859,G859,I859)</f>
        <v>34</v>
      </c>
    </row>
    <row r="860" spans="1:17" x14ac:dyDescent="0.25">
      <c r="A860">
        <v>919</v>
      </c>
      <c r="F860">
        <v>168.067554</v>
      </c>
      <c r="G860" s="3">
        <v>3</v>
      </c>
      <c r="H860">
        <v>173.78632900000002</v>
      </c>
      <c r="I860" s="5">
        <v>4</v>
      </c>
      <c r="P860">
        <v>2</v>
      </c>
      <c r="Q860" t="str">
        <f>CONCATENATE(C860,E860,G860,I860)</f>
        <v>34</v>
      </c>
    </row>
    <row r="861" spans="1:17" x14ac:dyDescent="0.25">
      <c r="A861">
        <v>920</v>
      </c>
      <c r="F861">
        <v>168.075053</v>
      </c>
      <c r="G861" s="3">
        <v>3</v>
      </c>
      <c r="H861">
        <v>173.79393099999999</v>
      </c>
      <c r="I861" s="5">
        <v>4</v>
      </c>
      <c r="P861">
        <v>2</v>
      </c>
      <c r="Q861" t="str">
        <f>CONCATENATE(C861,E861,G861,I861)</f>
        <v>34</v>
      </c>
    </row>
    <row r="862" spans="1:17" x14ac:dyDescent="0.25">
      <c r="A862">
        <v>921</v>
      </c>
      <c r="F862">
        <v>167.99214499999999</v>
      </c>
      <c r="G862" s="3">
        <v>3</v>
      </c>
      <c r="H862">
        <v>173.79280800000001</v>
      </c>
      <c r="I862" s="5">
        <v>4</v>
      </c>
      <c r="P862">
        <v>2</v>
      </c>
      <c r="Q862" t="str">
        <f>CONCATENATE(C862,E862,G862,I862)</f>
        <v>34</v>
      </c>
    </row>
    <row r="863" spans="1:17" x14ac:dyDescent="0.25">
      <c r="A863">
        <v>922</v>
      </c>
      <c r="F863">
        <v>168.19127800000001</v>
      </c>
      <c r="G863" s="3">
        <v>3</v>
      </c>
      <c r="H863">
        <v>173.80551300000002</v>
      </c>
      <c r="I863" s="5">
        <v>4</v>
      </c>
      <c r="P863">
        <v>2</v>
      </c>
      <c r="Q863" t="str">
        <f>CONCATENATE(C863,E863,G863,I863)</f>
        <v>34</v>
      </c>
    </row>
    <row r="864" spans="1:17" x14ac:dyDescent="0.25">
      <c r="A864">
        <v>923</v>
      </c>
      <c r="B864">
        <v>189.76633000000001</v>
      </c>
      <c r="C864" s="4">
        <v>1</v>
      </c>
      <c r="H864">
        <v>173.823217</v>
      </c>
      <c r="I864" s="5">
        <v>4</v>
      </c>
      <c r="P864">
        <v>2</v>
      </c>
      <c r="Q864" t="str">
        <f>CONCATENATE(C864,E864,G864,I864)</f>
        <v>14</v>
      </c>
    </row>
    <row r="865" spans="1:17" x14ac:dyDescent="0.25">
      <c r="A865">
        <v>924</v>
      </c>
      <c r="B865">
        <v>189.82883000000001</v>
      </c>
      <c r="C865" s="4">
        <v>1</v>
      </c>
      <c r="H865">
        <v>173.720054</v>
      </c>
      <c r="I865" s="5">
        <v>4</v>
      </c>
      <c r="P865">
        <v>2</v>
      </c>
      <c r="Q865" t="str">
        <f>CONCATENATE(C865,E865,G865,I865)</f>
        <v>14</v>
      </c>
    </row>
    <row r="866" spans="1:17" x14ac:dyDescent="0.25">
      <c r="A866">
        <v>925</v>
      </c>
      <c r="B866">
        <v>189.80331699999999</v>
      </c>
      <c r="C866" s="4">
        <v>1</v>
      </c>
      <c r="H866">
        <v>173.613778</v>
      </c>
      <c r="I866" s="5">
        <v>4</v>
      </c>
      <c r="P866">
        <v>2</v>
      </c>
      <c r="Q866" t="str">
        <f>CONCATENATE(C866,E866,G866,I866)</f>
        <v>14</v>
      </c>
    </row>
    <row r="867" spans="1:17" x14ac:dyDescent="0.25">
      <c r="A867">
        <v>926</v>
      </c>
      <c r="B867">
        <v>189.812095</v>
      </c>
      <c r="C867" s="4">
        <v>1</v>
      </c>
      <c r="H867">
        <v>173.62311500000001</v>
      </c>
      <c r="I867" s="5">
        <v>4</v>
      </c>
      <c r="P867">
        <v>2</v>
      </c>
      <c r="Q867" t="str">
        <f>CONCATENATE(C867,E867,G867,I867)</f>
        <v>14</v>
      </c>
    </row>
    <row r="868" spans="1:17" x14ac:dyDescent="0.25">
      <c r="A868">
        <v>927</v>
      </c>
      <c r="B868">
        <v>189.78949299999999</v>
      </c>
      <c r="C868" s="4">
        <v>1</v>
      </c>
      <c r="H868">
        <v>173.75301300000001</v>
      </c>
      <c r="I868" s="5">
        <v>4</v>
      </c>
      <c r="P868">
        <v>2</v>
      </c>
      <c r="Q868" t="str">
        <f>CONCATENATE(C868,E868,G868,I868)</f>
        <v>14</v>
      </c>
    </row>
    <row r="869" spans="1:17" x14ac:dyDescent="0.25">
      <c r="A869">
        <v>928</v>
      </c>
      <c r="B869">
        <v>189.78240099999999</v>
      </c>
      <c r="C869" s="4">
        <v>1</v>
      </c>
      <c r="P869">
        <v>1</v>
      </c>
      <c r="Q869" t="str">
        <f>CONCATENATE(C869,E869,G869,I869)</f>
        <v>1</v>
      </c>
    </row>
    <row r="870" spans="1:17" x14ac:dyDescent="0.25">
      <c r="A870">
        <v>929</v>
      </c>
      <c r="B870">
        <v>189.78439299999999</v>
      </c>
      <c r="C870" s="4">
        <v>1</v>
      </c>
      <c r="P870">
        <v>1</v>
      </c>
      <c r="Q870" t="str">
        <f>CONCATENATE(C870,E870,G870,I870)</f>
        <v>1</v>
      </c>
    </row>
    <row r="871" spans="1:17" x14ac:dyDescent="0.25">
      <c r="A871">
        <v>930</v>
      </c>
      <c r="B871">
        <v>189.75270800000001</v>
      </c>
      <c r="C871" s="4">
        <v>1</v>
      </c>
      <c r="P871">
        <v>1</v>
      </c>
      <c r="Q871" t="str">
        <f>CONCATENATE(C871,E871,G871,I871)</f>
        <v>1</v>
      </c>
    </row>
    <row r="872" spans="1:17" x14ac:dyDescent="0.25">
      <c r="A872">
        <v>931</v>
      </c>
      <c r="B872">
        <v>189.782962</v>
      </c>
      <c r="C872" s="4">
        <v>1</v>
      </c>
      <c r="P872">
        <v>1</v>
      </c>
      <c r="Q872" t="str">
        <f>CONCATENATE(C872,E872,G872,I872)</f>
        <v>1</v>
      </c>
    </row>
    <row r="873" spans="1:17" x14ac:dyDescent="0.25">
      <c r="A873">
        <v>932</v>
      </c>
      <c r="B873">
        <v>189.810767</v>
      </c>
      <c r="C873" s="4">
        <v>1</v>
      </c>
      <c r="P873">
        <v>1</v>
      </c>
      <c r="Q873" t="str">
        <f>CONCATENATE(C873,E873,G873,I873)</f>
        <v>1</v>
      </c>
    </row>
    <row r="874" spans="1:17" x14ac:dyDescent="0.25">
      <c r="A874">
        <v>933</v>
      </c>
      <c r="B874">
        <v>189.845054</v>
      </c>
      <c r="C874" s="4">
        <v>1</v>
      </c>
      <c r="P874">
        <v>1</v>
      </c>
      <c r="Q874" t="str">
        <f>CONCATENATE(C874,E874,G874,I874)</f>
        <v>1</v>
      </c>
    </row>
    <row r="875" spans="1:17" x14ac:dyDescent="0.25">
      <c r="A875">
        <v>934</v>
      </c>
      <c r="B875">
        <v>189.79806400000001</v>
      </c>
      <c r="C875" s="4">
        <v>1</v>
      </c>
      <c r="D875">
        <v>198.229083</v>
      </c>
      <c r="E875" s="2">
        <v>2</v>
      </c>
      <c r="P875">
        <v>2</v>
      </c>
      <c r="Q875" t="str">
        <f>CONCATENATE(C875,E875,G875,I875)</f>
        <v>12</v>
      </c>
    </row>
    <row r="876" spans="1:17" x14ac:dyDescent="0.25">
      <c r="A876">
        <v>935</v>
      </c>
      <c r="B876">
        <v>189.76633000000001</v>
      </c>
      <c r="C876" s="4">
        <v>1</v>
      </c>
      <c r="D876">
        <v>198.16443900000002</v>
      </c>
      <c r="E876" s="2">
        <v>2</v>
      </c>
      <c r="P876">
        <v>2</v>
      </c>
      <c r="Q876" t="str">
        <f>CONCATENATE(C876,E876,G876,I876)</f>
        <v>12</v>
      </c>
    </row>
    <row r="877" spans="1:17" x14ac:dyDescent="0.25">
      <c r="A877">
        <v>936</v>
      </c>
      <c r="D877">
        <v>198.18770499999999</v>
      </c>
      <c r="E877" s="2">
        <v>2</v>
      </c>
      <c r="P877">
        <v>1</v>
      </c>
      <c r="Q877" t="str">
        <f>CONCATENATE(C877,E877,G877,I877)</f>
        <v>2</v>
      </c>
    </row>
    <row r="878" spans="1:17" x14ac:dyDescent="0.25">
      <c r="A878">
        <v>937</v>
      </c>
      <c r="D878">
        <v>198.18934200000001</v>
      </c>
      <c r="E878" s="2">
        <v>2</v>
      </c>
      <c r="P878">
        <v>1</v>
      </c>
      <c r="Q878" t="str">
        <f>CONCATENATE(C878,E878,G878,I878)</f>
        <v>2</v>
      </c>
    </row>
    <row r="879" spans="1:17" x14ac:dyDescent="0.25">
      <c r="A879">
        <v>938</v>
      </c>
      <c r="D879">
        <v>198.21265299999999</v>
      </c>
      <c r="E879" s="2">
        <v>2</v>
      </c>
      <c r="F879">
        <v>192.11199099999999</v>
      </c>
      <c r="G879" s="3">
        <v>3</v>
      </c>
      <c r="P879">
        <v>2</v>
      </c>
      <c r="Q879" t="str">
        <f>CONCATENATE(C879,E879,G879,I879)</f>
        <v>23</v>
      </c>
    </row>
    <row r="880" spans="1:17" x14ac:dyDescent="0.25">
      <c r="A880">
        <v>939</v>
      </c>
      <c r="D880">
        <v>198.225921</v>
      </c>
      <c r="E880" s="2">
        <v>2</v>
      </c>
      <c r="F880">
        <v>192.143573</v>
      </c>
      <c r="G880" s="3">
        <v>3</v>
      </c>
      <c r="P880">
        <v>2</v>
      </c>
      <c r="Q880" t="str">
        <f>CONCATENATE(C880,E880,G880,I880)</f>
        <v>23</v>
      </c>
    </row>
    <row r="881" spans="1:17" x14ac:dyDescent="0.25">
      <c r="A881">
        <v>940</v>
      </c>
      <c r="D881">
        <v>198.14739900000001</v>
      </c>
      <c r="E881" s="2">
        <v>2</v>
      </c>
      <c r="F881">
        <v>192.10163399999999</v>
      </c>
      <c r="G881" s="3">
        <v>3</v>
      </c>
      <c r="P881">
        <v>2</v>
      </c>
      <c r="Q881" t="str">
        <f>CONCATENATE(C881,E881,G881,I881)</f>
        <v>23</v>
      </c>
    </row>
    <row r="882" spans="1:17" x14ac:dyDescent="0.25">
      <c r="A882">
        <v>941</v>
      </c>
      <c r="D882">
        <v>198.17847399999999</v>
      </c>
      <c r="E882" s="2">
        <v>2</v>
      </c>
      <c r="F882">
        <v>192.07852099999999</v>
      </c>
      <c r="G882" s="3">
        <v>3</v>
      </c>
      <c r="P882">
        <v>2</v>
      </c>
      <c r="Q882" t="str">
        <f>CONCATENATE(C882,E882,G882,I882)</f>
        <v>23</v>
      </c>
    </row>
    <row r="883" spans="1:17" x14ac:dyDescent="0.25">
      <c r="A883">
        <v>942</v>
      </c>
      <c r="D883">
        <v>198.229083</v>
      </c>
      <c r="E883" s="2">
        <v>2</v>
      </c>
      <c r="F883">
        <v>192.073421</v>
      </c>
      <c r="G883" s="3">
        <v>3</v>
      </c>
      <c r="P883">
        <v>2</v>
      </c>
      <c r="Q883" t="str">
        <f>CONCATENATE(C883,E883,G883,I883)</f>
        <v>23</v>
      </c>
    </row>
    <row r="884" spans="1:17" x14ac:dyDescent="0.25">
      <c r="A884">
        <v>943</v>
      </c>
      <c r="D884">
        <v>198.229083</v>
      </c>
      <c r="E884" s="2">
        <v>2</v>
      </c>
      <c r="F884">
        <v>192.085307</v>
      </c>
      <c r="G884" s="3">
        <v>3</v>
      </c>
      <c r="H884">
        <v>198.54030900000001</v>
      </c>
      <c r="I884" s="5">
        <v>4</v>
      </c>
      <c r="P884">
        <v>3</v>
      </c>
      <c r="Q884" t="str">
        <f>CONCATENATE(C884,E884,G884,I884)</f>
        <v>234</v>
      </c>
    </row>
    <row r="885" spans="1:17" x14ac:dyDescent="0.25">
      <c r="A885">
        <v>944</v>
      </c>
      <c r="F885">
        <v>192.11107200000001</v>
      </c>
      <c r="G885" s="3">
        <v>3</v>
      </c>
      <c r="H885">
        <v>198.56877800000001</v>
      </c>
      <c r="I885" s="5">
        <v>4</v>
      </c>
      <c r="P885">
        <v>2</v>
      </c>
      <c r="Q885" t="str">
        <f>CONCATENATE(C885,E885,G885,I885)</f>
        <v>34</v>
      </c>
    </row>
    <row r="886" spans="1:17" x14ac:dyDescent="0.25">
      <c r="A886">
        <v>945</v>
      </c>
      <c r="F886">
        <v>192.04796100000002</v>
      </c>
      <c r="G886" s="3">
        <v>3</v>
      </c>
      <c r="H886">
        <v>198.60163399999999</v>
      </c>
      <c r="I886" s="5">
        <v>4</v>
      </c>
      <c r="P886">
        <v>2</v>
      </c>
      <c r="Q886" t="str">
        <f>CONCATENATE(C886,E886,G886,I886)</f>
        <v>34</v>
      </c>
    </row>
    <row r="887" spans="1:17" x14ac:dyDescent="0.25">
      <c r="A887">
        <v>946</v>
      </c>
      <c r="F887">
        <v>192.06617700000001</v>
      </c>
      <c r="G887" s="3">
        <v>3</v>
      </c>
      <c r="H887">
        <v>198.627757</v>
      </c>
      <c r="I887" s="5">
        <v>4</v>
      </c>
      <c r="P887">
        <v>2</v>
      </c>
      <c r="Q887" t="str">
        <f>CONCATENATE(C887,E887,G887,I887)</f>
        <v>34</v>
      </c>
    </row>
    <row r="888" spans="1:17" x14ac:dyDescent="0.25">
      <c r="A888">
        <v>947</v>
      </c>
      <c r="F888">
        <v>192.11887999999999</v>
      </c>
      <c r="G888" s="3">
        <v>3</v>
      </c>
      <c r="H888">
        <v>198.62857400000001</v>
      </c>
      <c r="I888" s="5">
        <v>4</v>
      </c>
      <c r="P888">
        <v>2</v>
      </c>
      <c r="Q888" t="str">
        <f>CONCATENATE(C888,E888,G888,I888)</f>
        <v>34</v>
      </c>
    </row>
    <row r="889" spans="1:17" x14ac:dyDescent="0.25">
      <c r="A889">
        <v>948</v>
      </c>
      <c r="F889">
        <v>192.11199099999999</v>
      </c>
      <c r="G889" s="3">
        <v>3</v>
      </c>
      <c r="H889">
        <v>198.59975</v>
      </c>
      <c r="I889" s="5">
        <v>4</v>
      </c>
      <c r="P889">
        <v>2</v>
      </c>
      <c r="Q889" t="str">
        <f>CONCATENATE(C889,E889,G889,I889)</f>
        <v>34</v>
      </c>
    </row>
    <row r="890" spans="1:17" x14ac:dyDescent="0.25">
      <c r="A890">
        <v>949</v>
      </c>
      <c r="H890">
        <v>198.57382899999999</v>
      </c>
      <c r="I890" s="5">
        <v>4</v>
      </c>
      <c r="P890">
        <v>1</v>
      </c>
      <c r="Q890" t="str">
        <f>CONCATENATE(C890,E890,G890,I890)</f>
        <v>4</v>
      </c>
    </row>
    <row r="891" spans="1:17" x14ac:dyDescent="0.25">
      <c r="A891">
        <v>950</v>
      </c>
      <c r="B891">
        <v>213.91310999999999</v>
      </c>
      <c r="C891" s="4">
        <v>1</v>
      </c>
      <c r="H891">
        <v>198.60673800000001</v>
      </c>
      <c r="I891" s="5">
        <v>4</v>
      </c>
      <c r="P891">
        <v>2</v>
      </c>
      <c r="Q891" t="str">
        <f>CONCATENATE(C891,E891,G891,I891)</f>
        <v>14</v>
      </c>
    </row>
    <row r="892" spans="1:17" x14ac:dyDescent="0.25">
      <c r="A892">
        <v>951</v>
      </c>
      <c r="B892">
        <v>213.84174899999999</v>
      </c>
      <c r="C892" s="4">
        <v>1</v>
      </c>
      <c r="H892">
        <v>198.64281</v>
      </c>
      <c r="I892" s="5">
        <v>4</v>
      </c>
      <c r="P892">
        <v>2</v>
      </c>
      <c r="Q892" t="str">
        <f>CONCATENATE(C892,E892,G892,I892)</f>
        <v>14</v>
      </c>
    </row>
    <row r="893" spans="1:17" x14ac:dyDescent="0.25">
      <c r="A893">
        <v>952</v>
      </c>
      <c r="B893">
        <v>213.85932399999999</v>
      </c>
      <c r="C893" s="4">
        <v>1</v>
      </c>
      <c r="H893">
        <v>198.66795999999999</v>
      </c>
      <c r="I893" s="5">
        <v>4</v>
      </c>
      <c r="P893">
        <v>2</v>
      </c>
      <c r="Q893" t="str">
        <f>CONCATENATE(C893,E893,G893,I893)</f>
        <v>14</v>
      </c>
    </row>
    <row r="894" spans="1:17" x14ac:dyDescent="0.25">
      <c r="A894">
        <v>953</v>
      </c>
      <c r="B894">
        <v>213.870384</v>
      </c>
      <c r="C894" s="4">
        <v>1</v>
      </c>
      <c r="H894">
        <v>198.71398099999999</v>
      </c>
      <c r="I894" s="5">
        <v>4</v>
      </c>
      <c r="P894">
        <v>2</v>
      </c>
      <c r="Q894" t="str">
        <f>CONCATENATE(C894,E894,G894,I894)</f>
        <v>14</v>
      </c>
    </row>
    <row r="895" spans="1:17" x14ac:dyDescent="0.25">
      <c r="A895">
        <v>954</v>
      </c>
      <c r="B895">
        <v>213.873717</v>
      </c>
      <c r="C895" s="4">
        <v>1</v>
      </c>
      <c r="H895">
        <v>198.73612500000002</v>
      </c>
      <c r="I895" s="5">
        <v>4</v>
      </c>
      <c r="P895">
        <v>2</v>
      </c>
      <c r="Q895" t="str">
        <f>CONCATENATE(C895,E895,G895,I895)</f>
        <v>14</v>
      </c>
    </row>
    <row r="896" spans="1:17" x14ac:dyDescent="0.25">
      <c r="A896">
        <v>955</v>
      </c>
      <c r="B896">
        <v>213.886697</v>
      </c>
      <c r="C896" s="4">
        <v>1</v>
      </c>
      <c r="H896">
        <v>198.54030900000001</v>
      </c>
      <c r="I896" s="5">
        <v>4</v>
      </c>
      <c r="P896">
        <v>2</v>
      </c>
      <c r="Q896" t="str">
        <f>CONCATENATE(C896,E896,G896,I896)</f>
        <v>14</v>
      </c>
    </row>
    <row r="897" spans="1:17" x14ac:dyDescent="0.25">
      <c r="A897">
        <v>956</v>
      </c>
      <c r="B897">
        <v>213.877354</v>
      </c>
      <c r="C897" s="4">
        <v>1</v>
      </c>
      <c r="P897">
        <v>1</v>
      </c>
      <c r="Q897" t="str">
        <f>CONCATENATE(C897,E897,G897,I897)</f>
        <v>1</v>
      </c>
    </row>
    <row r="898" spans="1:17" x14ac:dyDescent="0.25">
      <c r="A898">
        <v>957</v>
      </c>
      <c r="B898">
        <v>213.884626</v>
      </c>
      <c r="C898" s="4">
        <v>1</v>
      </c>
      <c r="P898">
        <v>1</v>
      </c>
      <c r="Q898" t="str">
        <f>CONCATENATE(C898,E898,G898,I898)</f>
        <v>1</v>
      </c>
    </row>
    <row r="899" spans="1:17" x14ac:dyDescent="0.25">
      <c r="A899">
        <v>958</v>
      </c>
      <c r="B899">
        <v>213.89068599999999</v>
      </c>
      <c r="C899" s="4">
        <v>1</v>
      </c>
      <c r="P899">
        <v>1</v>
      </c>
      <c r="Q899" t="str">
        <f>CONCATENATE(C899,E899,G899,I899)</f>
        <v>1</v>
      </c>
    </row>
    <row r="900" spans="1:17" x14ac:dyDescent="0.25">
      <c r="A900">
        <v>959</v>
      </c>
      <c r="B900">
        <v>213.885333</v>
      </c>
      <c r="C900" s="4">
        <v>1</v>
      </c>
      <c r="D900">
        <v>220.22011000000001</v>
      </c>
      <c r="E900" s="2">
        <v>2</v>
      </c>
      <c r="P900">
        <v>2</v>
      </c>
      <c r="Q900" t="str">
        <f>CONCATENATE(C900,E900,G900,I900)</f>
        <v>12</v>
      </c>
    </row>
    <row r="901" spans="1:17" x14ac:dyDescent="0.25">
      <c r="A901">
        <v>960</v>
      </c>
      <c r="B901">
        <v>213.81962899999999</v>
      </c>
      <c r="C901" s="4">
        <v>1</v>
      </c>
      <c r="D901">
        <v>220.22415100000001</v>
      </c>
      <c r="E901" s="2">
        <v>2</v>
      </c>
      <c r="P901">
        <v>2</v>
      </c>
      <c r="Q901" t="str">
        <f>CONCATENATE(C901,E901,G901,I901)</f>
        <v>12</v>
      </c>
    </row>
    <row r="902" spans="1:17" x14ac:dyDescent="0.25">
      <c r="A902">
        <v>961</v>
      </c>
      <c r="B902">
        <v>213.91310999999999</v>
      </c>
      <c r="C902" s="4">
        <v>1</v>
      </c>
      <c r="D902">
        <v>220.21258599999999</v>
      </c>
      <c r="E902" s="2">
        <v>2</v>
      </c>
      <c r="P902">
        <v>2</v>
      </c>
      <c r="Q902" t="str">
        <f>CONCATENATE(C902,E902,G902,I902)</f>
        <v>12</v>
      </c>
    </row>
    <row r="903" spans="1:17" x14ac:dyDescent="0.25">
      <c r="A903">
        <v>962</v>
      </c>
      <c r="D903">
        <v>220.20137499999998</v>
      </c>
      <c r="E903" s="2">
        <v>2</v>
      </c>
      <c r="P903">
        <v>1</v>
      </c>
      <c r="Q903" t="str">
        <f>CONCATENATE(C903,E903,G903,I903)</f>
        <v>2</v>
      </c>
    </row>
    <row r="904" spans="1:17" x14ac:dyDescent="0.25">
      <c r="A904">
        <v>963</v>
      </c>
      <c r="D904">
        <v>220.165063</v>
      </c>
      <c r="E904" s="2">
        <v>2</v>
      </c>
      <c r="P904">
        <v>1</v>
      </c>
      <c r="Q904" t="str">
        <f>CONCATENATE(C904,E904,G904,I904)</f>
        <v>2</v>
      </c>
    </row>
    <row r="905" spans="1:17" x14ac:dyDescent="0.25">
      <c r="A905">
        <v>964</v>
      </c>
      <c r="D905">
        <v>220.181476</v>
      </c>
      <c r="E905" s="2">
        <v>2</v>
      </c>
      <c r="P905">
        <v>1</v>
      </c>
      <c r="Q905" t="str">
        <f>CONCATENATE(C905,E905,G905,I905)</f>
        <v>2</v>
      </c>
    </row>
    <row r="906" spans="1:17" x14ac:dyDescent="0.25">
      <c r="A906">
        <v>965</v>
      </c>
      <c r="D906">
        <v>220.14642799999999</v>
      </c>
      <c r="E906" s="2">
        <v>2</v>
      </c>
      <c r="F906">
        <v>215.66398000000001</v>
      </c>
      <c r="G906" s="3">
        <v>3</v>
      </c>
      <c r="P906">
        <v>2</v>
      </c>
      <c r="Q906" t="str">
        <f>CONCATENATE(C906,E906,G906,I906)</f>
        <v>23</v>
      </c>
    </row>
    <row r="907" spans="1:17" x14ac:dyDescent="0.25">
      <c r="A907">
        <v>966</v>
      </c>
      <c r="D907">
        <v>220.16900200000001</v>
      </c>
      <c r="E907" s="2">
        <v>2</v>
      </c>
      <c r="F907">
        <v>215.765691</v>
      </c>
      <c r="G907" s="3">
        <v>3</v>
      </c>
      <c r="P907">
        <v>2</v>
      </c>
      <c r="Q907" t="str">
        <f>CONCATENATE(C907,E907,G907,I907)</f>
        <v>23</v>
      </c>
    </row>
    <row r="908" spans="1:17" x14ac:dyDescent="0.25">
      <c r="A908">
        <v>967</v>
      </c>
      <c r="D908">
        <v>220.13395399999999</v>
      </c>
      <c r="E908" s="2">
        <v>2</v>
      </c>
      <c r="F908">
        <v>215.68837199999999</v>
      </c>
      <c r="G908" s="3">
        <v>3</v>
      </c>
      <c r="P908">
        <v>2</v>
      </c>
      <c r="Q908" t="str">
        <f>CONCATENATE(C908,E908,G908,I908)</f>
        <v>23</v>
      </c>
    </row>
    <row r="909" spans="1:17" x14ac:dyDescent="0.25">
      <c r="A909">
        <v>968</v>
      </c>
      <c r="D909">
        <v>220.22011000000001</v>
      </c>
      <c r="E909" s="2">
        <v>2</v>
      </c>
      <c r="F909">
        <v>215.687059</v>
      </c>
      <c r="G909" s="3">
        <v>3</v>
      </c>
      <c r="P909">
        <v>2</v>
      </c>
      <c r="Q909" t="str">
        <f>CONCATENATE(C909,E909,G909,I909)</f>
        <v>23</v>
      </c>
    </row>
    <row r="910" spans="1:17" x14ac:dyDescent="0.25">
      <c r="A910">
        <v>969</v>
      </c>
      <c r="D910">
        <v>220.22011000000001</v>
      </c>
      <c r="E910" s="2">
        <v>2</v>
      </c>
      <c r="F910">
        <v>215.688524</v>
      </c>
      <c r="G910" s="3">
        <v>3</v>
      </c>
      <c r="P910">
        <v>2</v>
      </c>
      <c r="Q910" t="str">
        <f>CONCATENATE(C910,E910,G910,I910)</f>
        <v>23</v>
      </c>
    </row>
    <row r="911" spans="1:17" x14ac:dyDescent="0.25">
      <c r="A911">
        <v>970</v>
      </c>
      <c r="F911">
        <v>215.62428399999999</v>
      </c>
      <c r="G911" s="3">
        <v>3</v>
      </c>
      <c r="H911">
        <v>220.62413100000001</v>
      </c>
      <c r="I911" s="5">
        <v>4</v>
      </c>
      <c r="P911">
        <v>2</v>
      </c>
      <c r="Q911" t="str">
        <f>CONCATENATE(C911,E911,G911,I911)</f>
        <v>34</v>
      </c>
    </row>
    <row r="912" spans="1:17" x14ac:dyDescent="0.25">
      <c r="A912">
        <v>971</v>
      </c>
      <c r="F912">
        <v>215.61211299999999</v>
      </c>
      <c r="G912" s="3">
        <v>3</v>
      </c>
      <c r="H912">
        <v>220.573274</v>
      </c>
      <c r="I912" s="5">
        <v>4</v>
      </c>
      <c r="P912">
        <v>2</v>
      </c>
      <c r="Q912" t="str">
        <f>CONCATENATE(C912,E912,G912,I912)</f>
        <v>34</v>
      </c>
    </row>
    <row r="913" spans="1:17" x14ac:dyDescent="0.25">
      <c r="A913">
        <v>972</v>
      </c>
      <c r="F913">
        <v>215.620093</v>
      </c>
      <c r="G913" s="3">
        <v>3</v>
      </c>
      <c r="H913">
        <v>220.59882899999999</v>
      </c>
      <c r="I913" s="5">
        <v>4</v>
      </c>
      <c r="P913">
        <v>2</v>
      </c>
      <c r="Q913" t="str">
        <f>CONCATENATE(C913,E913,G913,I913)</f>
        <v>34</v>
      </c>
    </row>
    <row r="914" spans="1:17" x14ac:dyDescent="0.25">
      <c r="A914">
        <v>973</v>
      </c>
      <c r="F914">
        <v>215.60933599999998</v>
      </c>
      <c r="G914" s="3">
        <v>3</v>
      </c>
      <c r="H914">
        <v>220.63655399999999</v>
      </c>
      <c r="I914" s="5">
        <v>4</v>
      </c>
      <c r="P914">
        <v>2</v>
      </c>
      <c r="Q914" t="str">
        <f>CONCATENATE(C914,E914,G914,I914)</f>
        <v>34</v>
      </c>
    </row>
    <row r="915" spans="1:17" x14ac:dyDescent="0.25">
      <c r="A915">
        <v>974</v>
      </c>
      <c r="F915">
        <v>215.62862799999999</v>
      </c>
      <c r="G915" s="3">
        <v>3</v>
      </c>
      <c r="H915">
        <v>220.617414</v>
      </c>
      <c r="I915" s="5">
        <v>4</v>
      </c>
      <c r="P915">
        <v>2</v>
      </c>
      <c r="Q915" t="str">
        <f>CONCATENATE(C915,E915,G915,I915)</f>
        <v>34</v>
      </c>
    </row>
    <row r="916" spans="1:17" x14ac:dyDescent="0.25">
      <c r="A916">
        <v>975</v>
      </c>
      <c r="B916">
        <v>234.27717200000001</v>
      </c>
      <c r="C916" s="4">
        <v>1</v>
      </c>
      <c r="F916">
        <v>215.66398000000001</v>
      </c>
      <c r="G916" s="3">
        <v>3</v>
      </c>
      <c r="H916">
        <v>220.64226099999999</v>
      </c>
      <c r="I916" s="5">
        <v>4</v>
      </c>
      <c r="P916">
        <v>3</v>
      </c>
      <c r="Q916" t="str">
        <f>CONCATENATE(C916,E916,G916,I916)</f>
        <v>134</v>
      </c>
    </row>
    <row r="917" spans="1:17" x14ac:dyDescent="0.25">
      <c r="A917">
        <v>976</v>
      </c>
      <c r="B917">
        <v>234.284898</v>
      </c>
      <c r="C917" s="4">
        <v>1</v>
      </c>
      <c r="H917">
        <v>220.632867</v>
      </c>
      <c r="I917" s="5">
        <v>4</v>
      </c>
      <c r="P917">
        <v>2</v>
      </c>
      <c r="Q917" t="str">
        <f>CONCATENATE(C917,E917,G917,I917)</f>
        <v>14</v>
      </c>
    </row>
    <row r="918" spans="1:17" x14ac:dyDescent="0.25">
      <c r="A918">
        <v>977</v>
      </c>
      <c r="B918">
        <v>234.27242200000001</v>
      </c>
      <c r="C918" s="4">
        <v>1</v>
      </c>
      <c r="H918">
        <v>220.60892899999999</v>
      </c>
      <c r="I918" s="5">
        <v>4</v>
      </c>
      <c r="P918">
        <v>2</v>
      </c>
      <c r="Q918" t="str">
        <f>CONCATENATE(C918,E918,G918,I918)</f>
        <v>14</v>
      </c>
    </row>
    <row r="919" spans="1:17" x14ac:dyDescent="0.25">
      <c r="A919">
        <v>978</v>
      </c>
      <c r="B919">
        <v>234.27217200000001</v>
      </c>
      <c r="C919" s="4">
        <v>1</v>
      </c>
      <c r="H919">
        <v>220.603273</v>
      </c>
      <c r="I919" s="5">
        <v>4</v>
      </c>
      <c r="P919">
        <v>2</v>
      </c>
      <c r="Q919" t="str">
        <f>CONCATENATE(C919,E919,G919,I919)</f>
        <v>14</v>
      </c>
    </row>
    <row r="920" spans="1:17" x14ac:dyDescent="0.25">
      <c r="A920">
        <v>979</v>
      </c>
      <c r="B920">
        <v>234.26105999999999</v>
      </c>
      <c r="C920" s="4">
        <v>1</v>
      </c>
      <c r="H920">
        <v>220.60352599999999</v>
      </c>
      <c r="I920" s="5">
        <v>4</v>
      </c>
      <c r="P920">
        <v>2</v>
      </c>
      <c r="Q920" t="str">
        <f>CONCATENATE(C920,E920,G920,I920)</f>
        <v>14</v>
      </c>
    </row>
    <row r="921" spans="1:17" x14ac:dyDescent="0.25">
      <c r="A921">
        <v>980</v>
      </c>
      <c r="B921">
        <v>234.27217200000001</v>
      </c>
      <c r="C921" s="4">
        <v>1</v>
      </c>
      <c r="H921">
        <v>220.64715899999999</v>
      </c>
      <c r="I921" s="5">
        <v>4</v>
      </c>
      <c r="P921">
        <v>2</v>
      </c>
      <c r="Q921" t="str">
        <f>CONCATENATE(C921,E921,G921,I921)</f>
        <v>14</v>
      </c>
    </row>
    <row r="922" spans="1:17" x14ac:dyDescent="0.25">
      <c r="A922">
        <v>981</v>
      </c>
      <c r="B922">
        <v>234.27424200000002</v>
      </c>
      <c r="C922" s="4">
        <v>1</v>
      </c>
      <c r="H922">
        <v>220.62413100000001</v>
      </c>
      <c r="I922" s="5">
        <v>4</v>
      </c>
      <c r="P922">
        <v>2</v>
      </c>
      <c r="Q922" t="str">
        <f>CONCATENATE(C922,E922,G922,I922)</f>
        <v>14</v>
      </c>
    </row>
    <row r="923" spans="1:17" x14ac:dyDescent="0.25">
      <c r="A923">
        <v>982</v>
      </c>
      <c r="B923">
        <v>234.278434</v>
      </c>
      <c r="C923" s="4">
        <v>1</v>
      </c>
      <c r="P923">
        <v>1</v>
      </c>
      <c r="Q923" t="str">
        <f>CONCATENATE(C923,E923,G923,I923)</f>
        <v>1</v>
      </c>
    </row>
    <row r="924" spans="1:17" x14ac:dyDescent="0.25">
      <c r="A924">
        <v>983</v>
      </c>
      <c r="B924">
        <v>234.27373599999999</v>
      </c>
      <c r="C924" s="4">
        <v>1</v>
      </c>
      <c r="P924">
        <v>1</v>
      </c>
      <c r="Q924" t="str">
        <f>CONCATENATE(C924,E924,G924,I924)</f>
        <v>1</v>
      </c>
    </row>
    <row r="925" spans="1:17" x14ac:dyDescent="0.25">
      <c r="A925">
        <v>984</v>
      </c>
      <c r="B925">
        <v>234.281969</v>
      </c>
      <c r="C925" s="4">
        <v>1</v>
      </c>
      <c r="P925">
        <v>1</v>
      </c>
      <c r="Q925" t="str">
        <f>CONCATENATE(C925,E925,G925,I925)</f>
        <v>1</v>
      </c>
    </row>
    <row r="926" spans="1:17" x14ac:dyDescent="0.25">
      <c r="A926">
        <v>985</v>
      </c>
      <c r="B926">
        <v>234.30913900000002</v>
      </c>
      <c r="C926" s="4">
        <v>1</v>
      </c>
      <c r="P926">
        <v>1</v>
      </c>
      <c r="Q926" t="str">
        <f>CONCATENATE(C926,E926,G926,I926)</f>
        <v>1</v>
      </c>
    </row>
    <row r="927" spans="1:17" x14ac:dyDescent="0.25">
      <c r="A927">
        <v>986</v>
      </c>
      <c r="B927">
        <v>234.39494300000001</v>
      </c>
      <c r="C927" s="4">
        <v>1</v>
      </c>
      <c r="P927">
        <v>1</v>
      </c>
      <c r="Q927" t="str">
        <f>CONCATENATE(C927,E927,G927,I927)</f>
        <v>1</v>
      </c>
    </row>
    <row r="928" spans="1:17" x14ac:dyDescent="0.25">
      <c r="A928">
        <v>987</v>
      </c>
      <c r="B928">
        <v>234.27717200000001</v>
      </c>
      <c r="C928" s="4">
        <v>1</v>
      </c>
      <c r="P928">
        <v>1</v>
      </c>
      <c r="Q928" t="str">
        <f>CONCATENATE(C928,E928,G928,I928)</f>
        <v>1</v>
      </c>
    </row>
    <row r="929" spans="1:17" x14ac:dyDescent="0.25">
      <c r="A929">
        <v>988</v>
      </c>
      <c r="D929">
        <v>245.26933400000001</v>
      </c>
      <c r="E929" s="2">
        <v>2</v>
      </c>
      <c r="P929">
        <v>1</v>
      </c>
      <c r="Q929" t="str">
        <f>CONCATENATE(C929,E929,G929,I929)</f>
        <v>2</v>
      </c>
    </row>
    <row r="930" spans="1:17" x14ac:dyDescent="0.25">
      <c r="A930">
        <v>989</v>
      </c>
      <c r="D930">
        <v>245.29797099999999</v>
      </c>
      <c r="E930" s="2">
        <v>2</v>
      </c>
      <c r="P930">
        <v>1</v>
      </c>
      <c r="Q930" t="str">
        <f>CONCATENATE(C930,E930,G930,I930)</f>
        <v>2</v>
      </c>
    </row>
    <row r="931" spans="1:17" x14ac:dyDescent="0.25">
      <c r="A931">
        <v>990</v>
      </c>
      <c r="D931">
        <v>245.26352800000001</v>
      </c>
      <c r="E931" s="2">
        <v>2</v>
      </c>
      <c r="F931">
        <v>235.980772</v>
      </c>
      <c r="G931" s="3">
        <v>3</v>
      </c>
      <c r="P931">
        <v>2</v>
      </c>
      <c r="Q931" t="str">
        <f>CONCATENATE(C931,E931,G931,I931)</f>
        <v>23</v>
      </c>
    </row>
    <row r="932" spans="1:17" x14ac:dyDescent="0.25">
      <c r="A932">
        <v>991</v>
      </c>
      <c r="D932">
        <v>245.28479099999998</v>
      </c>
      <c r="E932" s="2">
        <v>2</v>
      </c>
      <c r="F932">
        <v>236.004154</v>
      </c>
      <c r="G932" s="3">
        <v>3</v>
      </c>
      <c r="P932">
        <v>2</v>
      </c>
      <c r="Q932" t="str">
        <f>CONCATENATE(C932,E932,G932,I932)</f>
        <v>23</v>
      </c>
    </row>
    <row r="933" spans="1:17" x14ac:dyDescent="0.25">
      <c r="A933">
        <v>992</v>
      </c>
      <c r="D933">
        <v>245.28903300000002</v>
      </c>
      <c r="E933" s="2">
        <v>2</v>
      </c>
      <c r="F933">
        <v>235.983699</v>
      </c>
      <c r="G933" s="3">
        <v>3</v>
      </c>
      <c r="P933">
        <v>2</v>
      </c>
      <c r="Q933" t="str">
        <f>CONCATENATE(C933,E933,G933,I933)</f>
        <v>23</v>
      </c>
    </row>
    <row r="934" spans="1:17" x14ac:dyDescent="0.25">
      <c r="A934">
        <v>993</v>
      </c>
      <c r="D934">
        <v>245.28918199999998</v>
      </c>
      <c r="E934" s="2">
        <v>2</v>
      </c>
      <c r="F934">
        <v>235.962692</v>
      </c>
      <c r="G934" s="3">
        <v>3</v>
      </c>
      <c r="P934">
        <v>2</v>
      </c>
      <c r="Q934" t="str">
        <f>CONCATENATE(C934,E934,G934,I934)</f>
        <v>23</v>
      </c>
    </row>
    <row r="935" spans="1:17" x14ac:dyDescent="0.25">
      <c r="A935">
        <v>994</v>
      </c>
      <c r="D935">
        <v>245.27544900000001</v>
      </c>
      <c r="E935" s="2">
        <v>2</v>
      </c>
      <c r="F935">
        <v>235.976224</v>
      </c>
      <c r="G935" s="3">
        <v>3</v>
      </c>
      <c r="P935">
        <v>2</v>
      </c>
      <c r="Q935" t="str">
        <f>CONCATENATE(C935,E935,G935,I935)</f>
        <v>23</v>
      </c>
    </row>
    <row r="936" spans="1:17" x14ac:dyDescent="0.25">
      <c r="A936">
        <v>995</v>
      </c>
      <c r="D936">
        <v>245.29100199999999</v>
      </c>
      <c r="E936" s="2">
        <v>2</v>
      </c>
      <c r="F936">
        <v>235.942136</v>
      </c>
      <c r="G936" s="3">
        <v>3</v>
      </c>
      <c r="P936">
        <v>2</v>
      </c>
      <c r="Q936" t="str">
        <f>CONCATENATE(C936,E936,G936,I936)</f>
        <v>23</v>
      </c>
    </row>
    <row r="937" spans="1:17" x14ac:dyDescent="0.25">
      <c r="A937">
        <v>996</v>
      </c>
      <c r="D937">
        <v>245.339685</v>
      </c>
      <c r="E937" s="2">
        <v>2</v>
      </c>
      <c r="F937">
        <v>235.98112399999999</v>
      </c>
      <c r="G937" s="3">
        <v>3</v>
      </c>
      <c r="P937">
        <v>2</v>
      </c>
      <c r="Q937" t="str">
        <f>CONCATENATE(C937,E937,G937,I937)</f>
        <v>23</v>
      </c>
    </row>
    <row r="938" spans="1:17" x14ac:dyDescent="0.25">
      <c r="A938">
        <v>997</v>
      </c>
      <c r="D938">
        <v>245.32034400000001</v>
      </c>
      <c r="E938" s="2">
        <v>2</v>
      </c>
      <c r="F938">
        <v>235.99112300000002</v>
      </c>
      <c r="G938" s="3">
        <v>3</v>
      </c>
      <c r="P938">
        <v>2</v>
      </c>
      <c r="Q938" t="str">
        <f>CONCATENATE(C938,E938,G938,I938)</f>
        <v>23</v>
      </c>
    </row>
    <row r="939" spans="1:17" x14ac:dyDescent="0.25">
      <c r="A939">
        <v>998</v>
      </c>
      <c r="D939">
        <v>245.26933400000001</v>
      </c>
      <c r="E939" s="2">
        <v>2</v>
      </c>
      <c r="F939">
        <v>235.989709</v>
      </c>
      <c r="G939" s="3">
        <v>3</v>
      </c>
      <c r="P939">
        <v>2</v>
      </c>
      <c r="Q939" t="str">
        <f>CONCATENATE(C939,E939,G939,I939)</f>
        <v>23</v>
      </c>
    </row>
    <row r="940" spans="1:17" x14ac:dyDescent="0.25">
      <c r="A940">
        <v>999</v>
      </c>
      <c r="F940">
        <v>236.01586900000001</v>
      </c>
      <c r="G940" s="3">
        <v>3</v>
      </c>
      <c r="P940">
        <v>1</v>
      </c>
      <c r="Q940" t="str">
        <f>CONCATENATE(C940,E940,G940,I940)</f>
        <v>3</v>
      </c>
    </row>
    <row r="941" spans="1:17" x14ac:dyDescent="0.25">
      <c r="A941">
        <v>1000</v>
      </c>
      <c r="B941">
        <v>257.99469899999997</v>
      </c>
      <c r="C941" s="4">
        <v>1</v>
      </c>
      <c r="F941">
        <v>235.980772</v>
      </c>
      <c r="G941" s="3">
        <v>3</v>
      </c>
      <c r="H941">
        <v>245.52315999999999</v>
      </c>
      <c r="I941" s="5">
        <v>4</v>
      </c>
      <c r="P941">
        <v>3</v>
      </c>
      <c r="Q941" t="str">
        <f>CONCATENATE(C941,E941,G941,I941)</f>
        <v>134</v>
      </c>
    </row>
    <row r="942" spans="1:17" x14ac:dyDescent="0.25">
      <c r="A942">
        <v>1001</v>
      </c>
      <c r="B942">
        <v>257.99676699999998</v>
      </c>
      <c r="C942" s="4">
        <v>1</v>
      </c>
      <c r="H942">
        <v>245.640073</v>
      </c>
      <c r="I942" s="5">
        <v>4</v>
      </c>
      <c r="P942">
        <v>2</v>
      </c>
      <c r="Q942" t="str">
        <f>CONCATENATE(C942,E942,G942,I942)</f>
        <v>14</v>
      </c>
    </row>
    <row r="943" spans="1:17" x14ac:dyDescent="0.25">
      <c r="A943">
        <v>1002</v>
      </c>
      <c r="B943">
        <v>258.02363700000001</v>
      </c>
      <c r="C943" s="4">
        <v>1</v>
      </c>
      <c r="H943">
        <v>245.657297</v>
      </c>
      <c r="I943" s="5">
        <v>4</v>
      </c>
      <c r="P943">
        <v>2</v>
      </c>
      <c r="Q943" t="str">
        <f>CONCATENATE(C943,E943,G943,I943)</f>
        <v>14</v>
      </c>
    </row>
    <row r="944" spans="1:17" x14ac:dyDescent="0.25">
      <c r="A944">
        <v>1003</v>
      </c>
      <c r="B944">
        <v>257.98580700000002</v>
      </c>
      <c r="C944" s="4">
        <v>1</v>
      </c>
      <c r="H944">
        <v>245.63027700000001</v>
      </c>
      <c r="I944" s="5">
        <v>4</v>
      </c>
      <c r="P944">
        <v>2</v>
      </c>
      <c r="Q944" t="str">
        <f>CONCATENATE(C944,E944,G944,I944)</f>
        <v>14</v>
      </c>
    </row>
    <row r="945" spans="1:17" x14ac:dyDescent="0.25">
      <c r="A945">
        <v>1004</v>
      </c>
      <c r="B945">
        <v>257.98055799999997</v>
      </c>
      <c r="C945" s="4">
        <v>1</v>
      </c>
      <c r="H945">
        <v>245.598917</v>
      </c>
      <c r="I945" s="5">
        <v>4</v>
      </c>
      <c r="P945">
        <v>2</v>
      </c>
      <c r="Q945" t="str">
        <f>CONCATENATE(C945,E945,G945,I945)</f>
        <v>14</v>
      </c>
    </row>
    <row r="946" spans="1:17" x14ac:dyDescent="0.25">
      <c r="A946">
        <v>1005</v>
      </c>
      <c r="B946">
        <v>258.02938999999998</v>
      </c>
      <c r="C946" s="4">
        <v>1</v>
      </c>
      <c r="H946">
        <v>245.546243</v>
      </c>
      <c r="I946" s="5">
        <v>4</v>
      </c>
      <c r="P946">
        <v>2</v>
      </c>
      <c r="Q946" t="str">
        <f>CONCATENATE(C946,E946,G946,I946)</f>
        <v>14</v>
      </c>
    </row>
    <row r="947" spans="1:17" x14ac:dyDescent="0.25">
      <c r="A947">
        <v>1006</v>
      </c>
      <c r="B947">
        <v>258.00106199999999</v>
      </c>
      <c r="C947" s="4">
        <v>1</v>
      </c>
      <c r="H947">
        <v>245.60280399999999</v>
      </c>
      <c r="I947" s="5">
        <v>4</v>
      </c>
      <c r="P947">
        <v>2</v>
      </c>
      <c r="Q947" t="str">
        <f>CONCATENATE(C947,E947,G947,I947)</f>
        <v>14</v>
      </c>
    </row>
    <row r="948" spans="1:17" x14ac:dyDescent="0.25">
      <c r="A948">
        <v>1007</v>
      </c>
      <c r="B948">
        <v>258.04520200000002</v>
      </c>
      <c r="C948" s="4">
        <v>1</v>
      </c>
      <c r="H948">
        <v>245.56770499999999</v>
      </c>
      <c r="I948" s="5">
        <v>4</v>
      </c>
      <c r="P948">
        <v>2</v>
      </c>
      <c r="Q948" t="str">
        <f>CONCATENATE(C948,E948,G948,I948)</f>
        <v>14</v>
      </c>
    </row>
    <row r="949" spans="1:17" x14ac:dyDescent="0.25">
      <c r="A949">
        <v>1008</v>
      </c>
      <c r="B949">
        <v>257.99757499999998</v>
      </c>
      <c r="C949" s="4">
        <v>1</v>
      </c>
      <c r="H949">
        <v>245.66608600000001</v>
      </c>
      <c r="I949" s="5">
        <v>4</v>
      </c>
      <c r="P949">
        <v>2</v>
      </c>
      <c r="Q949" t="str">
        <f>CONCATENATE(C949,E949,G949,I949)</f>
        <v>14</v>
      </c>
    </row>
    <row r="950" spans="1:17" x14ac:dyDescent="0.25">
      <c r="A950">
        <v>1009</v>
      </c>
      <c r="B950">
        <v>257.98388799999998</v>
      </c>
      <c r="C950" s="4">
        <v>1</v>
      </c>
      <c r="H950">
        <v>245.66724500000001</v>
      </c>
      <c r="I950" s="5">
        <v>4</v>
      </c>
      <c r="P950">
        <v>2</v>
      </c>
      <c r="Q950" t="str">
        <f>CONCATENATE(C950,E950,G950,I950)</f>
        <v>14</v>
      </c>
    </row>
    <row r="951" spans="1:17" x14ac:dyDescent="0.25">
      <c r="A951">
        <v>1010</v>
      </c>
      <c r="B951">
        <v>257.99944399999998</v>
      </c>
      <c r="C951" s="4">
        <v>1</v>
      </c>
      <c r="H951">
        <v>245.67643900000002</v>
      </c>
      <c r="I951" s="5">
        <v>4</v>
      </c>
      <c r="P951">
        <v>2</v>
      </c>
      <c r="Q951" t="str">
        <f>CONCATENATE(C951,E951,G951,I951)</f>
        <v>14</v>
      </c>
    </row>
    <row r="952" spans="1:17" x14ac:dyDescent="0.25">
      <c r="A952">
        <v>1011</v>
      </c>
      <c r="B952">
        <v>258.03706899999997</v>
      </c>
      <c r="C952" s="4">
        <v>1</v>
      </c>
      <c r="H952">
        <v>245.52315999999999</v>
      </c>
      <c r="I952" s="5">
        <v>4</v>
      </c>
      <c r="P952">
        <v>2</v>
      </c>
      <c r="Q952" t="str">
        <f>CONCATENATE(C952,E952,G952,I952)</f>
        <v>14</v>
      </c>
    </row>
    <row r="953" spans="1:17" x14ac:dyDescent="0.25">
      <c r="A953">
        <v>1012</v>
      </c>
      <c r="B953">
        <v>258.04555299999998</v>
      </c>
      <c r="C953" s="4">
        <v>1</v>
      </c>
      <c r="P953">
        <v>1</v>
      </c>
      <c r="Q953" t="str">
        <f>CONCATENATE(C953,E953,G953,I953)</f>
        <v>1</v>
      </c>
    </row>
    <row r="954" spans="1:17" x14ac:dyDescent="0.25">
      <c r="A954">
        <v>1013</v>
      </c>
      <c r="B954">
        <v>257.99469899999997</v>
      </c>
      <c r="C954" s="4">
        <v>1</v>
      </c>
      <c r="P954">
        <v>1</v>
      </c>
      <c r="Q954" t="str">
        <f>CONCATENATE(C954,E954,G954,I954)</f>
        <v>1</v>
      </c>
    </row>
    <row r="955" spans="1:17" x14ac:dyDescent="0.25">
      <c r="A955">
        <v>1014</v>
      </c>
      <c r="D955">
        <v>268.15983699999998</v>
      </c>
      <c r="E955" s="2">
        <v>2</v>
      </c>
      <c r="P955">
        <v>1</v>
      </c>
      <c r="Q955" t="str">
        <f>CONCATENATE(C955,E955,G955,I955)</f>
        <v>2</v>
      </c>
    </row>
    <row r="956" spans="1:17" x14ac:dyDescent="0.25">
      <c r="A956">
        <v>1015</v>
      </c>
      <c r="D956">
        <v>268.137361</v>
      </c>
      <c r="E956" s="2">
        <v>2</v>
      </c>
      <c r="P956">
        <v>1</v>
      </c>
      <c r="Q956" t="str">
        <f>CONCATENATE(C956,E956,G956,I956)</f>
        <v>2</v>
      </c>
    </row>
    <row r="957" spans="1:17" x14ac:dyDescent="0.25">
      <c r="A957">
        <v>1016</v>
      </c>
      <c r="D957">
        <v>268.10963600000002</v>
      </c>
      <c r="E957" s="2">
        <v>2</v>
      </c>
      <c r="F957">
        <v>258.65410800000001</v>
      </c>
      <c r="G957" s="3">
        <v>3</v>
      </c>
      <c r="P957">
        <v>2</v>
      </c>
      <c r="Q957" t="str">
        <f>CONCATENATE(C957,E957,G957,I957)</f>
        <v>23</v>
      </c>
    </row>
    <row r="958" spans="1:17" x14ac:dyDescent="0.25">
      <c r="A958">
        <v>1017</v>
      </c>
      <c r="D958">
        <v>268.112459</v>
      </c>
      <c r="E958" s="2">
        <v>2</v>
      </c>
      <c r="F958">
        <v>258.65405800000002</v>
      </c>
      <c r="G958" s="3">
        <v>3</v>
      </c>
      <c r="P958">
        <v>2</v>
      </c>
      <c r="Q958" t="str">
        <f>CONCATENATE(C958,E958,G958,I958)</f>
        <v>23</v>
      </c>
    </row>
    <row r="959" spans="1:17" x14ac:dyDescent="0.25">
      <c r="A959">
        <v>1018</v>
      </c>
      <c r="D959">
        <v>268.14846899999998</v>
      </c>
      <c r="E959" s="2">
        <v>2</v>
      </c>
      <c r="F959">
        <v>258.704812</v>
      </c>
      <c r="G959" s="3">
        <v>3</v>
      </c>
      <c r="P959">
        <v>2</v>
      </c>
      <c r="Q959" t="str">
        <f>CONCATENATE(C959,E959,G959,I959)</f>
        <v>23</v>
      </c>
    </row>
    <row r="960" spans="1:17" x14ac:dyDescent="0.25">
      <c r="A960">
        <v>1019</v>
      </c>
      <c r="D960">
        <v>268.11705899999998</v>
      </c>
      <c r="E960" s="2">
        <v>2</v>
      </c>
      <c r="F960">
        <v>258.697542</v>
      </c>
      <c r="G960" s="3">
        <v>3</v>
      </c>
      <c r="P960">
        <v>2</v>
      </c>
      <c r="Q960" t="str">
        <f>CONCATENATE(C960,E960,G960,I960)</f>
        <v>23</v>
      </c>
    </row>
    <row r="961" spans="1:17" x14ac:dyDescent="0.25">
      <c r="A961">
        <v>1020</v>
      </c>
      <c r="D961">
        <v>268.121149</v>
      </c>
      <c r="E961" s="2">
        <v>2</v>
      </c>
      <c r="F961">
        <v>258.69703400000003</v>
      </c>
      <c r="G961" s="3">
        <v>3</v>
      </c>
      <c r="P961">
        <v>2</v>
      </c>
      <c r="Q961" t="str">
        <f>CONCATENATE(C961,E961,G961,I961)</f>
        <v>23</v>
      </c>
    </row>
    <row r="962" spans="1:17" x14ac:dyDescent="0.25">
      <c r="A962">
        <v>1021</v>
      </c>
      <c r="D962">
        <v>268.105749</v>
      </c>
      <c r="E962" s="2">
        <v>2</v>
      </c>
      <c r="F962">
        <v>258.67466100000001</v>
      </c>
      <c r="G962" s="3">
        <v>3</v>
      </c>
      <c r="P962">
        <v>2</v>
      </c>
      <c r="Q962" t="str">
        <f>CONCATENATE(C962,E962,G962,I962)</f>
        <v>23</v>
      </c>
    </row>
    <row r="963" spans="1:17" x14ac:dyDescent="0.25">
      <c r="A963">
        <v>1022</v>
      </c>
      <c r="D963">
        <v>268.096654</v>
      </c>
      <c r="E963" s="2">
        <v>2</v>
      </c>
      <c r="F963">
        <v>258.654157</v>
      </c>
      <c r="G963" s="3">
        <v>3</v>
      </c>
      <c r="P963">
        <v>2</v>
      </c>
      <c r="Q963" t="str">
        <f>CONCATENATE(C963,E963,G963,I963)</f>
        <v>23</v>
      </c>
    </row>
    <row r="964" spans="1:17" x14ac:dyDescent="0.25">
      <c r="A964">
        <v>1023</v>
      </c>
      <c r="D964">
        <v>268.10044599999998</v>
      </c>
      <c r="E964" s="2">
        <v>2</v>
      </c>
      <c r="F964">
        <v>258.682188</v>
      </c>
      <c r="G964" s="3">
        <v>3</v>
      </c>
      <c r="P964">
        <v>2</v>
      </c>
      <c r="Q964" t="str">
        <f>CONCATENATE(C964,E964,G964,I964)</f>
        <v>23</v>
      </c>
    </row>
    <row r="965" spans="1:17" x14ac:dyDescent="0.25">
      <c r="A965">
        <v>1024</v>
      </c>
      <c r="D965">
        <v>268.16968300000002</v>
      </c>
      <c r="E965" s="2">
        <v>2</v>
      </c>
      <c r="F965">
        <v>258.71051899999998</v>
      </c>
      <c r="G965" s="3">
        <v>3</v>
      </c>
      <c r="P965">
        <v>2</v>
      </c>
      <c r="Q965" t="str">
        <f>CONCATENATE(C965,E965,G965,I965)</f>
        <v>23</v>
      </c>
    </row>
    <row r="966" spans="1:17" x14ac:dyDescent="0.25">
      <c r="A966">
        <v>1025</v>
      </c>
      <c r="D966">
        <v>268.119482</v>
      </c>
      <c r="E966" s="2">
        <v>2</v>
      </c>
      <c r="F966">
        <v>258.70839799999999</v>
      </c>
      <c r="G966" s="3">
        <v>3</v>
      </c>
      <c r="P966">
        <v>2</v>
      </c>
      <c r="Q966" t="str">
        <f>CONCATENATE(C966,E966,G966,I966)</f>
        <v>23</v>
      </c>
    </row>
    <row r="967" spans="1:17" x14ac:dyDescent="0.25">
      <c r="A967">
        <v>1026</v>
      </c>
      <c r="D967">
        <v>268.26690100000002</v>
      </c>
      <c r="E967" s="2">
        <v>2</v>
      </c>
      <c r="F967">
        <v>258.69243799999998</v>
      </c>
      <c r="G967" s="3">
        <v>3</v>
      </c>
      <c r="P967">
        <v>2</v>
      </c>
      <c r="Q967" t="str">
        <f>CONCATENATE(C967,E967,G967,I967)</f>
        <v>23</v>
      </c>
    </row>
    <row r="968" spans="1:17" x14ac:dyDescent="0.25">
      <c r="A968">
        <v>1027</v>
      </c>
      <c r="D968">
        <v>268.15983699999998</v>
      </c>
      <c r="E968" s="2">
        <v>2</v>
      </c>
      <c r="F968">
        <v>258.71269000000001</v>
      </c>
      <c r="G968" s="3">
        <v>3</v>
      </c>
      <c r="P968">
        <v>2</v>
      </c>
      <c r="Q968" t="str">
        <f>CONCATENATE(C968,E968,G968,I968)</f>
        <v>23</v>
      </c>
    </row>
    <row r="969" spans="1:17" x14ac:dyDescent="0.25">
      <c r="A969">
        <v>1028</v>
      </c>
      <c r="B969">
        <v>276.292348</v>
      </c>
      <c r="C969" s="4">
        <v>1</v>
      </c>
      <c r="F969">
        <v>258.65410800000001</v>
      </c>
      <c r="G969" s="3">
        <v>3</v>
      </c>
      <c r="H969">
        <v>268.10256700000002</v>
      </c>
      <c r="I969" s="5">
        <v>4</v>
      </c>
      <c r="P969">
        <v>3</v>
      </c>
      <c r="Q969" t="str">
        <f>CONCATENATE(C969,E969,G969,I969)</f>
        <v>134</v>
      </c>
    </row>
    <row r="970" spans="1:17" x14ac:dyDescent="0.25">
      <c r="A970">
        <v>1029</v>
      </c>
      <c r="B970">
        <v>276.292348</v>
      </c>
      <c r="C970" s="4">
        <v>1</v>
      </c>
      <c r="H970">
        <v>268.08100300000001</v>
      </c>
      <c r="I970" s="5">
        <v>4</v>
      </c>
      <c r="P970">
        <v>2</v>
      </c>
      <c r="Q970" t="str">
        <f>CONCATENATE(C970,E970,G970,I970)</f>
        <v>14</v>
      </c>
    </row>
    <row r="971" spans="1:17" x14ac:dyDescent="0.25">
      <c r="A971">
        <v>1030</v>
      </c>
      <c r="B971">
        <v>276.292348</v>
      </c>
      <c r="C971" s="4">
        <v>1</v>
      </c>
      <c r="H971">
        <v>268.11281700000001</v>
      </c>
      <c r="I971" s="5">
        <v>4</v>
      </c>
      <c r="P971">
        <v>2</v>
      </c>
      <c r="Q971" t="str">
        <f>CONCATENATE(C971,E971,G971,I971)</f>
        <v>14</v>
      </c>
    </row>
    <row r="972" spans="1:17" x14ac:dyDescent="0.25">
      <c r="A972">
        <v>1031</v>
      </c>
      <c r="B972">
        <v>276.292348</v>
      </c>
      <c r="C972" s="4">
        <v>1</v>
      </c>
      <c r="H972">
        <v>268.10256700000002</v>
      </c>
      <c r="I972" s="5">
        <v>4</v>
      </c>
      <c r="J972">
        <v>235.99258800000001</v>
      </c>
      <c r="K972" t="s">
        <v>22</v>
      </c>
      <c r="Q972" t="str">
        <f>CONCATENATE(C972,E972,G972,I972)</f>
        <v>14</v>
      </c>
    </row>
    <row r="973" spans="1:17" x14ac:dyDescent="0.25">
      <c r="A973">
        <v>1062</v>
      </c>
      <c r="Q973" t="str">
        <f>CONCATENATE(C973,E973,G973,I973)</f>
        <v/>
      </c>
    </row>
    <row r="974" spans="1:17" x14ac:dyDescent="0.25">
      <c r="A974">
        <v>1063</v>
      </c>
      <c r="Q974" t="str">
        <f>CONCATENATE(C974,E974,G974,I974)</f>
        <v/>
      </c>
    </row>
    <row r="975" spans="1:17" x14ac:dyDescent="0.25">
      <c r="A975">
        <v>1064</v>
      </c>
      <c r="J975">
        <v>39.369324000000006</v>
      </c>
      <c r="K975" t="s">
        <v>22</v>
      </c>
      <c r="Q975" t="str">
        <f>CONCATENATE(C975,E975,G975,I975)</f>
        <v/>
      </c>
    </row>
    <row r="976" spans="1:17" x14ac:dyDescent="0.25">
      <c r="A976">
        <v>1065</v>
      </c>
      <c r="D976">
        <v>34.976044000000002</v>
      </c>
      <c r="E976" s="2">
        <v>2</v>
      </c>
      <c r="P976">
        <v>1</v>
      </c>
      <c r="Q976" t="str">
        <f>CONCATENATE(C976,E976,G976,I976)</f>
        <v>2</v>
      </c>
    </row>
    <row r="977" spans="1:17" x14ac:dyDescent="0.25">
      <c r="A977">
        <v>1066</v>
      </c>
      <c r="D977">
        <v>35.019220000000004</v>
      </c>
      <c r="E977" s="2">
        <v>2</v>
      </c>
      <c r="P977">
        <v>1</v>
      </c>
      <c r="Q977" t="str">
        <f>CONCATENATE(C977,E977,G977,I977)</f>
        <v>2</v>
      </c>
    </row>
    <row r="978" spans="1:17" x14ac:dyDescent="0.25">
      <c r="A978">
        <v>1067</v>
      </c>
      <c r="D978">
        <v>34.986200000000004</v>
      </c>
      <c r="E978" s="2">
        <v>2</v>
      </c>
      <c r="P978">
        <v>1</v>
      </c>
      <c r="Q978" t="str">
        <f>CONCATENATE(C978,E978,G978,I978)</f>
        <v>2</v>
      </c>
    </row>
    <row r="979" spans="1:17" x14ac:dyDescent="0.25">
      <c r="A979">
        <v>1068</v>
      </c>
      <c r="D979">
        <v>35.014639000000003</v>
      </c>
      <c r="E979" s="2">
        <v>2</v>
      </c>
      <c r="P979">
        <v>1</v>
      </c>
      <c r="Q979" t="str">
        <f>CONCATENATE(C979,E979,G979,I979)</f>
        <v>2</v>
      </c>
    </row>
    <row r="980" spans="1:17" x14ac:dyDescent="0.25">
      <c r="A980">
        <v>1069</v>
      </c>
      <c r="D980">
        <v>34.993700000000004</v>
      </c>
      <c r="E980" s="2">
        <v>2</v>
      </c>
      <c r="F980">
        <v>26.000782000000001</v>
      </c>
      <c r="G980" s="3">
        <v>3</v>
      </c>
      <c r="P980">
        <v>2</v>
      </c>
      <c r="Q980" t="str">
        <f>CONCATENATE(C980,E980,G980,I980)</f>
        <v>23</v>
      </c>
    </row>
    <row r="981" spans="1:17" x14ac:dyDescent="0.25">
      <c r="A981">
        <v>1070</v>
      </c>
      <c r="D981">
        <v>34.944534000000004</v>
      </c>
      <c r="E981" s="2">
        <v>2</v>
      </c>
      <c r="F981">
        <v>25.984169000000009</v>
      </c>
      <c r="G981" s="3">
        <v>3</v>
      </c>
      <c r="P981">
        <v>2</v>
      </c>
      <c r="Q981" t="str">
        <f>CONCATENATE(C981,E981,G981,I981)</f>
        <v>23</v>
      </c>
    </row>
    <row r="982" spans="1:17" x14ac:dyDescent="0.25">
      <c r="A982">
        <v>1071</v>
      </c>
      <c r="D982">
        <v>34.993076000000002</v>
      </c>
      <c r="E982" s="2">
        <v>2</v>
      </c>
      <c r="F982">
        <v>25.949167000000003</v>
      </c>
      <c r="G982" s="3">
        <v>3</v>
      </c>
      <c r="P982">
        <v>2</v>
      </c>
      <c r="Q982" t="str">
        <f>CONCATENATE(C982,E982,G982,I982)</f>
        <v>23</v>
      </c>
    </row>
    <row r="983" spans="1:17" x14ac:dyDescent="0.25">
      <c r="A983">
        <v>1072</v>
      </c>
      <c r="D983">
        <v>35.00416700000001</v>
      </c>
      <c r="E983" s="2">
        <v>2</v>
      </c>
      <c r="F983">
        <v>25.974323000000005</v>
      </c>
      <c r="G983" s="3">
        <v>3</v>
      </c>
      <c r="P983">
        <v>2</v>
      </c>
      <c r="Q983" t="str">
        <f>CONCATENATE(C983,E983,G983,I983)</f>
        <v>23</v>
      </c>
    </row>
    <row r="984" spans="1:17" x14ac:dyDescent="0.25">
      <c r="A984">
        <v>1073</v>
      </c>
      <c r="D984">
        <v>34.981876</v>
      </c>
      <c r="E984" s="2">
        <v>2</v>
      </c>
      <c r="F984">
        <v>25.995991000000004</v>
      </c>
      <c r="G984" s="3">
        <v>3</v>
      </c>
      <c r="P984">
        <v>2</v>
      </c>
      <c r="Q984" t="str">
        <f>CONCATENATE(C984,E984,G984,I984)</f>
        <v>23</v>
      </c>
    </row>
    <row r="985" spans="1:17" x14ac:dyDescent="0.25">
      <c r="A985">
        <v>1074</v>
      </c>
      <c r="D985">
        <v>34.987760000000009</v>
      </c>
      <c r="E985" s="2">
        <v>2</v>
      </c>
      <c r="F985">
        <v>26.007292000000007</v>
      </c>
      <c r="G985" s="3">
        <v>3</v>
      </c>
      <c r="P985">
        <v>2</v>
      </c>
      <c r="Q985" t="str">
        <f>CONCATENATE(C985,E985,G985,I985)</f>
        <v>23</v>
      </c>
    </row>
    <row r="986" spans="1:17" x14ac:dyDescent="0.25">
      <c r="A986">
        <v>1075</v>
      </c>
      <c r="D986">
        <v>34.989586000000003</v>
      </c>
      <c r="E986" s="2">
        <v>2</v>
      </c>
      <c r="F986">
        <v>25.997763000000006</v>
      </c>
      <c r="G986" s="3">
        <v>3</v>
      </c>
      <c r="P986">
        <v>2</v>
      </c>
      <c r="Q986" t="str">
        <f>CONCATENATE(C986,E986,G986,I986)</f>
        <v>23</v>
      </c>
    </row>
    <row r="987" spans="1:17" x14ac:dyDescent="0.25">
      <c r="A987">
        <v>1076</v>
      </c>
      <c r="D987">
        <v>34.987816000000009</v>
      </c>
      <c r="E987" s="2">
        <v>2</v>
      </c>
      <c r="F987">
        <v>26.011928000000005</v>
      </c>
      <c r="G987" s="3">
        <v>3</v>
      </c>
      <c r="P987">
        <v>2</v>
      </c>
      <c r="Q987" t="str">
        <f>CONCATENATE(C987,E987,G987,I987)</f>
        <v>23</v>
      </c>
    </row>
    <row r="988" spans="1:17" x14ac:dyDescent="0.25">
      <c r="A988">
        <v>1077</v>
      </c>
      <c r="D988">
        <v>35.022711000000001</v>
      </c>
      <c r="E988" s="2">
        <v>2</v>
      </c>
      <c r="F988">
        <v>26.037657000000003</v>
      </c>
      <c r="G988" s="3">
        <v>3</v>
      </c>
      <c r="P988">
        <v>2</v>
      </c>
      <c r="Q988" t="str">
        <f>CONCATENATE(C988,E988,G988,I988)</f>
        <v>23</v>
      </c>
    </row>
    <row r="989" spans="1:17" x14ac:dyDescent="0.25">
      <c r="A989">
        <v>1078</v>
      </c>
      <c r="D989">
        <v>35.042658000000003</v>
      </c>
      <c r="E989" s="2">
        <v>2</v>
      </c>
      <c r="F989">
        <v>26.065523000000006</v>
      </c>
      <c r="G989" s="3">
        <v>3</v>
      </c>
      <c r="P989">
        <v>2</v>
      </c>
      <c r="Q989" t="str">
        <f>CONCATENATE(C989,E989,G989,I989)</f>
        <v>23</v>
      </c>
    </row>
    <row r="990" spans="1:17" x14ac:dyDescent="0.25">
      <c r="A990">
        <v>1079</v>
      </c>
      <c r="D990">
        <v>35.049795000000003</v>
      </c>
      <c r="E990" s="2">
        <v>2</v>
      </c>
      <c r="F990">
        <v>26.062605000000005</v>
      </c>
      <c r="G990" s="3">
        <v>3</v>
      </c>
      <c r="P990">
        <v>2</v>
      </c>
      <c r="Q990" t="str">
        <f>CONCATENATE(C990,E990,G990,I990)</f>
        <v>23</v>
      </c>
    </row>
    <row r="991" spans="1:17" x14ac:dyDescent="0.25">
      <c r="A991">
        <v>1080</v>
      </c>
      <c r="D991">
        <v>35.080887000000004</v>
      </c>
      <c r="E991" s="2">
        <v>2</v>
      </c>
      <c r="F991">
        <v>26.064012000000005</v>
      </c>
      <c r="G991" s="3">
        <v>3</v>
      </c>
      <c r="P991">
        <v>2</v>
      </c>
      <c r="Q991" t="str">
        <f>CONCATENATE(C991,E991,G991,I991)</f>
        <v>23</v>
      </c>
    </row>
    <row r="992" spans="1:17" x14ac:dyDescent="0.25">
      <c r="A992">
        <v>1081</v>
      </c>
      <c r="D992">
        <v>35.103126000000003</v>
      </c>
      <c r="E992" s="2">
        <v>2</v>
      </c>
      <c r="F992">
        <v>26.050159000000008</v>
      </c>
      <c r="G992" s="3">
        <v>3</v>
      </c>
      <c r="P992">
        <v>2</v>
      </c>
      <c r="Q992" t="str">
        <f>CONCATENATE(C992,E992,G992,I992)</f>
        <v>23</v>
      </c>
    </row>
    <row r="993" spans="1:17" x14ac:dyDescent="0.25">
      <c r="A993">
        <v>1082</v>
      </c>
      <c r="B993">
        <v>44.212921000000001</v>
      </c>
      <c r="C993" s="4">
        <v>1</v>
      </c>
      <c r="D993">
        <v>35.056982000000005</v>
      </c>
      <c r="E993" s="2">
        <v>2</v>
      </c>
      <c r="F993">
        <v>26.035576000000006</v>
      </c>
      <c r="G993" s="3">
        <v>3</v>
      </c>
      <c r="P993">
        <v>3</v>
      </c>
      <c r="Q993" t="str">
        <f>CONCATENATE(C993,E993,G993,I993)</f>
        <v>123</v>
      </c>
    </row>
    <row r="994" spans="1:17" x14ac:dyDescent="0.25">
      <c r="A994">
        <v>1083</v>
      </c>
      <c r="B994">
        <v>44.204845000000006</v>
      </c>
      <c r="C994" s="4">
        <v>1</v>
      </c>
      <c r="D994">
        <v>34.976044000000002</v>
      </c>
      <c r="E994" s="2">
        <v>2</v>
      </c>
      <c r="F994">
        <v>25.995678000000005</v>
      </c>
      <c r="G994" s="3">
        <v>3</v>
      </c>
      <c r="H994">
        <v>33.586355000000005</v>
      </c>
      <c r="I994" s="5">
        <v>4</v>
      </c>
      <c r="P994">
        <v>4</v>
      </c>
      <c r="Q994" t="str">
        <f>CONCATENATE(C994,E994,G994,I994)</f>
        <v>1234</v>
      </c>
    </row>
    <row r="995" spans="1:17" x14ac:dyDescent="0.25">
      <c r="A995">
        <v>1084</v>
      </c>
      <c r="B995">
        <v>44.191253000000003</v>
      </c>
      <c r="C995" s="4">
        <v>1</v>
      </c>
      <c r="F995">
        <v>26.000782000000001</v>
      </c>
      <c r="G995" s="3">
        <v>3</v>
      </c>
      <c r="H995">
        <v>33.598179000000002</v>
      </c>
      <c r="I995" s="5">
        <v>4</v>
      </c>
      <c r="P995">
        <v>3</v>
      </c>
      <c r="Q995" t="str">
        <f>CONCATENATE(C995,E995,G995,I995)</f>
        <v>134</v>
      </c>
    </row>
    <row r="996" spans="1:17" x14ac:dyDescent="0.25">
      <c r="A996">
        <v>1085</v>
      </c>
      <c r="B996">
        <v>44.179012000000007</v>
      </c>
      <c r="C996" s="4">
        <v>1</v>
      </c>
      <c r="H996">
        <v>33.590313000000009</v>
      </c>
      <c r="I996" s="5">
        <v>4</v>
      </c>
      <c r="P996">
        <v>2</v>
      </c>
      <c r="Q996" t="str">
        <f>CONCATENATE(C996,E996,G996,I996)</f>
        <v>14</v>
      </c>
    </row>
    <row r="997" spans="1:17" x14ac:dyDescent="0.25">
      <c r="A997">
        <v>1086</v>
      </c>
      <c r="B997">
        <v>44.194588000000003</v>
      </c>
      <c r="C997" s="4">
        <v>1</v>
      </c>
      <c r="H997">
        <v>33.630003000000002</v>
      </c>
      <c r="I997" s="5">
        <v>4</v>
      </c>
      <c r="P997">
        <v>2</v>
      </c>
      <c r="Q997" t="str">
        <f>CONCATENATE(C997,E997,G997,I997)</f>
        <v>14</v>
      </c>
    </row>
    <row r="998" spans="1:17" x14ac:dyDescent="0.25">
      <c r="A998">
        <v>1087</v>
      </c>
      <c r="B998">
        <v>44.187607000000007</v>
      </c>
      <c r="C998" s="4">
        <v>1</v>
      </c>
      <c r="H998">
        <v>33.62463600000001</v>
      </c>
      <c r="I998" s="5">
        <v>4</v>
      </c>
      <c r="P998">
        <v>2</v>
      </c>
      <c r="Q998" t="str">
        <f>CONCATENATE(C998,E998,G998,I998)</f>
        <v>14</v>
      </c>
    </row>
    <row r="999" spans="1:17" x14ac:dyDescent="0.25">
      <c r="A999">
        <v>1088</v>
      </c>
      <c r="B999">
        <v>44.187450000000005</v>
      </c>
      <c r="C999" s="4">
        <v>1</v>
      </c>
      <c r="H999">
        <v>33.605627000000005</v>
      </c>
      <c r="I999" s="5">
        <v>4</v>
      </c>
      <c r="P999">
        <v>2</v>
      </c>
      <c r="Q999" t="str">
        <f>CONCATENATE(C999,E999,G999,I999)</f>
        <v>14</v>
      </c>
    </row>
    <row r="1000" spans="1:17" x14ac:dyDescent="0.25">
      <c r="A1000">
        <v>1089</v>
      </c>
      <c r="B1000">
        <v>44.195053000000001</v>
      </c>
      <c r="C1000" s="4">
        <v>1</v>
      </c>
      <c r="H1000">
        <v>33.635315000000006</v>
      </c>
      <c r="I1000" s="5">
        <v>4</v>
      </c>
      <c r="P1000">
        <v>2</v>
      </c>
      <c r="Q1000" t="str">
        <f>CONCATENATE(C1000,E1000,G1000,I1000)</f>
        <v>14</v>
      </c>
    </row>
    <row r="1001" spans="1:17" x14ac:dyDescent="0.25">
      <c r="A1001">
        <v>1090</v>
      </c>
      <c r="B1001">
        <v>44.226620000000004</v>
      </c>
      <c r="C1001" s="4">
        <v>1</v>
      </c>
      <c r="H1001">
        <v>33.622814000000005</v>
      </c>
      <c r="I1001" s="5">
        <v>4</v>
      </c>
      <c r="P1001">
        <v>2</v>
      </c>
      <c r="Q1001" t="str">
        <f>CONCATENATE(C1001,E1001,G1001,I1001)</f>
        <v>14</v>
      </c>
    </row>
    <row r="1002" spans="1:17" x14ac:dyDescent="0.25">
      <c r="A1002">
        <v>1091</v>
      </c>
      <c r="B1002">
        <v>44.232868000000003</v>
      </c>
      <c r="C1002" s="4">
        <v>1</v>
      </c>
      <c r="H1002">
        <v>33.632501000000005</v>
      </c>
      <c r="I1002" s="5">
        <v>4</v>
      </c>
      <c r="P1002">
        <v>2</v>
      </c>
      <c r="Q1002" t="str">
        <f>CONCATENATE(C1002,E1002,G1002,I1002)</f>
        <v>14</v>
      </c>
    </row>
    <row r="1003" spans="1:17" x14ac:dyDescent="0.25">
      <c r="A1003">
        <v>1092</v>
      </c>
      <c r="B1003">
        <v>44.237137000000004</v>
      </c>
      <c r="C1003" s="4">
        <v>1</v>
      </c>
      <c r="H1003">
        <v>33.643961000000004</v>
      </c>
      <c r="I1003" s="5">
        <v>4</v>
      </c>
      <c r="P1003">
        <v>2</v>
      </c>
      <c r="Q1003" t="str">
        <f>CONCATENATE(C1003,E1003,G1003,I1003)</f>
        <v>14</v>
      </c>
    </row>
    <row r="1004" spans="1:17" x14ac:dyDescent="0.25">
      <c r="A1004">
        <v>1093</v>
      </c>
      <c r="B1004">
        <v>44.235576000000002</v>
      </c>
      <c r="C1004" s="4">
        <v>1</v>
      </c>
      <c r="H1004">
        <v>33.625679000000005</v>
      </c>
      <c r="I1004" s="5">
        <v>4</v>
      </c>
      <c r="P1004">
        <v>2</v>
      </c>
      <c r="Q1004" t="str">
        <f>CONCATENATE(C1004,E1004,G1004,I1004)</f>
        <v>14</v>
      </c>
    </row>
    <row r="1005" spans="1:17" x14ac:dyDescent="0.25">
      <c r="A1005">
        <v>1094</v>
      </c>
      <c r="B1005">
        <v>44.225056000000002</v>
      </c>
      <c r="C1005" s="4">
        <v>1</v>
      </c>
      <c r="H1005">
        <v>33.639482000000001</v>
      </c>
      <c r="I1005" s="5">
        <v>4</v>
      </c>
      <c r="P1005">
        <v>2</v>
      </c>
      <c r="Q1005" t="str">
        <f>CONCATENATE(C1005,E1005,G1005,I1005)</f>
        <v>14</v>
      </c>
    </row>
    <row r="1006" spans="1:17" x14ac:dyDescent="0.25">
      <c r="A1006">
        <v>1095</v>
      </c>
      <c r="B1006">
        <v>44.248440000000002</v>
      </c>
      <c r="C1006" s="4">
        <v>1</v>
      </c>
      <c r="H1006">
        <v>33.638128000000009</v>
      </c>
      <c r="I1006" s="5">
        <v>4</v>
      </c>
      <c r="P1006">
        <v>2</v>
      </c>
      <c r="Q1006" t="str">
        <f>CONCATENATE(C1006,E1006,G1006,I1006)</f>
        <v>14</v>
      </c>
    </row>
    <row r="1007" spans="1:17" x14ac:dyDescent="0.25">
      <c r="A1007">
        <v>1096</v>
      </c>
      <c r="B1007">
        <v>44.216823000000005</v>
      </c>
      <c r="C1007" s="4">
        <v>1</v>
      </c>
      <c r="H1007">
        <v>33.602710999999999</v>
      </c>
      <c r="I1007" s="5">
        <v>4</v>
      </c>
      <c r="P1007">
        <v>2</v>
      </c>
      <c r="Q1007" t="str">
        <f>CONCATENATE(C1007,E1007,G1007,I1007)</f>
        <v>14</v>
      </c>
    </row>
    <row r="1008" spans="1:17" x14ac:dyDescent="0.25">
      <c r="A1008">
        <v>1097</v>
      </c>
      <c r="B1008">
        <v>44.164535000000008</v>
      </c>
      <c r="C1008" s="4">
        <v>1</v>
      </c>
      <c r="H1008">
        <v>33.548441000000004</v>
      </c>
      <c r="I1008" s="5">
        <v>4</v>
      </c>
      <c r="P1008">
        <v>2</v>
      </c>
      <c r="Q1008" t="str">
        <f>CONCATENATE(C1008,E1008,G1008,I1008)</f>
        <v>14</v>
      </c>
    </row>
    <row r="1009" spans="1:17" x14ac:dyDescent="0.25">
      <c r="A1009">
        <v>1098</v>
      </c>
      <c r="B1009">
        <v>44.212921000000001</v>
      </c>
      <c r="C1009" s="4">
        <v>1</v>
      </c>
      <c r="H1009">
        <v>33.635626000000002</v>
      </c>
      <c r="I1009" s="5">
        <v>4</v>
      </c>
      <c r="P1009">
        <v>2</v>
      </c>
      <c r="Q1009" t="str">
        <f>CONCATENATE(C1009,E1009,G1009,I1009)</f>
        <v>14</v>
      </c>
    </row>
    <row r="1010" spans="1:17" x14ac:dyDescent="0.25">
      <c r="A1010">
        <v>1099</v>
      </c>
      <c r="B1010">
        <v>44.212921000000001</v>
      </c>
      <c r="C1010" s="4">
        <v>1</v>
      </c>
      <c r="H1010">
        <v>33.586355000000005</v>
      </c>
      <c r="I1010" s="5">
        <v>4</v>
      </c>
      <c r="P1010">
        <v>2</v>
      </c>
      <c r="Q1010" t="str">
        <f>CONCATENATE(C1010,E1010,G1010,I1010)</f>
        <v>14</v>
      </c>
    </row>
    <row r="1011" spans="1:17" x14ac:dyDescent="0.25">
      <c r="A1011">
        <v>1100</v>
      </c>
      <c r="D1011">
        <v>54.955887000000004</v>
      </c>
      <c r="E1011" s="2">
        <v>2</v>
      </c>
      <c r="P1011">
        <v>1</v>
      </c>
      <c r="Q1011" t="str">
        <f>CONCATENATE(C1011,E1011,G1011,I1011)</f>
        <v>2</v>
      </c>
    </row>
    <row r="1012" spans="1:17" x14ac:dyDescent="0.25">
      <c r="A1012">
        <v>1101</v>
      </c>
      <c r="D1012">
        <v>54.942398000000004</v>
      </c>
      <c r="E1012" s="2">
        <v>2</v>
      </c>
      <c r="P1012">
        <v>1</v>
      </c>
      <c r="Q1012" t="str">
        <f>CONCATENATE(C1012,E1012,G1012,I1012)</f>
        <v>2</v>
      </c>
    </row>
    <row r="1013" spans="1:17" x14ac:dyDescent="0.25">
      <c r="A1013">
        <v>1102</v>
      </c>
      <c r="D1013">
        <v>54.934429000000002</v>
      </c>
      <c r="E1013" s="2">
        <v>2</v>
      </c>
      <c r="F1013">
        <v>44.767448000000002</v>
      </c>
      <c r="G1013" s="3">
        <v>3</v>
      </c>
      <c r="P1013">
        <v>2</v>
      </c>
      <c r="Q1013" t="str">
        <f>CONCATENATE(C1013,E1013,G1013,I1013)</f>
        <v>23</v>
      </c>
    </row>
    <row r="1014" spans="1:17" x14ac:dyDescent="0.25">
      <c r="A1014">
        <v>1103</v>
      </c>
      <c r="D1014">
        <v>54.922401000000008</v>
      </c>
      <c r="E1014" s="2">
        <v>2</v>
      </c>
      <c r="F1014">
        <v>44.838959000000003</v>
      </c>
      <c r="G1014" s="3">
        <v>3</v>
      </c>
      <c r="P1014">
        <v>2</v>
      </c>
      <c r="Q1014" t="str">
        <f>CONCATENATE(C1014,E1014,G1014,I1014)</f>
        <v>23</v>
      </c>
    </row>
    <row r="1015" spans="1:17" x14ac:dyDescent="0.25">
      <c r="A1015">
        <v>1104</v>
      </c>
      <c r="D1015">
        <v>54.927242000000007</v>
      </c>
      <c r="E1015" s="2">
        <v>2</v>
      </c>
      <c r="F1015">
        <v>44.846878000000004</v>
      </c>
      <c r="G1015" s="3">
        <v>3</v>
      </c>
      <c r="P1015">
        <v>2</v>
      </c>
      <c r="Q1015" t="str">
        <f>CONCATENATE(C1015,E1015,G1015,I1015)</f>
        <v>23</v>
      </c>
    </row>
    <row r="1016" spans="1:17" x14ac:dyDescent="0.25">
      <c r="A1016">
        <v>1105</v>
      </c>
      <c r="D1016">
        <v>54.916618000000007</v>
      </c>
      <c r="E1016" s="2">
        <v>2</v>
      </c>
      <c r="F1016">
        <v>44.778805000000006</v>
      </c>
      <c r="G1016" s="3">
        <v>3</v>
      </c>
      <c r="P1016">
        <v>2</v>
      </c>
      <c r="Q1016" t="str">
        <f>CONCATENATE(C1016,E1016,G1016,I1016)</f>
        <v>23</v>
      </c>
    </row>
    <row r="1017" spans="1:17" x14ac:dyDescent="0.25">
      <c r="A1017">
        <v>1106</v>
      </c>
      <c r="D1017">
        <v>54.911461000000003</v>
      </c>
      <c r="E1017" s="2">
        <v>2</v>
      </c>
      <c r="F1017">
        <v>44.779793000000005</v>
      </c>
      <c r="G1017" s="3">
        <v>3</v>
      </c>
      <c r="P1017">
        <v>2</v>
      </c>
      <c r="Q1017" t="str">
        <f>CONCATENATE(C1017,E1017,G1017,I1017)</f>
        <v>23</v>
      </c>
    </row>
    <row r="1018" spans="1:17" x14ac:dyDescent="0.25">
      <c r="A1018">
        <v>1107</v>
      </c>
      <c r="D1018">
        <v>54.927036000000001</v>
      </c>
      <c r="E1018" s="2">
        <v>2</v>
      </c>
      <c r="F1018">
        <v>44.794323000000006</v>
      </c>
      <c r="G1018" s="3">
        <v>3</v>
      </c>
      <c r="P1018">
        <v>2</v>
      </c>
      <c r="Q1018" t="str">
        <f>CONCATENATE(C1018,E1018,G1018,I1018)</f>
        <v>23</v>
      </c>
    </row>
    <row r="1019" spans="1:17" x14ac:dyDescent="0.25">
      <c r="A1019">
        <v>1108</v>
      </c>
      <c r="D1019">
        <v>54.959064000000005</v>
      </c>
      <c r="E1019" s="2">
        <v>2</v>
      </c>
      <c r="F1019">
        <v>44.832970000000003</v>
      </c>
      <c r="G1019" s="3">
        <v>3</v>
      </c>
      <c r="P1019">
        <v>2</v>
      </c>
      <c r="Q1019" t="str">
        <f>CONCATENATE(C1019,E1019,G1019,I1019)</f>
        <v>23</v>
      </c>
    </row>
    <row r="1020" spans="1:17" x14ac:dyDescent="0.25">
      <c r="A1020">
        <v>1109</v>
      </c>
      <c r="D1020">
        <v>54.975677000000005</v>
      </c>
      <c r="E1020" s="2">
        <v>2</v>
      </c>
      <c r="F1020">
        <v>44.821461000000006</v>
      </c>
      <c r="G1020" s="3">
        <v>3</v>
      </c>
      <c r="P1020">
        <v>2</v>
      </c>
      <c r="Q1020" t="str">
        <f>CONCATENATE(C1020,E1020,G1020,I1020)</f>
        <v>23</v>
      </c>
    </row>
    <row r="1021" spans="1:17" x14ac:dyDescent="0.25">
      <c r="A1021">
        <v>1110</v>
      </c>
      <c r="D1021">
        <v>54.952606000000003</v>
      </c>
      <c r="E1021" s="2">
        <v>2</v>
      </c>
      <c r="F1021">
        <v>44.778492000000007</v>
      </c>
      <c r="G1021" s="3">
        <v>3</v>
      </c>
      <c r="P1021">
        <v>2</v>
      </c>
      <c r="Q1021" t="str">
        <f>CONCATENATE(C1021,E1021,G1021,I1021)</f>
        <v>23</v>
      </c>
    </row>
    <row r="1022" spans="1:17" x14ac:dyDescent="0.25">
      <c r="A1022">
        <v>1111</v>
      </c>
      <c r="D1022">
        <v>54.879585000000006</v>
      </c>
      <c r="E1022" s="2">
        <v>2</v>
      </c>
      <c r="F1022">
        <v>44.785576000000006</v>
      </c>
      <c r="G1022" s="3">
        <v>3</v>
      </c>
      <c r="P1022">
        <v>2</v>
      </c>
      <c r="Q1022" t="str">
        <f>CONCATENATE(C1022,E1022,G1022,I1022)</f>
        <v>23</v>
      </c>
    </row>
    <row r="1023" spans="1:17" x14ac:dyDescent="0.25">
      <c r="A1023">
        <v>1112</v>
      </c>
      <c r="D1023">
        <v>55.017765000000004</v>
      </c>
      <c r="E1023" s="2">
        <v>2</v>
      </c>
      <c r="F1023">
        <v>44.760994000000004</v>
      </c>
      <c r="G1023" s="3">
        <v>3</v>
      </c>
      <c r="P1023">
        <v>2</v>
      </c>
      <c r="Q1023" t="str">
        <f>CONCATENATE(C1023,E1023,G1023,I1023)</f>
        <v>23</v>
      </c>
    </row>
    <row r="1024" spans="1:17" x14ac:dyDescent="0.25">
      <c r="A1024">
        <v>1113</v>
      </c>
      <c r="D1024">
        <v>54.918281000000007</v>
      </c>
      <c r="E1024" s="2">
        <v>2</v>
      </c>
      <c r="F1024">
        <v>44.762451000000006</v>
      </c>
      <c r="G1024" s="3">
        <v>3</v>
      </c>
      <c r="P1024">
        <v>2</v>
      </c>
      <c r="Q1024" t="str">
        <f>CONCATENATE(C1024,E1024,G1024,I1024)</f>
        <v>23</v>
      </c>
    </row>
    <row r="1025" spans="1:17" x14ac:dyDescent="0.25">
      <c r="A1025">
        <v>1114</v>
      </c>
      <c r="D1025">
        <v>54.955887000000004</v>
      </c>
      <c r="E1025" s="2">
        <v>2</v>
      </c>
      <c r="F1025">
        <v>44.715732000000003</v>
      </c>
      <c r="G1025" s="3">
        <v>3</v>
      </c>
      <c r="H1025">
        <v>53.936931000000001</v>
      </c>
      <c r="I1025" s="5">
        <v>4</v>
      </c>
      <c r="P1025">
        <v>3</v>
      </c>
      <c r="Q1025" t="str">
        <f>CONCATENATE(C1025,E1025,G1025,I1025)</f>
        <v>234</v>
      </c>
    </row>
    <row r="1026" spans="1:17" x14ac:dyDescent="0.25">
      <c r="A1026">
        <v>1115</v>
      </c>
      <c r="F1026">
        <v>44.767448000000002</v>
      </c>
      <c r="G1026" s="3">
        <v>3</v>
      </c>
      <c r="H1026">
        <v>53.854534000000001</v>
      </c>
      <c r="I1026" s="5">
        <v>4</v>
      </c>
      <c r="P1026">
        <v>2</v>
      </c>
      <c r="Q1026" t="str">
        <f>CONCATENATE(C1026,E1026,G1026,I1026)</f>
        <v>34</v>
      </c>
    </row>
    <row r="1027" spans="1:17" x14ac:dyDescent="0.25">
      <c r="A1027">
        <v>1116</v>
      </c>
      <c r="F1027">
        <v>44.767448000000002</v>
      </c>
      <c r="G1027" s="3">
        <v>3</v>
      </c>
      <c r="H1027">
        <v>53.935993000000003</v>
      </c>
      <c r="I1027" s="5">
        <v>4</v>
      </c>
      <c r="P1027">
        <v>2</v>
      </c>
      <c r="Q1027" t="str">
        <f>CONCATENATE(C1027,E1027,G1027,I1027)</f>
        <v>34</v>
      </c>
    </row>
    <row r="1028" spans="1:17" x14ac:dyDescent="0.25">
      <c r="A1028">
        <v>1117</v>
      </c>
      <c r="B1028">
        <v>65.034064999999998</v>
      </c>
      <c r="C1028" s="4">
        <v>1</v>
      </c>
      <c r="H1028">
        <v>53.932239000000003</v>
      </c>
      <c r="I1028" s="5">
        <v>4</v>
      </c>
      <c r="P1028">
        <v>2</v>
      </c>
      <c r="Q1028" t="str">
        <f>CONCATENATE(C1028,E1028,G1028,I1028)</f>
        <v>14</v>
      </c>
    </row>
    <row r="1029" spans="1:17" x14ac:dyDescent="0.25">
      <c r="A1029">
        <v>1118</v>
      </c>
      <c r="B1029">
        <v>65.080574000000013</v>
      </c>
      <c r="C1029" s="4">
        <v>1</v>
      </c>
      <c r="H1029">
        <v>53.898441000000005</v>
      </c>
      <c r="I1029" s="5">
        <v>4</v>
      </c>
      <c r="P1029">
        <v>2</v>
      </c>
      <c r="Q1029" t="str">
        <f>CONCATENATE(C1029,E1029,G1029,I1029)</f>
        <v>14</v>
      </c>
    </row>
    <row r="1030" spans="1:17" x14ac:dyDescent="0.25">
      <c r="A1030">
        <v>1119</v>
      </c>
      <c r="B1030">
        <v>65.044899000000001</v>
      </c>
      <c r="C1030" s="4">
        <v>1</v>
      </c>
      <c r="H1030">
        <v>53.926617000000007</v>
      </c>
      <c r="I1030" s="5">
        <v>4</v>
      </c>
      <c r="P1030">
        <v>2</v>
      </c>
      <c r="Q1030" t="str">
        <f>CONCATENATE(C1030,E1030,G1030,I1030)</f>
        <v>14</v>
      </c>
    </row>
    <row r="1031" spans="1:17" x14ac:dyDescent="0.25">
      <c r="A1031">
        <v>1120</v>
      </c>
      <c r="B1031">
        <v>65.074745000000007</v>
      </c>
      <c r="C1031" s="4">
        <v>1</v>
      </c>
      <c r="H1031">
        <v>53.946094000000002</v>
      </c>
      <c r="I1031" s="5">
        <v>4</v>
      </c>
      <c r="P1031">
        <v>2</v>
      </c>
      <c r="Q1031" t="str">
        <f>CONCATENATE(C1031,E1031,G1031,I1031)</f>
        <v>14</v>
      </c>
    </row>
    <row r="1032" spans="1:17" x14ac:dyDescent="0.25">
      <c r="A1032">
        <v>1121</v>
      </c>
      <c r="B1032">
        <v>65.070942000000002</v>
      </c>
      <c r="C1032" s="4">
        <v>1</v>
      </c>
      <c r="H1032">
        <v>53.937813000000006</v>
      </c>
      <c r="I1032" s="5">
        <v>4</v>
      </c>
      <c r="P1032">
        <v>2</v>
      </c>
      <c r="Q1032" t="str">
        <f>CONCATENATE(C1032,E1032,G1032,I1032)</f>
        <v>14</v>
      </c>
    </row>
    <row r="1033" spans="1:17" x14ac:dyDescent="0.25">
      <c r="A1033">
        <v>1122</v>
      </c>
      <c r="B1033">
        <v>65.068283000000008</v>
      </c>
      <c r="C1033" s="4">
        <v>1</v>
      </c>
      <c r="H1033">
        <v>53.992397000000004</v>
      </c>
      <c r="I1033" s="5">
        <v>4</v>
      </c>
      <c r="P1033">
        <v>2</v>
      </c>
      <c r="Q1033" t="str">
        <f>CONCATENATE(C1033,E1033,G1033,I1033)</f>
        <v>14</v>
      </c>
    </row>
    <row r="1034" spans="1:17" x14ac:dyDescent="0.25">
      <c r="A1034">
        <v>1123</v>
      </c>
      <c r="B1034">
        <v>65.052452000000002</v>
      </c>
      <c r="C1034" s="4">
        <v>1</v>
      </c>
      <c r="H1034">
        <v>53.918281000000007</v>
      </c>
      <c r="I1034" s="5">
        <v>4</v>
      </c>
      <c r="P1034">
        <v>2</v>
      </c>
      <c r="Q1034" t="str">
        <f>CONCATENATE(C1034,E1034,G1034,I1034)</f>
        <v>14</v>
      </c>
    </row>
    <row r="1035" spans="1:17" x14ac:dyDescent="0.25">
      <c r="A1035">
        <v>1124</v>
      </c>
      <c r="B1035">
        <v>65.064274000000012</v>
      </c>
      <c r="C1035" s="4">
        <v>1</v>
      </c>
      <c r="H1035">
        <v>53.922710000000002</v>
      </c>
      <c r="I1035" s="5">
        <v>4</v>
      </c>
      <c r="P1035">
        <v>2</v>
      </c>
      <c r="Q1035" t="str">
        <f>CONCATENATE(C1035,E1035,G1035,I1035)</f>
        <v>14</v>
      </c>
    </row>
    <row r="1036" spans="1:17" x14ac:dyDescent="0.25">
      <c r="A1036">
        <v>1125</v>
      </c>
      <c r="B1036">
        <v>65.074634000000003</v>
      </c>
      <c r="C1036" s="4">
        <v>1</v>
      </c>
      <c r="H1036">
        <v>53.983597000000003</v>
      </c>
      <c r="I1036" s="5">
        <v>4</v>
      </c>
      <c r="P1036">
        <v>2</v>
      </c>
      <c r="Q1036" t="str">
        <f>CONCATENATE(C1036,E1036,G1036,I1036)</f>
        <v>14</v>
      </c>
    </row>
    <row r="1037" spans="1:17" x14ac:dyDescent="0.25">
      <c r="A1037">
        <v>1126</v>
      </c>
      <c r="B1037">
        <v>65.074482000000003</v>
      </c>
      <c r="C1037" s="4">
        <v>1</v>
      </c>
      <c r="H1037">
        <v>54.016563000000005</v>
      </c>
      <c r="I1037" s="5">
        <v>4</v>
      </c>
      <c r="P1037">
        <v>2</v>
      </c>
      <c r="Q1037" t="str">
        <f>CONCATENATE(C1037,E1037,G1037,I1037)</f>
        <v>14</v>
      </c>
    </row>
    <row r="1038" spans="1:17" x14ac:dyDescent="0.25">
      <c r="A1038">
        <v>1127</v>
      </c>
      <c r="B1038">
        <v>65.083961000000002</v>
      </c>
      <c r="C1038" s="4">
        <v>1</v>
      </c>
      <c r="H1038">
        <v>54.051514000000005</v>
      </c>
      <c r="I1038" s="5">
        <v>4</v>
      </c>
      <c r="P1038">
        <v>2</v>
      </c>
      <c r="Q1038" t="str">
        <f>CONCATENATE(C1038,E1038,G1038,I1038)</f>
        <v>14</v>
      </c>
    </row>
    <row r="1039" spans="1:17" x14ac:dyDescent="0.25">
      <c r="A1039">
        <v>1128</v>
      </c>
      <c r="B1039">
        <v>65.091205000000002</v>
      </c>
      <c r="C1039" s="4">
        <v>1</v>
      </c>
      <c r="H1039">
        <v>54.178387000000008</v>
      </c>
      <c r="I1039" s="5">
        <v>4</v>
      </c>
      <c r="P1039">
        <v>2</v>
      </c>
      <c r="Q1039" t="str">
        <f>CONCATENATE(C1039,E1039,G1039,I1039)</f>
        <v>14</v>
      </c>
    </row>
    <row r="1040" spans="1:17" x14ac:dyDescent="0.25">
      <c r="A1040">
        <v>1129</v>
      </c>
      <c r="B1040">
        <v>65.054068999999998</v>
      </c>
      <c r="C1040" s="4">
        <v>1</v>
      </c>
      <c r="H1040">
        <v>53.936931000000001</v>
      </c>
      <c r="I1040" s="5">
        <v>4</v>
      </c>
      <c r="P1040">
        <v>2</v>
      </c>
      <c r="Q1040" t="str">
        <f>CONCATENATE(C1040,E1040,G1040,I1040)</f>
        <v>14</v>
      </c>
    </row>
    <row r="1041" spans="1:17" x14ac:dyDescent="0.25">
      <c r="A1041">
        <v>1130</v>
      </c>
      <c r="B1041">
        <v>65.034064999999998</v>
      </c>
      <c r="C1041" s="4">
        <v>1</v>
      </c>
      <c r="P1041">
        <v>1</v>
      </c>
      <c r="Q1041" t="str">
        <f>CONCATENATE(C1041,E1041,G1041,I1041)</f>
        <v>1</v>
      </c>
    </row>
    <row r="1042" spans="1:17" x14ac:dyDescent="0.25">
      <c r="A1042">
        <v>1131</v>
      </c>
      <c r="D1042">
        <v>74.245305000000002</v>
      </c>
      <c r="E1042" s="2">
        <v>2</v>
      </c>
      <c r="P1042">
        <v>1</v>
      </c>
      <c r="Q1042" t="str">
        <f>CONCATENATE(C1042,E1042,G1042,I1042)</f>
        <v>2</v>
      </c>
    </row>
    <row r="1043" spans="1:17" x14ac:dyDescent="0.25">
      <c r="A1043">
        <v>1132</v>
      </c>
      <c r="D1043">
        <v>74.21272900000001</v>
      </c>
      <c r="E1043" s="2">
        <v>2</v>
      </c>
      <c r="P1043">
        <v>1</v>
      </c>
      <c r="Q1043" t="str">
        <f>CONCATENATE(C1043,E1043,G1043,I1043)</f>
        <v>2</v>
      </c>
    </row>
    <row r="1044" spans="1:17" x14ac:dyDescent="0.25">
      <c r="A1044">
        <v>1133</v>
      </c>
      <c r="D1044">
        <v>74.195719000000011</v>
      </c>
      <c r="E1044" s="2">
        <v>2</v>
      </c>
      <c r="P1044">
        <v>1</v>
      </c>
      <c r="Q1044" t="str">
        <f>CONCATENATE(C1044,E1044,G1044,I1044)</f>
        <v>2</v>
      </c>
    </row>
    <row r="1045" spans="1:17" x14ac:dyDescent="0.25">
      <c r="A1045">
        <v>1134</v>
      </c>
      <c r="D1045">
        <v>74.216749000000007</v>
      </c>
      <c r="E1045" s="2">
        <v>2</v>
      </c>
      <c r="F1045">
        <v>65.619743</v>
      </c>
      <c r="G1045" s="3">
        <v>3</v>
      </c>
      <c r="P1045">
        <v>2</v>
      </c>
      <c r="Q1045" t="str">
        <f>CONCATENATE(C1045,E1045,G1045,I1045)</f>
        <v>23</v>
      </c>
    </row>
    <row r="1046" spans="1:17" x14ac:dyDescent="0.25">
      <c r="A1046">
        <v>1135</v>
      </c>
      <c r="D1046">
        <v>74.205204000000009</v>
      </c>
      <c r="E1046" s="2">
        <v>2</v>
      </c>
      <c r="F1046">
        <v>65.659847000000013</v>
      </c>
      <c r="G1046" s="3">
        <v>3</v>
      </c>
      <c r="P1046">
        <v>2</v>
      </c>
      <c r="Q1046" t="str">
        <f>CONCATENATE(C1046,E1046,G1046,I1046)</f>
        <v>23</v>
      </c>
    </row>
    <row r="1047" spans="1:17" x14ac:dyDescent="0.25">
      <c r="A1047">
        <v>1136</v>
      </c>
      <c r="D1047">
        <v>74.177576000000002</v>
      </c>
      <c r="E1047" s="2">
        <v>2</v>
      </c>
      <c r="F1047">
        <v>65.645161000000002</v>
      </c>
      <c r="G1047" s="3">
        <v>3</v>
      </c>
      <c r="P1047">
        <v>2</v>
      </c>
      <c r="Q1047" t="str">
        <f>CONCATENATE(C1047,E1047,G1047,I1047)</f>
        <v>23</v>
      </c>
    </row>
    <row r="1048" spans="1:17" x14ac:dyDescent="0.25">
      <c r="A1048">
        <v>1137</v>
      </c>
      <c r="D1048">
        <v>74.163608000000011</v>
      </c>
      <c r="E1048" s="2">
        <v>2</v>
      </c>
      <c r="F1048">
        <v>65.655105000000006</v>
      </c>
      <c r="G1048" s="3">
        <v>3</v>
      </c>
      <c r="P1048">
        <v>2</v>
      </c>
      <c r="Q1048" t="str">
        <f>CONCATENATE(C1048,E1048,G1048,I1048)</f>
        <v>23</v>
      </c>
    </row>
    <row r="1049" spans="1:17" x14ac:dyDescent="0.25">
      <c r="A1049">
        <v>1138</v>
      </c>
      <c r="D1049">
        <v>74.158299000000014</v>
      </c>
      <c r="E1049" s="2">
        <v>2</v>
      </c>
      <c r="F1049">
        <v>65.662086000000002</v>
      </c>
      <c r="G1049" s="3">
        <v>3</v>
      </c>
      <c r="P1049">
        <v>2</v>
      </c>
      <c r="Q1049" t="str">
        <f>CONCATENATE(C1049,E1049,G1049,I1049)</f>
        <v>23</v>
      </c>
    </row>
    <row r="1050" spans="1:17" x14ac:dyDescent="0.25">
      <c r="A1050">
        <v>1139</v>
      </c>
      <c r="D1050">
        <v>74.143197000000001</v>
      </c>
      <c r="E1050" s="2">
        <v>2</v>
      </c>
      <c r="F1050">
        <v>65.653548999999998</v>
      </c>
      <c r="G1050" s="3">
        <v>3</v>
      </c>
      <c r="P1050">
        <v>2</v>
      </c>
      <c r="Q1050" t="str">
        <f>CONCATENATE(C1050,E1050,G1050,I1050)</f>
        <v>23</v>
      </c>
    </row>
    <row r="1051" spans="1:17" x14ac:dyDescent="0.25">
      <c r="A1051">
        <v>1140</v>
      </c>
      <c r="D1051">
        <v>74.144176000000002</v>
      </c>
      <c r="E1051" s="2">
        <v>2</v>
      </c>
      <c r="F1051">
        <v>65.672661000000005</v>
      </c>
      <c r="G1051" s="3">
        <v>3</v>
      </c>
      <c r="P1051">
        <v>2</v>
      </c>
      <c r="Q1051" t="str">
        <f>CONCATENATE(C1051,E1051,G1051,I1051)</f>
        <v>23</v>
      </c>
    </row>
    <row r="1052" spans="1:17" x14ac:dyDescent="0.25">
      <c r="A1052">
        <v>1141</v>
      </c>
      <c r="D1052">
        <v>74.194689000000011</v>
      </c>
      <c r="E1052" s="2">
        <v>2</v>
      </c>
      <c r="F1052">
        <v>65.681094999999999</v>
      </c>
      <c r="G1052" s="3">
        <v>3</v>
      </c>
      <c r="P1052">
        <v>2</v>
      </c>
      <c r="Q1052" t="str">
        <f>CONCATENATE(C1052,E1052,G1052,I1052)</f>
        <v>23</v>
      </c>
    </row>
    <row r="1053" spans="1:17" x14ac:dyDescent="0.25">
      <c r="A1053">
        <v>1142</v>
      </c>
      <c r="D1053">
        <v>74.100415000000012</v>
      </c>
      <c r="E1053" s="2">
        <v>2</v>
      </c>
      <c r="F1053">
        <v>65.692813999999998</v>
      </c>
      <c r="G1053" s="3">
        <v>3</v>
      </c>
      <c r="P1053">
        <v>2</v>
      </c>
      <c r="Q1053" t="str">
        <f>CONCATENATE(C1053,E1053,G1053,I1053)</f>
        <v>23</v>
      </c>
    </row>
    <row r="1054" spans="1:17" x14ac:dyDescent="0.25">
      <c r="A1054">
        <v>1143</v>
      </c>
      <c r="D1054">
        <v>74.245305000000002</v>
      </c>
      <c r="E1054" s="2">
        <v>2</v>
      </c>
      <c r="F1054">
        <v>65.627917999999994</v>
      </c>
      <c r="G1054" s="3">
        <v>3</v>
      </c>
      <c r="P1054">
        <v>2</v>
      </c>
      <c r="Q1054" t="str">
        <f>CONCATENATE(C1054,E1054,G1054,I1054)</f>
        <v>23</v>
      </c>
    </row>
    <row r="1055" spans="1:17" x14ac:dyDescent="0.25">
      <c r="A1055">
        <v>1144</v>
      </c>
      <c r="F1055">
        <v>65.608547000000002</v>
      </c>
      <c r="G1055" s="3">
        <v>3</v>
      </c>
      <c r="H1055">
        <v>73.929187000000013</v>
      </c>
      <c r="I1055" s="5">
        <v>4</v>
      </c>
      <c r="P1055">
        <v>2</v>
      </c>
      <c r="Q1055" t="str">
        <f>CONCATENATE(C1055,E1055,G1055,I1055)</f>
        <v>34</v>
      </c>
    </row>
    <row r="1056" spans="1:17" x14ac:dyDescent="0.25">
      <c r="A1056">
        <v>1145</v>
      </c>
      <c r="F1056">
        <v>65.619743</v>
      </c>
      <c r="G1056" s="3">
        <v>3</v>
      </c>
      <c r="H1056">
        <v>73.887489000000002</v>
      </c>
      <c r="I1056" s="5">
        <v>4</v>
      </c>
      <c r="P1056">
        <v>2</v>
      </c>
      <c r="Q1056" t="str">
        <f>CONCATENATE(C1056,E1056,G1056,I1056)</f>
        <v>34</v>
      </c>
    </row>
    <row r="1057" spans="1:17" x14ac:dyDescent="0.25">
      <c r="A1057">
        <v>1146</v>
      </c>
      <c r="F1057">
        <v>65.619743</v>
      </c>
      <c r="G1057" s="3">
        <v>3</v>
      </c>
      <c r="H1057">
        <v>73.905271000000013</v>
      </c>
      <c r="I1057" s="5">
        <v>4</v>
      </c>
      <c r="P1057">
        <v>2</v>
      </c>
      <c r="Q1057" t="str">
        <f>CONCATENATE(C1057,E1057,G1057,I1057)</f>
        <v>34</v>
      </c>
    </row>
    <row r="1058" spans="1:17" x14ac:dyDescent="0.25">
      <c r="A1058">
        <v>1147</v>
      </c>
      <c r="B1058">
        <v>83.476773000000009</v>
      </c>
      <c r="C1058" s="4">
        <v>1</v>
      </c>
      <c r="H1058">
        <v>73.931198000000009</v>
      </c>
      <c r="I1058" s="5">
        <v>4</v>
      </c>
      <c r="P1058">
        <v>2</v>
      </c>
      <c r="Q1058" t="str">
        <f>CONCATENATE(C1058,E1058,G1058,I1058)</f>
        <v>14</v>
      </c>
    </row>
    <row r="1059" spans="1:17" x14ac:dyDescent="0.25">
      <c r="A1059">
        <v>1148</v>
      </c>
      <c r="B1059">
        <v>83.479918000000012</v>
      </c>
      <c r="C1059" s="4">
        <v>1</v>
      </c>
      <c r="H1059">
        <v>73.927847000000014</v>
      </c>
      <c r="I1059" s="5">
        <v>4</v>
      </c>
      <c r="P1059">
        <v>2</v>
      </c>
      <c r="Q1059" t="str">
        <f>CONCATENATE(C1059,E1059,G1059,I1059)</f>
        <v>14</v>
      </c>
    </row>
    <row r="1060" spans="1:17" x14ac:dyDescent="0.25">
      <c r="A1060">
        <v>1149</v>
      </c>
      <c r="B1060">
        <v>83.478062000000008</v>
      </c>
      <c r="C1060" s="4">
        <v>1</v>
      </c>
      <c r="H1060">
        <v>73.926249000000013</v>
      </c>
      <c r="I1060" s="5">
        <v>4</v>
      </c>
      <c r="P1060">
        <v>2</v>
      </c>
      <c r="Q1060" t="str">
        <f>CONCATENATE(C1060,E1060,G1060,I1060)</f>
        <v>14</v>
      </c>
    </row>
    <row r="1061" spans="1:17" x14ac:dyDescent="0.25">
      <c r="A1061">
        <v>1150</v>
      </c>
      <c r="B1061">
        <v>83.478010000000012</v>
      </c>
      <c r="C1061" s="4">
        <v>1</v>
      </c>
      <c r="H1061">
        <v>73.926868000000013</v>
      </c>
      <c r="I1061" s="5">
        <v>4</v>
      </c>
      <c r="P1061">
        <v>2</v>
      </c>
      <c r="Q1061" t="str">
        <f>CONCATENATE(C1061,E1061,G1061,I1061)</f>
        <v>14</v>
      </c>
    </row>
    <row r="1062" spans="1:17" x14ac:dyDescent="0.25">
      <c r="A1062">
        <v>1151</v>
      </c>
      <c r="B1062">
        <v>83.470227000000008</v>
      </c>
      <c r="C1062" s="4">
        <v>1</v>
      </c>
      <c r="H1062">
        <v>73.847955000000013</v>
      </c>
      <c r="I1062" s="5">
        <v>4</v>
      </c>
      <c r="P1062">
        <v>2</v>
      </c>
      <c r="Q1062" t="str">
        <f>CONCATENATE(C1062,E1062,G1062,I1062)</f>
        <v>14</v>
      </c>
    </row>
    <row r="1063" spans="1:17" x14ac:dyDescent="0.25">
      <c r="A1063">
        <v>1152</v>
      </c>
      <c r="B1063">
        <v>83.482804000000002</v>
      </c>
      <c r="C1063" s="4">
        <v>1</v>
      </c>
      <c r="H1063">
        <v>73.830688000000009</v>
      </c>
      <c r="I1063" s="5">
        <v>4</v>
      </c>
      <c r="P1063">
        <v>2</v>
      </c>
      <c r="Q1063" t="str">
        <f>CONCATENATE(C1063,E1063,G1063,I1063)</f>
        <v>14</v>
      </c>
    </row>
    <row r="1064" spans="1:17" x14ac:dyDescent="0.25">
      <c r="A1064">
        <v>1153</v>
      </c>
      <c r="B1064">
        <v>83.478113000000008</v>
      </c>
      <c r="C1064" s="4">
        <v>1</v>
      </c>
      <c r="H1064">
        <v>73.849913000000001</v>
      </c>
      <c r="I1064" s="5">
        <v>4</v>
      </c>
      <c r="P1064">
        <v>2</v>
      </c>
      <c r="Q1064" t="str">
        <f>CONCATENATE(C1064,E1064,G1064,I1064)</f>
        <v>14</v>
      </c>
    </row>
    <row r="1065" spans="1:17" x14ac:dyDescent="0.25">
      <c r="A1065">
        <v>1154</v>
      </c>
      <c r="B1065">
        <v>83.491308000000004</v>
      </c>
      <c r="C1065" s="4">
        <v>1</v>
      </c>
      <c r="H1065">
        <v>73.815843000000001</v>
      </c>
      <c r="I1065" s="5">
        <v>4</v>
      </c>
      <c r="P1065">
        <v>2</v>
      </c>
      <c r="Q1065" t="str">
        <f>CONCATENATE(C1065,E1065,G1065,I1065)</f>
        <v>14</v>
      </c>
    </row>
    <row r="1066" spans="1:17" x14ac:dyDescent="0.25">
      <c r="A1066">
        <v>1155</v>
      </c>
      <c r="B1066">
        <v>83.483834000000002</v>
      </c>
      <c r="C1066" s="4">
        <v>1</v>
      </c>
      <c r="H1066">
        <v>73.855377000000004</v>
      </c>
      <c r="I1066" s="5">
        <v>4</v>
      </c>
      <c r="P1066">
        <v>2</v>
      </c>
      <c r="Q1066" t="str">
        <f>CONCATENATE(C1066,E1066,G1066,I1066)</f>
        <v>14</v>
      </c>
    </row>
    <row r="1067" spans="1:17" x14ac:dyDescent="0.25">
      <c r="A1067">
        <v>1156</v>
      </c>
      <c r="B1067">
        <v>83.468526000000011</v>
      </c>
      <c r="C1067" s="4">
        <v>1</v>
      </c>
      <c r="H1067">
        <v>73.789453000000009</v>
      </c>
      <c r="I1067" s="5">
        <v>4</v>
      </c>
      <c r="P1067">
        <v>2</v>
      </c>
      <c r="Q1067" t="str">
        <f>CONCATENATE(C1067,E1067,G1067,I1067)</f>
        <v>14</v>
      </c>
    </row>
    <row r="1068" spans="1:17" x14ac:dyDescent="0.25">
      <c r="A1068">
        <v>1157</v>
      </c>
      <c r="B1068">
        <v>83.455434000000011</v>
      </c>
      <c r="C1068" s="4">
        <v>1</v>
      </c>
      <c r="H1068">
        <v>73.929187000000013</v>
      </c>
      <c r="I1068" s="5">
        <v>4</v>
      </c>
      <c r="P1068">
        <v>2</v>
      </c>
      <c r="Q1068" t="str">
        <f>CONCATENATE(C1068,E1068,G1068,I1068)</f>
        <v>14</v>
      </c>
    </row>
    <row r="1069" spans="1:17" x14ac:dyDescent="0.25">
      <c r="A1069">
        <v>1158</v>
      </c>
      <c r="B1069">
        <v>83.456929000000002</v>
      </c>
      <c r="C1069" s="4">
        <v>1</v>
      </c>
      <c r="P1069">
        <v>1</v>
      </c>
      <c r="Q1069" t="str">
        <f>CONCATENATE(C1069,E1069,G1069,I1069)</f>
        <v>1</v>
      </c>
    </row>
    <row r="1070" spans="1:17" x14ac:dyDescent="0.25">
      <c r="A1070">
        <v>1159</v>
      </c>
      <c r="B1070">
        <v>83.476773000000009</v>
      </c>
      <c r="C1070" s="4">
        <v>1</v>
      </c>
      <c r="P1070">
        <v>1</v>
      </c>
      <c r="Q1070" t="str">
        <f>CONCATENATE(C1070,E1070,G1070,I1070)</f>
        <v>1</v>
      </c>
    </row>
    <row r="1071" spans="1:17" x14ac:dyDescent="0.25">
      <c r="A1071">
        <v>1160</v>
      </c>
      <c r="D1071">
        <v>92.268574999999998</v>
      </c>
      <c r="E1071" s="2">
        <v>2</v>
      </c>
      <c r="P1071">
        <v>1</v>
      </c>
      <c r="Q1071" t="str">
        <f>CONCATENATE(C1071,E1071,G1071,I1071)</f>
        <v>2</v>
      </c>
    </row>
    <row r="1072" spans="1:17" x14ac:dyDescent="0.25">
      <c r="A1072">
        <v>1161</v>
      </c>
      <c r="D1072">
        <v>92.338159000000005</v>
      </c>
      <c r="E1072" s="2">
        <v>2</v>
      </c>
      <c r="P1072">
        <v>1</v>
      </c>
      <c r="Q1072" t="str">
        <f>CONCATENATE(C1072,E1072,G1072,I1072)</f>
        <v>2</v>
      </c>
    </row>
    <row r="1073" spans="1:17" x14ac:dyDescent="0.25">
      <c r="A1073">
        <v>1162</v>
      </c>
      <c r="D1073">
        <v>92.328315000000003</v>
      </c>
      <c r="E1073" s="2">
        <v>2</v>
      </c>
      <c r="P1073">
        <v>1</v>
      </c>
      <c r="Q1073" t="str">
        <f>CONCATENATE(C1073,E1073,G1073,I1073)</f>
        <v>2</v>
      </c>
    </row>
    <row r="1074" spans="1:17" x14ac:dyDescent="0.25">
      <c r="A1074">
        <v>1163</v>
      </c>
      <c r="D1074">
        <v>92.317233000000016</v>
      </c>
      <c r="E1074" s="2">
        <v>2</v>
      </c>
      <c r="F1074">
        <v>84.602332000000004</v>
      </c>
      <c r="G1074" s="3">
        <v>3</v>
      </c>
      <c r="P1074">
        <v>2</v>
      </c>
      <c r="Q1074" t="str">
        <f>CONCATENATE(C1074,E1074,G1074,I1074)</f>
        <v>23</v>
      </c>
    </row>
    <row r="1075" spans="1:17" x14ac:dyDescent="0.25">
      <c r="A1075">
        <v>1164</v>
      </c>
      <c r="D1075">
        <v>92.329654000000005</v>
      </c>
      <c r="E1075" s="2">
        <v>2</v>
      </c>
      <c r="F1075">
        <v>84.650732000000005</v>
      </c>
      <c r="G1075" s="3">
        <v>3</v>
      </c>
      <c r="P1075">
        <v>2</v>
      </c>
      <c r="Q1075" t="str">
        <f>CONCATENATE(C1075,E1075,G1075,I1075)</f>
        <v>23</v>
      </c>
    </row>
    <row r="1076" spans="1:17" x14ac:dyDescent="0.25">
      <c r="A1076">
        <v>1165</v>
      </c>
      <c r="D1076">
        <v>92.311355000000006</v>
      </c>
      <c r="E1076" s="2">
        <v>2</v>
      </c>
      <c r="F1076">
        <v>84.654184000000001</v>
      </c>
      <c r="G1076" s="3">
        <v>3</v>
      </c>
      <c r="P1076">
        <v>2</v>
      </c>
      <c r="Q1076" t="str">
        <f>CONCATENATE(C1076,E1076,G1076,I1076)</f>
        <v>23</v>
      </c>
    </row>
    <row r="1077" spans="1:17" x14ac:dyDescent="0.25">
      <c r="A1077">
        <v>1166</v>
      </c>
      <c r="D1077">
        <v>92.291768000000005</v>
      </c>
      <c r="E1077" s="2">
        <v>2</v>
      </c>
      <c r="F1077">
        <v>84.648773000000006</v>
      </c>
      <c r="G1077" s="3">
        <v>3</v>
      </c>
      <c r="P1077">
        <v>2</v>
      </c>
      <c r="Q1077" t="str">
        <f>CONCATENATE(C1077,E1077,G1077,I1077)</f>
        <v>23</v>
      </c>
    </row>
    <row r="1078" spans="1:17" x14ac:dyDescent="0.25">
      <c r="A1078">
        <v>1167</v>
      </c>
      <c r="D1078">
        <v>92.282956000000013</v>
      </c>
      <c r="E1078" s="2">
        <v>2</v>
      </c>
      <c r="F1078">
        <v>84.604909000000006</v>
      </c>
      <c r="G1078" s="3">
        <v>3</v>
      </c>
      <c r="P1078">
        <v>2</v>
      </c>
      <c r="Q1078" t="str">
        <f>CONCATENATE(C1078,E1078,G1078,I1078)</f>
        <v>23</v>
      </c>
    </row>
    <row r="1079" spans="1:17" x14ac:dyDescent="0.25">
      <c r="A1079">
        <v>1168</v>
      </c>
      <c r="D1079">
        <v>92.283832000000004</v>
      </c>
      <c r="E1079" s="2">
        <v>2</v>
      </c>
      <c r="F1079">
        <v>84.580323000000007</v>
      </c>
      <c r="G1079" s="3">
        <v>3</v>
      </c>
      <c r="P1079">
        <v>2</v>
      </c>
      <c r="Q1079" t="str">
        <f>CONCATENATE(C1079,E1079,G1079,I1079)</f>
        <v>23</v>
      </c>
    </row>
    <row r="1080" spans="1:17" x14ac:dyDescent="0.25">
      <c r="A1080">
        <v>1169</v>
      </c>
      <c r="D1080">
        <v>92.257854000000009</v>
      </c>
      <c r="E1080" s="2">
        <v>2</v>
      </c>
      <c r="F1080">
        <v>84.577848000000003</v>
      </c>
      <c r="G1080" s="3">
        <v>3</v>
      </c>
      <c r="P1080">
        <v>2</v>
      </c>
      <c r="Q1080" t="str">
        <f>CONCATENATE(C1080,E1080,G1080,I1080)</f>
        <v>23</v>
      </c>
    </row>
    <row r="1081" spans="1:17" x14ac:dyDescent="0.25">
      <c r="A1081">
        <v>1170</v>
      </c>
      <c r="D1081">
        <v>92.271461000000016</v>
      </c>
      <c r="E1081" s="2">
        <v>2</v>
      </c>
      <c r="F1081">
        <v>84.606147000000007</v>
      </c>
      <c r="G1081" s="3">
        <v>3</v>
      </c>
      <c r="P1081">
        <v>2</v>
      </c>
      <c r="Q1081" t="str">
        <f>CONCATENATE(C1081,E1081,G1081,I1081)</f>
        <v>23</v>
      </c>
    </row>
    <row r="1082" spans="1:17" x14ac:dyDescent="0.25">
      <c r="A1082">
        <v>1171</v>
      </c>
      <c r="D1082">
        <v>92.268574999999998</v>
      </c>
      <c r="E1082" s="2">
        <v>2</v>
      </c>
      <c r="F1082">
        <v>84.596354000000005</v>
      </c>
      <c r="G1082" s="3">
        <v>3</v>
      </c>
      <c r="H1082">
        <v>92.143786000000006</v>
      </c>
      <c r="I1082" s="5">
        <v>4</v>
      </c>
      <c r="P1082">
        <v>3</v>
      </c>
      <c r="Q1082" t="str">
        <f>CONCATENATE(C1082,E1082,G1082,I1082)</f>
        <v>234</v>
      </c>
    </row>
    <row r="1083" spans="1:17" x14ac:dyDescent="0.25">
      <c r="A1083">
        <v>1172</v>
      </c>
      <c r="F1083">
        <v>84.607074000000011</v>
      </c>
      <c r="G1083" s="3">
        <v>3</v>
      </c>
      <c r="H1083">
        <v>92.107244000000009</v>
      </c>
      <c r="I1083" s="5">
        <v>4</v>
      </c>
      <c r="P1083">
        <v>2</v>
      </c>
      <c r="Q1083" t="str">
        <f>CONCATENATE(C1083,E1083,G1083,I1083)</f>
        <v>34</v>
      </c>
    </row>
    <row r="1084" spans="1:17" x14ac:dyDescent="0.25">
      <c r="A1084">
        <v>1173</v>
      </c>
      <c r="F1084">
        <v>84.588828000000007</v>
      </c>
      <c r="G1084" s="3">
        <v>3</v>
      </c>
      <c r="H1084">
        <v>92.132861000000005</v>
      </c>
      <c r="I1084" s="5">
        <v>4</v>
      </c>
      <c r="P1084">
        <v>2</v>
      </c>
      <c r="Q1084" t="str">
        <f>CONCATENATE(C1084,E1084,G1084,I1084)</f>
        <v>34</v>
      </c>
    </row>
    <row r="1085" spans="1:17" x14ac:dyDescent="0.25">
      <c r="A1085">
        <v>1174</v>
      </c>
      <c r="F1085">
        <v>84.647227000000001</v>
      </c>
      <c r="G1085" s="3">
        <v>3</v>
      </c>
      <c r="H1085">
        <v>92.159303000000008</v>
      </c>
      <c r="I1085" s="5">
        <v>4</v>
      </c>
      <c r="P1085">
        <v>2</v>
      </c>
      <c r="Q1085" t="str">
        <f>CONCATENATE(C1085,E1085,G1085,I1085)</f>
        <v>34</v>
      </c>
    </row>
    <row r="1086" spans="1:17" x14ac:dyDescent="0.25">
      <c r="A1086">
        <v>1175</v>
      </c>
      <c r="F1086">
        <v>84.750674000000004</v>
      </c>
      <c r="G1086" s="3">
        <v>3</v>
      </c>
      <c r="H1086">
        <v>92.142859000000016</v>
      </c>
      <c r="I1086" s="5">
        <v>4</v>
      </c>
      <c r="P1086">
        <v>2</v>
      </c>
      <c r="Q1086" t="str">
        <f>CONCATENATE(C1086,E1086,G1086,I1086)</f>
        <v>34</v>
      </c>
    </row>
    <row r="1087" spans="1:17" x14ac:dyDescent="0.25">
      <c r="A1087">
        <v>1176</v>
      </c>
      <c r="F1087">
        <v>84.602332000000004</v>
      </c>
      <c r="G1087" s="3">
        <v>3</v>
      </c>
      <c r="H1087">
        <v>92.12956100000001</v>
      </c>
      <c r="I1087" s="5">
        <v>4</v>
      </c>
      <c r="P1087">
        <v>2</v>
      </c>
      <c r="Q1087" t="str">
        <f>CONCATENATE(C1087,E1087,G1087,I1087)</f>
        <v>34</v>
      </c>
    </row>
    <row r="1088" spans="1:17" x14ac:dyDescent="0.25">
      <c r="A1088">
        <v>1177</v>
      </c>
      <c r="H1088">
        <v>92.148426999999998</v>
      </c>
      <c r="I1088" s="5">
        <v>4</v>
      </c>
      <c r="P1088">
        <v>1</v>
      </c>
      <c r="Q1088" t="str">
        <f>CONCATENATE(C1088,E1088,G1088,I1088)</f>
        <v>4</v>
      </c>
    </row>
    <row r="1089" spans="1:17" x14ac:dyDescent="0.25">
      <c r="A1089">
        <v>1178</v>
      </c>
      <c r="B1089">
        <v>106.568175</v>
      </c>
      <c r="C1089" s="4">
        <v>1</v>
      </c>
      <c r="H1089">
        <v>92.159097000000003</v>
      </c>
      <c r="I1089" s="5">
        <v>4</v>
      </c>
      <c r="P1089">
        <v>2</v>
      </c>
      <c r="Q1089" t="str">
        <f>CONCATENATE(C1089,E1089,G1089,I1089)</f>
        <v>14</v>
      </c>
    </row>
    <row r="1090" spans="1:17" x14ac:dyDescent="0.25">
      <c r="A1090">
        <v>1179</v>
      </c>
      <c r="B1090">
        <v>106.568175</v>
      </c>
      <c r="C1090" s="4">
        <v>1</v>
      </c>
      <c r="H1090">
        <v>92.232030000000009</v>
      </c>
      <c r="I1090" s="5">
        <v>4</v>
      </c>
      <c r="P1090">
        <v>2</v>
      </c>
      <c r="Q1090" t="str">
        <f>CONCATENATE(C1090,E1090,G1090,I1090)</f>
        <v>14</v>
      </c>
    </row>
    <row r="1091" spans="1:17" x14ac:dyDescent="0.25">
      <c r="A1091">
        <v>1180</v>
      </c>
      <c r="B1091">
        <v>106.55302</v>
      </c>
      <c r="C1091" s="4">
        <v>1</v>
      </c>
      <c r="H1091">
        <v>92.27553300000001</v>
      </c>
      <c r="I1091" s="5">
        <v>4</v>
      </c>
      <c r="P1091">
        <v>2</v>
      </c>
      <c r="Q1091" t="str">
        <f>CONCATENATE(C1091,E1091,G1091,I1091)</f>
        <v>14</v>
      </c>
    </row>
    <row r="1092" spans="1:17" x14ac:dyDescent="0.25">
      <c r="A1092">
        <v>1181</v>
      </c>
      <c r="B1092">
        <v>106.55869200000001</v>
      </c>
      <c r="C1092" s="4">
        <v>1</v>
      </c>
      <c r="H1092">
        <v>92.219453000000016</v>
      </c>
      <c r="I1092" s="5">
        <v>4</v>
      </c>
      <c r="P1092">
        <v>2</v>
      </c>
      <c r="Q1092" t="str">
        <f>CONCATENATE(C1092,E1092,G1092,I1092)</f>
        <v>14</v>
      </c>
    </row>
    <row r="1093" spans="1:17" x14ac:dyDescent="0.25">
      <c r="A1093">
        <v>1182</v>
      </c>
      <c r="B1093">
        <v>106.58167900000001</v>
      </c>
      <c r="C1093" s="4">
        <v>1</v>
      </c>
      <c r="H1093">
        <v>92.090800000000002</v>
      </c>
      <c r="I1093" s="5">
        <v>4</v>
      </c>
      <c r="P1093">
        <v>2</v>
      </c>
      <c r="Q1093" t="str">
        <f>CONCATENATE(C1093,E1093,G1093,I1093)</f>
        <v>14</v>
      </c>
    </row>
    <row r="1094" spans="1:17" x14ac:dyDescent="0.25">
      <c r="A1094">
        <v>1183</v>
      </c>
      <c r="B1094">
        <v>106.576167</v>
      </c>
      <c r="C1094" s="4">
        <v>1</v>
      </c>
      <c r="H1094">
        <v>92.143786000000006</v>
      </c>
      <c r="I1094" s="5">
        <v>4</v>
      </c>
      <c r="P1094">
        <v>2</v>
      </c>
      <c r="Q1094" t="str">
        <f>CONCATENATE(C1094,E1094,G1094,I1094)</f>
        <v>14</v>
      </c>
    </row>
    <row r="1095" spans="1:17" x14ac:dyDescent="0.25">
      <c r="A1095">
        <v>1184</v>
      </c>
      <c r="B1095">
        <v>106.568229</v>
      </c>
      <c r="C1095" s="4">
        <v>1</v>
      </c>
      <c r="H1095">
        <v>92.143786000000006</v>
      </c>
      <c r="I1095" s="5">
        <v>4</v>
      </c>
      <c r="P1095">
        <v>2</v>
      </c>
      <c r="Q1095" t="str">
        <f>CONCATENATE(C1095,E1095,G1095,I1095)</f>
        <v>14</v>
      </c>
    </row>
    <row r="1096" spans="1:17" x14ac:dyDescent="0.25">
      <c r="A1096">
        <v>1185</v>
      </c>
      <c r="B1096">
        <v>106.58039000000001</v>
      </c>
      <c r="C1096" s="4">
        <v>1</v>
      </c>
      <c r="H1096">
        <v>92.143786000000006</v>
      </c>
      <c r="I1096" s="5">
        <v>4</v>
      </c>
      <c r="P1096">
        <v>2</v>
      </c>
      <c r="Q1096" t="str">
        <f>CONCATENATE(C1096,E1096,G1096,I1096)</f>
        <v>14</v>
      </c>
    </row>
    <row r="1097" spans="1:17" x14ac:dyDescent="0.25">
      <c r="A1097">
        <v>1186</v>
      </c>
      <c r="B1097">
        <v>106.59322600000002</v>
      </c>
      <c r="C1097" s="4">
        <v>1</v>
      </c>
      <c r="P1097">
        <v>1</v>
      </c>
      <c r="Q1097" t="str">
        <f>CONCATENATE(C1097,E1097,G1097,I1097)</f>
        <v>1</v>
      </c>
    </row>
    <row r="1098" spans="1:17" x14ac:dyDescent="0.25">
      <c r="A1098">
        <v>1187</v>
      </c>
      <c r="B1098">
        <v>106.58523500000001</v>
      </c>
      <c r="C1098" s="4">
        <v>1</v>
      </c>
      <c r="P1098">
        <v>1</v>
      </c>
      <c r="Q1098" t="str">
        <f>CONCATENATE(C1098,E1098,G1098,I1098)</f>
        <v>1</v>
      </c>
    </row>
    <row r="1099" spans="1:17" x14ac:dyDescent="0.25">
      <c r="A1099">
        <v>1188</v>
      </c>
      <c r="B1099">
        <v>106.580546</v>
      </c>
      <c r="C1099" s="4">
        <v>1</v>
      </c>
      <c r="P1099">
        <v>1</v>
      </c>
      <c r="Q1099" t="str">
        <f>CONCATENATE(C1099,E1099,G1099,I1099)</f>
        <v>1</v>
      </c>
    </row>
    <row r="1100" spans="1:17" x14ac:dyDescent="0.25">
      <c r="A1100">
        <v>1189</v>
      </c>
      <c r="B1100">
        <v>106.615649</v>
      </c>
      <c r="C1100" s="4">
        <v>1</v>
      </c>
      <c r="P1100">
        <v>1</v>
      </c>
      <c r="Q1100" t="str">
        <f>CONCATENATE(C1100,E1100,G1100,I1100)</f>
        <v>1</v>
      </c>
    </row>
    <row r="1101" spans="1:17" x14ac:dyDescent="0.25">
      <c r="A1101">
        <v>1190</v>
      </c>
      <c r="B1101">
        <v>106.664252</v>
      </c>
      <c r="C1101" s="4">
        <v>1</v>
      </c>
      <c r="D1101">
        <v>115.22586000000001</v>
      </c>
      <c r="E1101" s="2">
        <v>2</v>
      </c>
      <c r="P1101">
        <v>2</v>
      </c>
      <c r="Q1101" t="str">
        <f>CONCATENATE(C1101,E1101,G1101,I1101)</f>
        <v>12</v>
      </c>
    </row>
    <row r="1102" spans="1:17" x14ac:dyDescent="0.25">
      <c r="A1102">
        <v>1191</v>
      </c>
      <c r="B1102">
        <v>106.568175</v>
      </c>
      <c r="C1102" s="4">
        <v>1</v>
      </c>
      <c r="D1102">
        <v>115.262305</v>
      </c>
      <c r="E1102" s="2">
        <v>2</v>
      </c>
      <c r="P1102">
        <v>2</v>
      </c>
      <c r="Q1102" t="str">
        <f>CONCATENATE(C1102,E1102,G1102,I1102)</f>
        <v>12</v>
      </c>
    </row>
    <row r="1103" spans="1:17" x14ac:dyDescent="0.25">
      <c r="A1103">
        <v>1192</v>
      </c>
      <c r="D1103">
        <v>115.254775</v>
      </c>
      <c r="E1103" s="2">
        <v>2</v>
      </c>
      <c r="P1103">
        <v>1</v>
      </c>
      <c r="Q1103" t="str">
        <f>CONCATENATE(C1103,E1103,G1103,I1103)</f>
        <v>2</v>
      </c>
    </row>
    <row r="1104" spans="1:17" x14ac:dyDescent="0.25">
      <c r="A1104">
        <v>1193</v>
      </c>
      <c r="D1104">
        <v>115.259624</v>
      </c>
      <c r="E1104" s="2">
        <v>2</v>
      </c>
      <c r="P1104">
        <v>1</v>
      </c>
      <c r="Q1104" t="str">
        <f>CONCATENATE(C1104,E1104,G1104,I1104)</f>
        <v>2</v>
      </c>
    </row>
    <row r="1105" spans="1:17" x14ac:dyDescent="0.25">
      <c r="A1105">
        <v>1194</v>
      </c>
      <c r="D1105">
        <v>115.22921300000002</v>
      </c>
      <c r="E1105" s="2">
        <v>2</v>
      </c>
      <c r="F1105">
        <v>107.93490500000001</v>
      </c>
      <c r="G1105" s="3">
        <v>3</v>
      </c>
      <c r="P1105">
        <v>2</v>
      </c>
      <c r="Q1105" t="str">
        <f>CONCATENATE(C1105,E1105,G1105,I1105)</f>
        <v>23</v>
      </c>
    </row>
    <row r="1106" spans="1:17" x14ac:dyDescent="0.25">
      <c r="A1106">
        <v>1195</v>
      </c>
      <c r="D1106">
        <v>115.22359400000001</v>
      </c>
      <c r="E1106" s="2">
        <v>2</v>
      </c>
      <c r="F1106">
        <v>108.05582700000001</v>
      </c>
      <c r="G1106" s="3">
        <v>3</v>
      </c>
      <c r="P1106">
        <v>2</v>
      </c>
      <c r="Q1106" t="str">
        <f>CONCATENATE(C1106,E1106,G1106,I1106)</f>
        <v>23</v>
      </c>
    </row>
    <row r="1107" spans="1:17" x14ac:dyDescent="0.25">
      <c r="A1107">
        <v>1196</v>
      </c>
      <c r="D1107">
        <v>115.238181</v>
      </c>
      <c r="E1107" s="2">
        <v>2</v>
      </c>
      <c r="F1107">
        <v>108.00294400000001</v>
      </c>
      <c r="G1107" s="3">
        <v>3</v>
      </c>
      <c r="P1107">
        <v>2</v>
      </c>
      <c r="Q1107" t="str">
        <f>CONCATENATE(C1107,E1107,G1107,I1107)</f>
        <v>23</v>
      </c>
    </row>
    <row r="1108" spans="1:17" x14ac:dyDescent="0.25">
      <c r="A1108">
        <v>1197</v>
      </c>
      <c r="D1108">
        <v>115.25421</v>
      </c>
      <c r="E1108" s="2">
        <v>2</v>
      </c>
      <c r="F1108">
        <v>107.996657</v>
      </c>
      <c r="G1108" s="3">
        <v>3</v>
      </c>
      <c r="P1108">
        <v>2</v>
      </c>
      <c r="Q1108" t="str">
        <f>CONCATENATE(C1108,E1108,G1108,I1108)</f>
        <v>23</v>
      </c>
    </row>
    <row r="1109" spans="1:17" x14ac:dyDescent="0.25">
      <c r="A1109">
        <v>1198</v>
      </c>
      <c r="D1109">
        <v>115.27127000000002</v>
      </c>
      <c r="E1109" s="2">
        <v>2</v>
      </c>
      <c r="F1109">
        <v>107.97552400000001</v>
      </c>
      <c r="G1109" s="3">
        <v>3</v>
      </c>
      <c r="P1109">
        <v>2</v>
      </c>
      <c r="Q1109" t="str">
        <f>CONCATENATE(C1109,E1109,G1109,I1109)</f>
        <v>23</v>
      </c>
    </row>
    <row r="1110" spans="1:17" x14ac:dyDescent="0.25">
      <c r="A1110">
        <v>1199</v>
      </c>
      <c r="D1110">
        <v>115.22586000000001</v>
      </c>
      <c r="E1110" s="2">
        <v>2</v>
      </c>
      <c r="F1110">
        <v>107.931918</v>
      </c>
      <c r="G1110" s="3">
        <v>3</v>
      </c>
      <c r="P1110">
        <v>2</v>
      </c>
      <c r="Q1110" t="str">
        <f>CONCATENATE(C1110,E1110,G1110,I1110)</f>
        <v>23</v>
      </c>
    </row>
    <row r="1111" spans="1:17" x14ac:dyDescent="0.25">
      <c r="A1111">
        <v>1200</v>
      </c>
      <c r="F1111">
        <v>107.942485</v>
      </c>
      <c r="G1111" s="3">
        <v>3</v>
      </c>
      <c r="P1111">
        <v>1</v>
      </c>
      <c r="Q1111" t="str">
        <f>CONCATENATE(C1111,E1111,G1111,I1111)</f>
        <v>3</v>
      </c>
    </row>
    <row r="1112" spans="1:17" x14ac:dyDescent="0.25">
      <c r="A1112">
        <v>1201</v>
      </c>
      <c r="F1112">
        <v>107.955783</v>
      </c>
      <c r="G1112" s="3">
        <v>3</v>
      </c>
      <c r="H1112">
        <v>115.24916</v>
      </c>
      <c r="I1112" s="5">
        <v>4</v>
      </c>
      <c r="P1112">
        <v>2</v>
      </c>
      <c r="Q1112" t="str">
        <f>CONCATENATE(C1112,E1112,G1112,I1112)</f>
        <v>34</v>
      </c>
    </row>
    <row r="1113" spans="1:17" x14ac:dyDescent="0.25">
      <c r="A1113">
        <v>1202</v>
      </c>
      <c r="F1113">
        <v>108.017791</v>
      </c>
      <c r="G1113" s="3">
        <v>3</v>
      </c>
      <c r="H1113">
        <v>115.287971</v>
      </c>
      <c r="I1113" s="5">
        <v>4</v>
      </c>
      <c r="P1113">
        <v>2</v>
      </c>
      <c r="Q1113" t="str">
        <f>CONCATENATE(C1113,E1113,G1113,I1113)</f>
        <v>34</v>
      </c>
    </row>
    <row r="1114" spans="1:17" x14ac:dyDescent="0.25">
      <c r="A1114">
        <v>1203</v>
      </c>
      <c r="F1114">
        <v>107.968822</v>
      </c>
      <c r="G1114" s="3">
        <v>3</v>
      </c>
      <c r="H1114">
        <v>115.29575600000001</v>
      </c>
      <c r="I1114" s="5">
        <v>4</v>
      </c>
      <c r="P1114">
        <v>2</v>
      </c>
      <c r="Q1114" t="str">
        <f>CONCATENATE(C1114,E1114,G1114,I1114)</f>
        <v>34</v>
      </c>
    </row>
    <row r="1115" spans="1:17" x14ac:dyDescent="0.25">
      <c r="A1115">
        <v>1204</v>
      </c>
      <c r="F1115">
        <v>107.92882400000001</v>
      </c>
      <c r="G1115" s="3">
        <v>3</v>
      </c>
      <c r="H1115">
        <v>115.25575500000001</v>
      </c>
      <c r="I1115" s="5">
        <v>4</v>
      </c>
      <c r="P1115">
        <v>2</v>
      </c>
      <c r="Q1115" t="str">
        <f>CONCATENATE(C1115,E1115,G1115,I1115)</f>
        <v>34</v>
      </c>
    </row>
    <row r="1116" spans="1:17" x14ac:dyDescent="0.25">
      <c r="A1116">
        <v>1205</v>
      </c>
      <c r="F1116">
        <v>107.93490500000001</v>
      </c>
      <c r="G1116" s="3">
        <v>3</v>
      </c>
      <c r="H1116">
        <v>115.34054500000001</v>
      </c>
      <c r="I1116" s="5">
        <v>4</v>
      </c>
      <c r="P1116">
        <v>2</v>
      </c>
      <c r="Q1116" t="str">
        <f>CONCATENATE(C1116,E1116,G1116,I1116)</f>
        <v>34</v>
      </c>
    </row>
    <row r="1117" spans="1:17" x14ac:dyDescent="0.25">
      <c r="A1117">
        <v>1206</v>
      </c>
      <c r="B1117">
        <v>129.377116</v>
      </c>
      <c r="C1117" s="4">
        <v>1</v>
      </c>
      <c r="H1117">
        <v>115.33157600000001</v>
      </c>
      <c r="I1117" s="5">
        <v>4</v>
      </c>
      <c r="P1117">
        <v>2</v>
      </c>
      <c r="Q1117" t="str">
        <f>CONCATENATE(C1117,E1117,G1117,I1117)</f>
        <v>14</v>
      </c>
    </row>
    <row r="1118" spans="1:17" x14ac:dyDescent="0.25">
      <c r="A1118">
        <v>1207</v>
      </c>
      <c r="B1118">
        <v>129.31367</v>
      </c>
      <c r="C1118" s="4">
        <v>1</v>
      </c>
      <c r="H1118">
        <v>115.321887</v>
      </c>
      <c r="I1118" s="5">
        <v>4</v>
      </c>
      <c r="P1118">
        <v>2</v>
      </c>
      <c r="Q1118" t="str">
        <f>CONCATENATE(C1118,E1118,G1118,I1118)</f>
        <v>14</v>
      </c>
    </row>
    <row r="1119" spans="1:17" x14ac:dyDescent="0.25">
      <c r="A1119">
        <v>1208</v>
      </c>
      <c r="B1119">
        <v>129.33748500000002</v>
      </c>
      <c r="C1119" s="4">
        <v>1</v>
      </c>
      <c r="H1119">
        <v>115.354411</v>
      </c>
      <c r="I1119" s="5">
        <v>4</v>
      </c>
      <c r="P1119">
        <v>2</v>
      </c>
      <c r="Q1119" t="str">
        <f>CONCATENATE(C1119,E1119,G1119,I1119)</f>
        <v>14</v>
      </c>
    </row>
    <row r="1120" spans="1:17" x14ac:dyDescent="0.25">
      <c r="A1120">
        <v>1209</v>
      </c>
      <c r="B1120">
        <v>129.30598700000002</v>
      </c>
      <c r="C1120" s="4">
        <v>1</v>
      </c>
      <c r="H1120">
        <v>115.35142</v>
      </c>
      <c r="I1120" s="5">
        <v>4</v>
      </c>
      <c r="P1120">
        <v>2</v>
      </c>
      <c r="Q1120" t="str">
        <f>CONCATENATE(C1120,E1120,G1120,I1120)</f>
        <v>14</v>
      </c>
    </row>
    <row r="1121" spans="1:17" x14ac:dyDescent="0.25">
      <c r="A1121">
        <v>1210</v>
      </c>
      <c r="B1121">
        <v>129.38268600000001</v>
      </c>
      <c r="C1121" s="4">
        <v>1</v>
      </c>
      <c r="H1121">
        <v>115.31993</v>
      </c>
      <c r="I1121" s="5">
        <v>4</v>
      </c>
      <c r="P1121">
        <v>2</v>
      </c>
      <c r="Q1121" t="str">
        <f>CONCATENATE(C1121,E1121,G1121,I1121)</f>
        <v>14</v>
      </c>
    </row>
    <row r="1122" spans="1:17" x14ac:dyDescent="0.25">
      <c r="A1122">
        <v>1211</v>
      </c>
      <c r="B1122">
        <v>129.357429</v>
      </c>
      <c r="C1122" s="4">
        <v>1</v>
      </c>
      <c r="H1122">
        <v>115.31291900000001</v>
      </c>
      <c r="I1122" s="5">
        <v>4</v>
      </c>
      <c r="P1122">
        <v>2</v>
      </c>
      <c r="Q1122" t="str">
        <f>CONCATENATE(C1122,E1122,G1122,I1122)</f>
        <v>14</v>
      </c>
    </row>
    <row r="1123" spans="1:17" x14ac:dyDescent="0.25">
      <c r="A1123">
        <v>1212</v>
      </c>
      <c r="B1123">
        <v>129.29789600000001</v>
      </c>
      <c r="C1123" s="4">
        <v>1</v>
      </c>
      <c r="H1123">
        <v>115.24916</v>
      </c>
      <c r="I1123" s="5">
        <v>4</v>
      </c>
      <c r="P1123">
        <v>2</v>
      </c>
      <c r="Q1123" t="str">
        <f>CONCATENATE(C1123,E1123,G1123,I1123)</f>
        <v>14</v>
      </c>
    </row>
    <row r="1124" spans="1:17" x14ac:dyDescent="0.25">
      <c r="A1124">
        <v>1213</v>
      </c>
      <c r="B1124">
        <v>129.289805</v>
      </c>
      <c r="C1124" s="4">
        <v>1</v>
      </c>
      <c r="P1124">
        <v>1</v>
      </c>
      <c r="Q1124" t="str">
        <f>CONCATENATE(C1124,E1124,G1124,I1124)</f>
        <v>1</v>
      </c>
    </row>
    <row r="1125" spans="1:17" x14ac:dyDescent="0.25">
      <c r="A1125">
        <v>1214</v>
      </c>
      <c r="B1125">
        <v>129.34233</v>
      </c>
      <c r="C1125" s="4">
        <v>1</v>
      </c>
      <c r="P1125">
        <v>1</v>
      </c>
      <c r="Q1125" t="str">
        <f>CONCATENATE(C1125,E1125,G1125,I1125)</f>
        <v>1</v>
      </c>
    </row>
    <row r="1126" spans="1:17" x14ac:dyDescent="0.25">
      <c r="A1126">
        <v>1215</v>
      </c>
      <c r="B1126">
        <v>129.39279099999999</v>
      </c>
      <c r="C1126" s="4">
        <v>1</v>
      </c>
      <c r="P1126">
        <v>1</v>
      </c>
      <c r="Q1126" t="str">
        <f>CONCATENATE(C1126,E1126,G1126,I1126)</f>
        <v>1</v>
      </c>
    </row>
    <row r="1127" spans="1:17" x14ac:dyDescent="0.25">
      <c r="A1127">
        <v>1216</v>
      </c>
      <c r="B1127">
        <v>129.418353</v>
      </c>
      <c r="C1127" s="4">
        <v>1</v>
      </c>
      <c r="P1127">
        <v>1</v>
      </c>
      <c r="Q1127" t="str">
        <f>CONCATENATE(C1127,E1127,G1127,I1127)</f>
        <v>1</v>
      </c>
    </row>
    <row r="1128" spans="1:17" x14ac:dyDescent="0.25">
      <c r="A1128">
        <v>1217</v>
      </c>
      <c r="B1128">
        <v>129.39026200000001</v>
      </c>
      <c r="C1128" s="4">
        <v>1</v>
      </c>
      <c r="D1128">
        <v>136.527411</v>
      </c>
      <c r="E1128" s="2">
        <v>2</v>
      </c>
      <c r="P1128">
        <v>2</v>
      </c>
      <c r="Q1128" t="str">
        <f>CONCATENATE(C1128,E1128,G1128,I1128)</f>
        <v>12</v>
      </c>
    </row>
    <row r="1129" spans="1:17" x14ac:dyDescent="0.25">
      <c r="A1129">
        <v>1218</v>
      </c>
      <c r="D1129">
        <v>136.605445</v>
      </c>
      <c r="E1129" s="2">
        <v>2</v>
      </c>
      <c r="P1129">
        <v>1</v>
      </c>
      <c r="Q1129" t="str">
        <f>CONCATENATE(C1129,E1129,G1129,I1129)</f>
        <v>2</v>
      </c>
    </row>
    <row r="1130" spans="1:17" x14ac:dyDescent="0.25">
      <c r="A1130">
        <v>1219</v>
      </c>
      <c r="D1130">
        <v>136.63338400000001</v>
      </c>
      <c r="E1130" s="2">
        <v>2</v>
      </c>
      <c r="P1130">
        <v>1</v>
      </c>
      <c r="Q1130" t="str">
        <f>CONCATENATE(C1130,E1130,G1130,I1130)</f>
        <v>2</v>
      </c>
    </row>
    <row r="1131" spans="1:17" x14ac:dyDescent="0.25">
      <c r="A1131">
        <v>1220</v>
      </c>
      <c r="D1131">
        <v>136.602508</v>
      </c>
      <c r="E1131" s="2">
        <v>2</v>
      </c>
      <c r="P1131">
        <v>1</v>
      </c>
      <c r="Q1131" t="str">
        <f>CONCATENATE(C1131,E1131,G1131,I1131)</f>
        <v>2</v>
      </c>
    </row>
    <row r="1132" spans="1:17" x14ac:dyDescent="0.25">
      <c r="A1132">
        <v>1221</v>
      </c>
      <c r="D1132">
        <v>136.52185</v>
      </c>
      <c r="E1132" s="2">
        <v>2</v>
      </c>
      <c r="P1132">
        <v>1</v>
      </c>
      <c r="Q1132" t="str">
        <f>CONCATENATE(C1132,E1132,G1132,I1132)</f>
        <v>2</v>
      </c>
    </row>
    <row r="1133" spans="1:17" x14ac:dyDescent="0.25">
      <c r="A1133">
        <v>1222</v>
      </c>
      <c r="D1133">
        <v>136.52519100000001</v>
      </c>
      <c r="E1133" s="2">
        <v>2</v>
      </c>
      <c r="F1133">
        <v>132.028426</v>
      </c>
      <c r="G1133" s="3">
        <v>3</v>
      </c>
      <c r="P1133">
        <v>2</v>
      </c>
      <c r="Q1133" t="str">
        <f>CONCATENATE(C1133,E1133,G1133,I1133)</f>
        <v>23</v>
      </c>
    </row>
    <row r="1134" spans="1:17" x14ac:dyDescent="0.25">
      <c r="A1134">
        <v>1223</v>
      </c>
      <c r="D1134">
        <v>136.62446500000001</v>
      </c>
      <c r="E1134" s="2">
        <v>2</v>
      </c>
      <c r="F1134">
        <v>132.02466100000001</v>
      </c>
      <c r="G1134" s="3">
        <v>3</v>
      </c>
      <c r="P1134">
        <v>2</v>
      </c>
      <c r="Q1134" t="str">
        <f>CONCATENATE(C1134,E1134,G1134,I1134)</f>
        <v>23</v>
      </c>
    </row>
    <row r="1135" spans="1:17" x14ac:dyDescent="0.25">
      <c r="A1135">
        <v>1224</v>
      </c>
      <c r="D1135">
        <v>136.69847799999999</v>
      </c>
      <c r="E1135" s="2">
        <v>2</v>
      </c>
      <c r="F1135">
        <v>132.000899</v>
      </c>
      <c r="G1135" s="3">
        <v>3</v>
      </c>
      <c r="P1135">
        <v>2</v>
      </c>
      <c r="Q1135" t="str">
        <f>CONCATENATE(C1135,E1135,G1135,I1135)</f>
        <v>23</v>
      </c>
    </row>
    <row r="1136" spans="1:17" x14ac:dyDescent="0.25">
      <c r="A1136">
        <v>1225</v>
      </c>
      <c r="D1136">
        <v>136.527411</v>
      </c>
      <c r="E1136" s="2">
        <v>2</v>
      </c>
      <c r="F1136">
        <v>132.04167100000001</v>
      </c>
      <c r="G1136" s="3">
        <v>3</v>
      </c>
      <c r="H1136">
        <v>135.990432</v>
      </c>
      <c r="I1136" s="5">
        <v>4</v>
      </c>
      <c r="P1136">
        <v>3</v>
      </c>
      <c r="Q1136" t="str">
        <f>CONCATENATE(C1136,E1136,G1136,I1136)</f>
        <v>234</v>
      </c>
    </row>
    <row r="1137" spans="1:17" x14ac:dyDescent="0.25">
      <c r="A1137">
        <v>1226</v>
      </c>
      <c r="F1137">
        <v>132.01868000000002</v>
      </c>
      <c r="G1137" s="3">
        <v>3</v>
      </c>
      <c r="H1137">
        <v>135.990432</v>
      </c>
      <c r="I1137" s="5">
        <v>4</v>
      </c>
      <c r="P1137">
        <v>2</v>
      </c>
      <c r="Q1137" t="str">
        <f>CONCATENATE(C1137,E1137,G1137,I1137)</f>
        <v>34</v>
      </c>
    </row>
    <row r="1138" spans="1:17" x14ac:dyDescent="0.25">
      <c r="A1138">
        <v>1227</v>
      </c>
      <c r="F1138">
        <v>132.01656600000001</v>
      </c>
      <c r="G1138" s="3">
        <v>3</v>
      </c>
      <c r="H1138">
        <v>135.990432</v>
      </c>
      <c r="I1138" s="5">
        <v>4</v>
      </c>
      <c r="P1138">
        <v>2</v>
      </c>
      <c r="Q1138" t="str">
        <f>CONCATENATE(C1138,E1138,G1138,I1138)</f>
        <v>34</v>
      </c>
    </row>
    <row r="1139" spans="1:17" x14ac:dyDescent="0.25">
      <c r="A1139">
        <v>1228</v>
      </c>
      <c r="F1139">
        <v>132.02919300000002</v>
      </c>
      <c r="G1139" s="3">
        <v>3</v>
      </c>
      <c r="H1139">
        <v>135.990432</v>
      </c>
      <c r="I1139" s="5">
        <v>4</v>
      </c>
      <c r="P1139">
        <v>2</v>
      </c>
      <c r="Q1139" t="str">
        <f>CONCATENATE(C1139,E1139,G1139,I1139)</f>
        <v>34</v>
      </c>
    </row>
    <row r="1140" spans="1:17" x14ac:dyDescent="0.25">
      <c r="A1140">
        <v>1229</v>
      </c>
      <c r="F1140">
        <v>132.082751</v>
      </c>
      <c r="G1140" s="3">
        <v>3</v>
      </c>
      <c r="H1140">
        <v>135.990432</v>
      </c>
      <c r="I1140" s="5">
        <v>4</v>
      </c>
      <c r="P1140">
        <v>2</v>
      </c>
      <c r="Q1140" t="str">
        <f>CONCATENATE(C1140,E1140,G1140,I1140)</f>
        <v>34</v>
      </c>
    </row>
    <row r="1141" spans="1:17" x14ac:dyDescent="0.25">
      <c r="A1141">
        <v>1230</v>
      </c>
      <c r="F1141">
        <v>132.01362499999999</v>
      </c>
      <c r="G1141" s="3">
        <v>3</v>
      </c>
      <c r="H1141">
        <v>135.990432</v>
      </c>
      <c r="I1141" s="5">
        <v>4</v>
      </c>
      <c r="P1141">
        <v>2</v>
      </c>
      <c r="Q1141" t="str">
        <f>CONCATENATE(C1141,E1141,G1141,I1141)</f>
        <v>34</v>
      </c>
    </row>
    <row r="1142" spans="1:17" x14ac:dyDescent="0.25">
      <c r="A1142">
        <v>1231</v>
      </c>
      <c r="F1142">
        <v>132.028426</v>
      </c>
      <c r="G1142" s="3">
        <v>3</v>
      </c>
      <c r="H1142">
        <v>135.990432</v>
      </c>
      <c r="I1142" s="5">
        <v>4</v>
      </c>
      <c r="P1142">
        <v>2</v>
      </c>
      <c r="Q1142" t="str">
        <f>CONCATENATE(C1142,E1142,G1142,I1142)</f>
        <v>34</v>
      </c>
    </row>
    <row r="1143" spans="1:17" x14ac:dyDescent="0.25">
      <c r="A1143">
        <v>1232</v>
      </c>
      <c r="F1143">
        <v>132.028426</v>
      </c>
      <c r="G1143" s="3">
        <v>3</v>
      </c>
      <c r="H1143">
        <v>135.990432</v>
      </c>
      <c r="I1143" s="5">
        <v>4</v>
      </c>
      <c r="P1143">
        <v>2</v>
      </c>
      <c r="Q1143" t="str">
        <f>CONCATENATE(C1143,E1143,G1143,I1143)</f>
        <v>34</v>
      </c>
    </row>
    <row r="1144" spans="1:17" x14ac:dyDescent="0.25">
      <c r="A1144">
        <v>1233</v>
      </c>
      <c r="H1144">
        <v>135.990432</v>
      </c>
      <c r="I1144" s="5">
        <v>4</v>
      </c>
      <c r="P1144">
        <v>1</v>
      </c>
      <c r="Q1144" t="str">
        <f>CONCATENATE(C1144,E1144,G1144,I1144)</f>
        <v>4</v>
      </c>
    </row>
    <row r="1145" spans="1:17" x14ac:dyDescent="0.25">
      <c r="A1145">
        <v>1234</v>
      </c>
      <c r="H1145">
        <v>135.990432</v>
      </c>
      <c r="I1145" s="5">
        <v>4</v>
      </c>
      <c r="P1145">
        <v>1</v>
      </c>
      <c r="Q1145" t="str">
        <f>CONCATENATE(C1145,E1145,G1145,I1145)</f>
        <v>4</v>
      </c>
    </row>
    <row r="1146" spans="1:17" x14ac:dyDescent="0.25">
      <c r="A1146">
        <v>1235</v>
      </c>
      <c r="H1146">
        <v>135.990432</v>
      </c>
      <c r="I1146" s="5">
        <v>4</v>
      </c>
      <c r="P1146">
        <v>1</v>
      </c>
      <c r="Q1146" t="str">
        <f>CONCATENATE(C1146,E1146,G1146,I1146)</f>
        <v>4</v>
      </c>
    </row>
    <row r="1147" spans="1:17" x14ac:dyDescent="0.25">
      <c r="A1147">
        <v>1236</v>
      </c>
      <c r="B1147">
        <v>162.48541</v>
      </c>
      <c r="C1147" s="4">
        <v>1</v>
      </c>
      <c r="P1147">
        <v>1</v>
      </c>
      <c r="Q1147" t="str">
        <f>CONCATENATE(C1147,E1147,G1147,I1147)</f>
        <v>1</v>
      </c>
    </row>
    <row r="1148" spans="1:17" x14ac:dyDescent="0.25">
      <c r="A1148">
        <v>1237</v>
      </c>
      <c r="B1148">
        <v>162.48112500000002</v>
      </c>
      <c r="C1148" s="4">
        <v>1</v>
      </c>
      <c r="P1148">
        <v>1</v>
      </c>
      <c r="Q1148" t="str">
        <f>CONCATENATE(C1148,E1148,G1148,I1148)</f>
        <v>1</v>
      </c>
    </row>
    <row r="1149" spans="1:17" x14ac:dyDescent="0.25">
      <c r="A1149">
        <v>1238</v>
      </c>
      <c r="B1149">
        <v>162.471687</v>
      </c>
      <c r="C1149" s="4">
        <v>1</v>
      </c>
      <c r="P1149">
        <v>1</v>
      </c>
      <c r="Q1149" t="str">
        <f>CONCATENATE(C1149,E1149,G1149,I1149)</f>
        <v>1</v>
      </c>
    </row>
    <row r="1150" spans="1:17" x14ac:dyDescent="0.25">
      <c r="A1150">
        <v>1239</v>
      </c>
      <c r="B1150">
        <v>162.49148300000002</v>
      </c>
      <c r="C1150" s="4">
        <v>1</v>
      </c>
      <c r="P1150">
        <v>1</v>
      </c>
      <c r="Q1150" t="str">
        <f>CONCATENATE(C1150,E1150,G1150,I1150)</f>
        <v>1</v>
      </c>
    </row>
    <row r="1151" spans="1:17" x14ac:dyDescent="0.25">
      <c r="A1151">
        <v>1240</v>
      </c>
      <c r="B1151">
        <v>162.523472</v>
      </c>
      <c r="C1151" s="4">
        <v>1</v>
      </c>
      <c r="P1151">
        <v>1</v>
      </c>
      <c r="Q1151" t="str">
        <f>CONCATENATE(C1151,E1151,G1151,I1151)</f>
        <v>1</v>
      </c>
    </row>
    <row r="1152" spans="1:17" x14ac:dyDescent="0.25">
      <c r="A1152">
        <v>1241</v>
      </c>
      <c r="B1152">
        <v>162.536022</v>
      </c>
      <c r="C1152" s="4">
        <v>1</v>
      </c>
      <c r="P1152">
        <v>1</v>
      </c>
      <c r="Q1152" t="str">
        <f>CONCATENATE(C1152,E1152,G1152,I1152)</f>
        <v>1</v>
      </c>
    </row>
    <row r="1153" spans="1:17" x14ac:dyDescent="0.25">
      <c r="A1153">
        <v>1242</v>
      </c>
      <c r="B1153">
        <v>162.49525700000001</v>
      </c>
      <c r="C1153" s="4">
        <v>1</v>
      </c>
      <c r="P1153">
        <v>1</v>
      </c>
      <c r="Q1153" t="str">
        <f>CONCATENATE(C1153,E1153,G1153,I1153)</f>
        <v>1</v>
      </c>
    </row>
    <row r="1154" spans="1:17" x14ac:dyDescent="0.25">
      <c r="A1154">
        <v>1243</v>
      </c>
      <c r="B1154">
        <v>162.434135</v>
      </c>
      <c r="C1154" s="4">
        <v>1</v>
      </c>
      <c r="D1154">
        <v>168.921941</v>
      </c>
      <c r="E1154" s="2">
        <v>2</v>
      </c>
      <c r="P1154">
        <v>2</v>
      </c>
      <c r="Q1154" t="str">
        <f>CONCATENATE(C1154,E1154,G1154,I1154)</f>
        <v>12</v>
      </c>
    </row>
    <row r="1155" spans="1:17" x14ac:dyDescent="0.25">
      <c r="A1155">
        <v>1244</v>
      </c>
      <c r="B1155">
        <v>162.47331800000001</v>
      </c>
      <c r="C1155" s="4">
        <v>1</v>
      </c>
      <c r="D1155">
        <v>168.83536100000001</v>
      </c>
      <c r="E1155" s="2">
        <v>2</v>
      </c>
      <c r="P1155">
        <v>2</v>
      </c>
      <c r="Q1155" t="str">
        <f>CONCATENATE(C1155,E1155,G1155,I1155)</f>
        <v>12</v>
      </c>
    </row>
    <row r="1156" spans="1:17" x14ac:dyDescent="0.25">
      <c r="A1156">
        <v>1245</v>
      </c>
      <c r="B1156">
        <v>162.48541</v>
      </c>
      <c r="C1156" s="4">
        <v>1</v>
      </c>
      <c r="D1156">
        <v>168.84888000000001</v>
      </c>
      <c r="E1156" s="2">
        <v>2</v>
      </c>
      <c r="P1156">
        <v>2</v>
      </c>
      <c r="Q1156" t="str">
        <f>CONCATENATE(C1156,E1156,G1156,I1156)</f>
        <v>12</v>
      </c>
    </row>
    <row r="1157" spans="1:17" x14ac:dyDescent="0.25">
      <c r="A1157">
        <v>1246</v>
      </c>
      <c r="D1157">
        <v>168.936891</v>
      </c>
      <c r="E1157" s="2">
        <v>2</v>
      </c>
      <c r="P1157">
        <v>1</v>
      </c>
      <c r="Q1157" t="str">
        <f>CONCATENATE(C1157,E1157,G1157,I1157)</f>
        <v>2</v>
      </c>
    </row>
    <row r="1158" spans="1:17" x14ac:dyDescent="0.25">
      <c r="A1158">
        <v>1247</v>
      </c>
      <c r="D1158">
        <v>168.92479800000001</v>
      </c>
      <c r="E1158" s="2">
        <v>2</v>
      </c>
      <c r="P1158">
        <v>1</v>
      </c>
      <c r="Q1158" t="str">
        <f>CONCATENATE(C1158,E1158,G1158,I1158)</f>
        <v>2</v>
      </c>
    </row>
    <row r="1159" spans="1:17" x14ac:dyDescent="0.25">
      <c r="A1159">
        <v>1248</v>
      </c>
      <c r="D1159">
        <v>168.89459299999999</v>
      </c>
      <c r="E1159" s="2">
        <v>2</v>
      </c>
      <c r="P1159">
        <v>1</v>
      </c>
      <c r="Q1159" t="str">
        <f>CONCATENATE(C1159,E1159,G1159,I1159)</f>
        <v>2</v>
      </c>
    </row>
    <row r="1160" spans="1:17" x14ac:dyDescent="0.25">
      <c r="A1160">
        <v>1249</v>
      </c>
      <c r="D1160">
        <v>168.88775800000002</v>
      </c>
      <c r="E1160" s="2">
        <v>2</v>
      </c>
      <c r="F1160">
        <v>166.32270500000001</v>
      </c>
      <c r="G1160" s="3">
        <v>3</v>
      </c>
      <c r="P1160">
        <v>2</v>
      </c>
      <c r="Q1160" t="str">
        <f>CONCATENATE(C1160,E1160,G1160,I1160)</f>
        <v>23</v>
      </c>
    </row>
    <row r="1161" spans="1:17" x14ac:dyDescent="0.25">
      <c r="A1161">
        <v>1250</v>
      </c>
      <c r="D1161">
        <v>168.90342100000001</v>
      </c>
      <c r="E1161" s="2">
        <v>2</v>
      </c>
      <c r="F1161">
        <v>166.41888</v>
      </c>
      <c r="G1161" s="3">
        <v>3</v>
      </c>
      <c r="P1161">
        <v>2</v>
      </c>
      <c r="Q1161" t="str">
        <f>CONCATENATE(C1161,E1161,G1161,I1161)</f>
        <v>23</v>
      </c>
    </row>
    <row r="1162" spans="1:17" x14ac:dyDescent="0.25">
      <c r="A1162">
        <v>1251</v>
      </c>
      <c r="D1162">
        <v>168.921941</v>
      </c>
      <c r="E1162" s="2">
        <v>2</v>
      </c>
      <c r="F1162">
        <v>166.38219800000002</v>
      </c>
      <c r="G1162" s="3">
        <v>3</v>
      </c>
      <c r="P1162">
        <v>2</v>
      </c>
      <c r="Q1162" t="str">
        <f>CONCATENATE(C1162,E1162,G1162,I1162)</f>
        <v>23</v>
      </c>
    </row>
    <row r="1163" spans="1:17" x14ac:dyDescent="0.25">
      <c r="A1163">
        <v>1252</v>
      </c>
      <c r="F1163">
        <v>166.40913499999999</v>
      </c>
      <c r="G1163" s="3">
        <v>3</v>
      </c>
      <c r="P1163">
        <v>1</v>
      </c>
      <c r="Q1163" t="str">
        <f>CONCATENATE(C1163,E1163,G1163,I1163)</f>
        <v>3</v>
      </c>
    </row>
    <row r="1164" spans="1:17" x14ac:dyDescent="0.25">
      <c r="A1164">
        <v>1253</v>
      </c>
      <c r="F1164">
        <v>166.36505399999999</v>
      </c>
      <c r="G1164" s="3">
        <v>3</v>
      </c>
      <c r="H1164">
        <v>170.06005400000001</v>
      </c>
      <c r="I1164" s="5">
        <v>4</v>
      </c>
      <c r="P1164">
        <v>2</v>
      </c>
      <c r="Q1164" t="str">
        <f>CONCATENATE(C1164,E1164,G1164,I1164)</f>
        <v>34</v>
      </c>
    </row>
    <row r="1165" spans="1:17" x14ac:dyDescent="0.25">
      <c r="A1165">
        <v>1254</v>
      </c>
      <c r="F1165">
        <v>166.40138000000002</v>
      </c>
      <c r="G1165" s="3">
        <v>3</v>
      </c>
      <c r="H1165">
        <v>170.059695</v>
      </c>
      <c r="I1165" s="5">
        <v>4</v>
      </c>
      <c r="P1165">
        <v>2</v>
      </c>
      <c r="Q1165" t="str">
        <f>CONCATENATE(C1165,E1165,G1165,I1165)</f>
        <v>34</v>
      </c>
    </row>
    <row r="1166" spans="1:17" x14ac:dyDescent="0.25">
      <c r="A1166">
        <v>1255</v>
      </c>
      <c r="F1166">
        <v>166.307197</v>
      </c>
      <c r="G1166" s="3">
        <v>3</v>
      </c>
      <c r="H1166">
        <v>170.06117599999999</v>
      </c>
      <c r="I1166" s="5">
        <v>4</v>
      </c>
      <c r="P1166">
        <v>2</v>
      </c>
      <c r="Q1166" t="str">
        <f>CONCATENATE(C1166,E1166,G1166,I1166)</f>
        <v>34</v>
      </c>
    </row>
    <row r="1167" spans="1:17" x14ac:dyDescent="0.25">
      <c r="A1167">
        <v>1256</v>
      </c>
      <c r="F1167">
        <v>166.258319</v>
      </c>
      <c r="G1167" s="3">
        <v>3</v>
      </c>
      <c r="H1167">
        <v>170.06193999999999</v>
      </c>
      <c r="I1167" s="5">
        <v>4</v>
      </c>
      <c r="P1167">
        <v>2</v>
      </c>
      <c r="Q1167" t="str">
        <f>CONCATENATE(C1167,E1167,G1167,I1167)</f>
        <v>34</v>
      </c>
    </row>
    <row r="1168" spans="1:17" x14ac:dyDescent="0.25">
      <c r="A1168">
        <v>1257</v>
      </c>
      <c r="F1168">
        <v>166.32051200000001</v>
      </c>
      <c r="G1168" s="3">
        <v>3</v>
      </c>
      <c r="H1168">
        <v>170.06735</v>
      </c>
      <c r="I1168" s="5">
        <v>4</v>
      </c>
      <c r="P1168">
        <v>2</v>
      </c>
      <c r="Q1168" t="str">
        <f>CONCATENATE(C1168,E1168,G1168,I1168)</f>
        <v>34</v>
      </c>
    </row>
    <row r="1169" spans="1:17" x14ac:dyDescent="0.25">
      <c r="A1169">
        <v>1258</v>
      </c>
      <c r="F1169">
        <v>166.34877900000001</v>
      </c>
      <c r="G1169" s="3">
        <v>3</v>
      </c>
      <c r="H1169">
        <v>170.060767</v>
      </c>
      <c r="I1169" s="5">
        <v>4</v>
      </c>
      <c r="P1169">
        <v>2</v>
      </c>
      <c r="Q1169" t="str">
        <f>CONCATENATE(C1169,E1169,G1169,I1169)</f>
        <v>34</v>
      </c>
    </row>
    <row r="1170" spans="1:17" x14ac:dyDescent="0.25">
      <c r="A1170">
        <v>1259</v>
      </c>
      <c r="B1170">
        <v>186.73311200000001</v>
      </c>
      <c r="C1170" s="4">
        <v>1</v>
      </c>
      <c r="F1170">
        <v>166.32270500000001</v>
      </c>
      <c r="G1170" s="3">
        <v>3</v>
      </c>
      <c r="H1170">
        <v>169.98984999999999</v>
      </c>
      <c r="I1170" s="5">
        <v>4</v>
      </c>
      <c r="P1170">
        <v>3</v>
      </c>
      <c r="Q1170" t="str">
        <f>CONCATENATE(C1170,E1170,G1170,I1170)</f>
        <v>134</v>
      </c>
    </row>
    <row r="1171" spans="1:17" x14ac:dyDescent="0.25">
      <c r="A1171">
        <v>1260</v>
      </c>
      <c r="B1171">
        <v>186.69617400000001</v>
      </c>
      <c r="C1171" s="4">
        <v>1</v>
      </c>
      <c r="H1171">
        <v>170.04847100000001</v>
      </c>
      <c r="I1171" s="5">
        <v>4</v>
      </c>
      <c r="P1171">
        <v>2</v>
      </c>
      <c r="Q1171" t="str">
        <f>CONCATENATE(C1171,E1171,G1171,I1171)</f>
        <v>14</v>
      </c>
    </row>
    <row r="1172" spans="1:17" x14ac:dyDescent="0.25">
      <c r="A1172">
        <v>1261</v>
      </c>
      <c r="B1172">
        <v>186.67337000000001</v>
      </c>
      <c r="C1172" s="4">
        <v>1</v>
      </c>
      <c r="H1172">
        <v>170.08066500000001</v>
      </c>
      <c r="I1172" s="5">
        <v>4</v>
      </c>
      <c r="P1172">
        <v>2</v>
      </c>
      <c r="Q1172" t="str">
        <f>CONCATENATE(C1172,E1172,G1172,I1172)</f>
        <v>14</v>
      </c>
    </row>
    <row r="1173" spans="1:17" x14ac:dyDescent="0.25">
      <c r="A1173">
        <v>1262</v>
      </c>
      <c r="B1173">
        <v>186.705817</v>
      </c>
      <c r="C1173" s="4">
        <v>1</v>
      </c>
      <c r="H1173">
        <v>170.078115</v>
      </c>
      <c r="I1173" s="5">
        <v>4</v>
      </c>
      <c r="P1173">
        <v>2</v>
      </c>
      <c r="Q1173" t="str">
        <f>CONCATENATE(C1173,E1173,G1173,I1173)</f>
        <v>14</v>
      </c>
    </row>
    <row r="1174" spans="1:17" x14ac:dyDescent="0.25">
      <c r="A1174">
        <v>1263</v>
      </c>
      <c r="B1174">
        <v>186.716174</v>
      </c>
      <c r="C1174" s="4">
        <v>1</v>
      </c>
      <c r="H1174">
        <v>170.06005400000001</v>
      </c>
      <c r="I1174" s="5">
        <v>4</v>
      </c>
      <c r="P1174">
        <v>2</v>
      </c>
      <c r="Q1174" t="str">
        <f>CONCATENATE(C1174,E1174,G1174,I1174)</f>
        <v>14</v>
      </c>
    </row>
    <row r="1175" spans="1:17" x14ac:dyDescent="0.25">
      <c r="A1175">
        <v>1264</v>
      </c>
      <c r="B1175">
        <v>186.701686</v>
      </c>
      <c r="C1175" s="4">
        <v>1</v>
      </c>
      <c r="P1175">
        <v>1</v>
      </c>
      <c r="Q1175" t="str">
        <f>CONCATENATE(C1175,E1175,G1175,I1175)</f>
        <v>1</v>
      </c>
    </row>
    <row r="1176" spans="1:17" x14ac:dyDescent="0.25">
      <c r="A1176">
        <v>1265</v>
      </c>
      <c r="B1176">
        <v>186.69204300000001</v>
      </c>
      <c r="C1176" s="4">
        <v>1</v>
      </c>
      <c r="P1176">
        <v>1</v>
      </c>
      <c r="Q1176" t="str">
        <f>CONCATENATE(C1176,E1176,G1176,I1176)</f>
        <v>1</v>
      </c>
    </row>
    <row r="1177" spans="1:17" x14ac:dyDescent="0.25">
      <c r="A1177">
        <v>1266</v>
      </c>
      <c r="B1177">
        <v>186.70806400000001</v>
      </c>
      <c r="C1177" s="4">
        <v>1</v>
      </c>
      <c r="P1177">
        <v>1</v>
      </c>
      <c r="Q1177" t="str">
        <f>CONCATENATE(C1177,E1177,G1177,I1177)</f>
        <v>1</v>
      </c>
    </row>
    <row r="1178" spans="1:17" x14ac:dyDescent="0.25">
      <c r="A1178">
        <v>1267</v>
      </c>
      <c r="B1178">
        <v>186.74735200000001</v>
      </c>
      <c r="C1178" s="4">
        <v>1</v>
      </c>
      <c r="P1178">
        <v>1</v>
      </c>
      <c r="Q1178" t="str">
        <f>CONCATENATE(C1178,E1178,G1178,I1178)</f>
        <v>1</v>
      </c>
    </row>
    <row r="1179" spans="1:17" x14ac:dyDescent="0.25">
      <c r="A1179">
        <v>1268</v>
      </c>
      <c r="B1179">
        <v>186.70296400000001</v>
      </c>
      <c r="C1179" s="4">
        <v>1</v>
      </c>
      <c r="D1179">
        <v>195.05734899999999</v>
      </c>
      <c r="E1179" s="2">
        <v>2</v>
      </c>
      <c r="P1179">
        <v>2</v>
      </c>
      <c r="Q1179" t="str">
        <f>CONCATENATE(C1179,E1179,G1179,I1179)</f>
        <v>12</v>
      </c>
    </row>
    <row r="1180" spans="1:17" x14ac:dyDescent="0.25">
      <c r="A1180">
        <v>1269</v>
      </c>
      <c r="B1180">
        <v>186.73311200000001</v>
      </c>
      <c r="C1180" s="4">
        <v>1</v>
      </c>
      <c r="D1180">
        <v>195.04500100000001</v>
      </c>
      <c r="E1180" s="2">
        <v>2</v>
      </c>
      <c r="P1180">
        <v>2</v>
      </c>
      <c r="Q1180" t="str">
        <f>CONCATENATE(C1180,E1180,G1180,I1180)</f>
        <v>12</v>
      </c>
    </row>
    <row r="1181" spans="1:17" x14ac:dyDescent="0.25">
      <c r="A1181">
        <v>1270</v>
      </c>
      <c r="D1181">
        <v>194.986839</v>
      </c>
      <c r="E1181" s="2">
        <v>2</v>
      </c>
      <c r="P1181">
        <v>1</v>
      </c>
      <c r="Q1181" t="str">
        <f>CONCATENATE(C1181,E1181,G1181,I1181)</f>
        <v>2</v>
      </c>
    </row>
    <row r="1182" spans="1:17" x14ac:dyDescent="0.25">
      <c r="A1182">
        <v>1271</v>
      </c>
      <c r="D1182">
        <v>195.001991</v>
      </c>
      <c r="E1182" s="2">
        <v>2</v>
      </c>
      <c r="P1182">
        <v>1</v>
      </c>
      <c r="Q1182" t="str">
        <f>CONCATENATE(C1182,E1182,G1182,I1182)</f>
        <v>2</v>
      </c>
    </row>
    <row r="1183" spans="1:17" x14ac:dyDescent="0.25">
      <c r="A1183">
        <v>1272</v>
      </c>
      <c r="D1183">
        <v>195.05591900000002</v>
      </c>
      <c r="E1183" s="2">
        <v>2</v>
      </c>
      <c r="P1183">
        <v>1</v>
      </c>
      <c r="Q1183" t="str">
        <f>CONCATENATE(C1183,E1183,G1183,I1183)</f>
        <v>2</v>
      </c>
    </row>
    <row r="1184" spans="1:17" x14ac:dyDescent="0.25">
      <c r="A1184">
        <v>1273</v>
      </c>
      <c r="D1184">
        <v>195.05035700000002</v>
      </c>
      <c r="E1184" s="2">
        <v>2</v>
      </c>
      <c r="P1184">
        <v>1</v>
      </c>
      <c r="Q1184" t="str">
        <f>CONCATENATE(C1184,E1184,G1184,I1184)</f>
        <v>2</v>
      </c>
    </row>
    <row r="1185" spans="1:17" x14ac:dyDescent="0.25">
      <c r="A1185">
        <v>1274</v>
      </c>
      <c r="D1185">
        <v>195.05388199999999</v>
      </c>
      <c r="E1185" s="2">
        <v>2</v>
      </c>
      <c r="F1185">
        <v>191.21939</v>
      </c>
      <c r="G1185" s="3">
        <v>3</v>
      </c>
      <c r="P1185">
        <v>2</v>
      </c>
      <c r="Q1185" t="str">
        <f>CONCATENATE(C1185,E1185,G1185,I1185)</f>
        <v>23</v>
      </c>
    </row>
    <row r="1186" spans="1:17" x14ac:dyDescent="0.25">
      <c r="A1186">
        <v>1275</v>
      </c>
      <c r="D1186">
        <v>195.005054</v>
      </c>
      <c r="E1186" s="2">
        <v>2</v>
      </c>
      <c r="F1186">
        <v>191.32204400000001</v>
      </c>
      <c r="G1186" s="3">
        <v>3</v>
      </c>
      <c r="P1186">
        <v>2</v>
      </c>
      <c r="Q1186" t="str">
        <f>CONCATENATE(C1186,E1186,G1186,I1186)</f>
        <v>23</v>
      </c>
    </row>
    <row r="1187" spans="1:17" x14ac:dyDescent="0.25">
      <c r="A1187">
        <v>1276</v>
      </c>
      <c r="D1187">
        <v>195.03295800000001</v>
      </c>
      <c r="E1187" s="2">
        <v>2</v>
      </c>
      <c r="F1187">
        <v>191.28984800000001</v>
      </c>
      <c r="G1187" s="3">
        <v>3</v>
      </c>
      <c r="P1187">
        <v>2</v>
      </c>
      <c r="Q1187" t="str">
        <f>CONCATENATE(C1187,E1187,G1187,I1187)</f>
        <v>23</v>
      </c>
    </row>
    <row r="1188" spans="1:17" x14ac:dyDescent="0.25">
      <c r="A1188">
        <v>1277</v>
      </c>
      <c r="D1188">
        <v>195.05734899999999</v>
      </c>
      <c r="E1188" s="2">
        <v>2</v>
      </c>
      <c r="F1188">
        <v>191.275668</v>
      </c>
      <c r="G1188" s="3">
        <v>3</v>
      </c>
      <c r="P1188">
        <v>2</v>
      </c>
      <c r="Q1188" t="str">
        <f>CONCATENATE(C1188,E1188,G1188,I1188)</f>
        <v>23</v>
      </c>
    </row>
    <row r="1189" spans="1:17" x14ac:dyDescent="0.25">
      <c r="A1189">
        <v>1278</v>
      </c>
      <c r="F1189">
        <v>191.247401</v>
      </c>
      <c r="G1189" s="3">
        <v>3</v>
      </c>
      <c r="H1189">
        <v>196.080817</v>
      </c>
      <c r="I1189" s="5">
        <v>4</v>
      </c>
      <c r="P1189">
        <v>2</v>
      </c>
      <c r="Q1189" t="str">
        <f>CONCATENATE(C1189,E1189,G1189,I1189)</f>
        <v>34</v>
      </c>
    </row>
    <row r="1190" spans="1:17" x14ac:dyDescent="0.25">
      <c r="A1190">
        <v>1279</v>
      </c>
      <c r="F1190">
        <v>191.27530999999999</v>
      </c>
      <c r="G1190" s="3">
        <v>3</v>
      </c>
      <c r="H1190">
        <v>196.11862500000001</v>
      </c>
      <c r="I1190" s="5">
        <v>4</v>
      </c>
      <c r="P1190">
        <v>2</v>
      </c>
      <c r="Q1190" t="str">
        <f>CONCATENATE(C1190,E1190,G1190,I1190)</f>
        <v>34</v>
      </c>
    </row>
    <row r="1191" spans="1:17" x14ac:dyDescent="0.25">
      <c r="A1191">
        <v>1280</v>
      </c>
      <c r="F1191">
        <v>191.274135</v>
      </c>
      <c r="G1191" s="3">
        <v>3</v>
      </c>
      <c r="H1191">
        <v>196.15153000000001</v>
      </c>
      <c r="I1191" s="5">
        <v>4</v>
      </c>
      <c r="P1191">
        <v>2</v>
      </c>
      <c r="Q1191" t="str">
        <f>CONCATENATE(C1191,E1191,G1191,I1191)</f>
        <v>34</v>
      </c>
    </row>
    <row r="1192" spans="1:17" x14ac:dyDescent="0.25">
      <c r="A1192">
        <v>1281</v>
      </c>
      <c r="F1192">
        <v>191.25291000000001</v>
      </c>
      <c r="G1192" s="3">
        <v>3</v>
      </c>
      <c r="H1192">
        <v>196.17949200000001</v>
      </c>
      <c r="I1192" s="5">
        <v>4</v>
      </c>
      <c r="P1192">
        <v>2</v>
      </c>
      <c r="Q1192" t="str">
        <f>CONCATENATE(C1192,E1192,G1192,I1192)</f>
        <v>34</v>
      </c>
    </row>
    <row r="1193" spans="1:17" x14ac:dyDescent="0.25">
      <c r="A1193">
        <v>1282</v>
      </c>
      <c r="F1193">
        <v>191.240306</v>
      </c>
      <c r="G1193" s="3">
        <v>3</v>
      </c>
      <c r="H1193">
        <v>196.13500099999999</v>
      </c>
      <c r="I1193" s="5">
        <v>4</v>
      </c>
      <c r="P1193">
        <v>2</v>
      </c>
      <c r="Q1193" t="str">
        <f>CONCATENATE(C1193,E1193,G1193,I1193)</f>
        <v>34</v>
      </c>
    </row>
    <row r="1194" spans="1:17" x14ac:dyDescent="0.25">
      <c r="A1194">
        <v>1283</v>
      </c>
      <c r="F1194">
        <v>191.27199100000001</v>
      </c>
      <c r="G1194" s="3">
        <v>3</v>
      </c>
      <c r="H1194">
        <v>196.14163500000001</v>
      </c>
      <c r="I1194" s="5">
        <v>4</v>
      </c>
      <c r="P1194">
        <v>2</v>
      </c>
      <c r="Q1194" t="str">
        <f>CONCATENATE(C1194,E1194,G1194,I1194)</f>
        <v>34</v>
      </c>
    </row>
    <row r="1195" spans="1:17" x14ac:dyDescent="0.25">
      <c r="A1195">
        <v>1284</v>
      </c>
      <c r="F1195">
        <v>191.21939</v>
      </c>
      <c r="G1195" s="3">
        <v>3</v>
      </c>
      <c r="H1195">
        <v>196.209136</v>
      </c>
      <c r="I1195" s="5">
        <v>4</v>
      </c>
      <c r="P1195">
        <v>2</v>
      </c>
      <c r="Q1195" t="str">
        <f>CONCATENATE(C1195,E1195,G1195,I1195)</f>
        <v>34</v>
      </c>
    </row>
    <row r="1196" spans="1:17" x14ac:dyDescent="0.25">
      <c r="A1196">
        <v>1285</v>
      </c>
      <c r="B1196">
        <v>212.45333500000001</v>
      </c>
      <c r="C1196" s="4">
        <v>1</v>
      </c>
      <c r="H1196">
        <v>196.21515600000001</v>
      </c>
      <c r="I1196" s="5">
        <v>4</v>
      </c>
      <c r="P1196">
        <v>2</v>
      </c>
      <c r="Q1196" t="str">
        <f>CONCATENATE(C1196,E1196,G1196,I1196)</f>
        <v>14</v>
      </c>
    </row>
    <row r="1197" spans="1:17" x14ac:dyDescent="0.25">
      <c r="A1197">
        <v>1286</v>
      </c>
      <c r="B1197">
        <v>212.38111699999999</v>
      </c>
      <c r="C1197" s="4">
        <v>1</v>
      </c>
      <c r="H1197">
        <v>196.23439000000002</v>
      </c>
      <c r="I1197" s="5">
        <v>4</v>
      </c>
      <c r="P1197">
        <v>2</v>
      </c>
      <c r="Q1197" t="str">
        <f>CONCATENATE(C1197,E1197,G1197,I1197)</f>
        <v>14</v>
      </c>
    </row>
    <row r="1198" spans="1:17" x14ac:dyDescent="0.25">
      <c r="A1198">
        <v>1287</v>
      </c>
      <c r="B1198">
        <v>212.403187</v>
      </c>
      <c r="C1198" s="4">
        <v>1</v>
      </c>
      <c r="H1198">
        <v>196.20122500000002</v>
      </c>
      <c r="I1198" s="5">
        <v>4</v>
      </c>
      <c r="P1198">
        <v>2</v>
      </c>
      <c r="Q1198" t="str">
        <f>CONCATENATE(C1198,E1198,G1198,I1198)</f>
        <v>14</v>
      </c>
    </row>
    <row r="1199" spans="1:17" x14ac:dyDescent="0.25">
      <c r="A1199">
        <v>1288</v>
      </c>
      <c r="B1199">
        <v>212.45318399999999</v>
      </c>
      <c r="C1199" s="4">
        <v>1</v>
      </c>
      <c r="H1199">
        <v>196.387553</v>
      </c>
      <c r="I1199" s="5">
        <v>4</v>
      </c>
      <c r="P1199">
        <v>2</v>
      </c>
      <c r="Q1199" t="str">
        <f>CONCATENATE(C1199,E1199,G1199,I1199)</f>
        <v>14</v>
      </c>
    </row>
    <row r="1200" spans="1:17" x14ac:dyDescent="0.25">
      <c r="A1200">
        <v>1289</v>
      </c>
      <c r="B1200">
        <v>212.447225</v>
      </c>
      <c r="C1200" s="4">
        <v>1</v>
      </c>
      <c r="H1200">
        <v>196.080817</v>
      </c>
      <c r="I1200" s="5">
        <v>4</v>
      </c>
      <c r="P1200">
        <v>2</v>
      </c>
      <c r="Q1200" t="str">
        <f>CONCATENATE(C1200,E1200,G1200,I1200)</f>
        <v>14</v>
      </c>
    </row>
    <row r="1201" spans="1:17" x14ac:dyDescent="0.25">
      <c r="A1201">
        <v>1290</v>
      </c>
      <c r="B1201">
        <v>212.44020499999999</v>
      </c>
      <c r="C1201" s="4">
        <v>1</v>
      </c>
      <c r="P1201">
        <v>1</v>
      </c>
      <c r="Q1201" t="str">
        <f>CONCATENATE(C1201,E1201,G1201,I1201)</f>
        <v>1</v>
      </c>
    </row>
    <row r="1202" spans="1:17" x14ac:dyDescent="0.25">
      <c r="A1202">
        <v>1291</v>
      </c>
      <c r="B1202">
        <v>212.45379</v>
      </c>
      <c r="C1202" s="4">
        <v>1</v>
      </c>
      <c r="P1202">
        <v>1</v>
      </c>
      <c r="Q1202" t="str">
        <f>CONCATENATE(C1202,E1202,G1202,I1202)</f>
        <v>1</v>
      </c>
    </row>
    <row r="1203" spans="1:17" x14ac:dyDescent="0.25">
      <c r="A1203">
        <v>1292</v>
      </c>
      <c r="B1203">
        <v>212.43161900000001</v>
      </c>
      <c r="C1203" s="4">
        <v>1</v>
      </c>
      <c r="P1203">
        <v>1</v>
      </c>
      <c r="Q1203" t="str">
        <f>CONCATENATE(C1203,E1203,G1203,I1203)</f>
        <v>1</v>
      </c>
    </row>
    <row r="1204" spans="1:17" x14ac:dyDescent="0.25">
      <c r="A1204">
        <v>1293</v>
      </c>
      <c r="B1204">
        <v>212.422731</v>
      </c>
      <c r="C1204" s="4">
        <v>1</v>
      </c>
      <c r="P1204">
        <v>1</v>
      </c>
      <c r="Q1204" t="str">
        <f>CONCATENATE(C1204,E1204,G1204,I1204)</f>
        <v>1</v>
      </c>
    </row>
    <row r="1205" spans="1:17" x14ac:dyDescent="0.25">
      <c r="A1205">
        <v>1294</v>
      </c>
      <c r="B1205">
        <v>212.41288299999999</v>
      </c>
      <c r="C1205" s="4">
        <v>1</v>
      </c>
      <c r="D1205">
        <v>218.793972</v>
      </c>
      <c r="E1205" s="2">
        <v>2</v>
      </c>
      <c r="P1205">
        <v>2</v>
      </c>
      <c r="Q1205" t="str">
        <f>CONCATENATE(C1205,E1205,G1205,I1205)</f>
        <v>12</v>
      </c>
    </row>
    <row r="1206" spans="1:17" x14ac:dyDescent="0.25">
      <c r="A1206">
        <v>1295</v>
      </c>
      <c r="B1206">
        <v>212.45333500000001</v>
      </c>
      <c r="C1206" s="4">
        <v>1</v>
      </c>
      <c r="D1206">
        <v>218.850787</v>
      </c>
      <c r="E1206" s="2">
        <v>2</v>
      </c>
      <c r="P1206">
        <v>2</v>
      </c>
      <c r="Q1206" t="str">
        <f>CONCATENATE(C1206,E1206,G1206,I1206)</f>
        <v>12</v>
      </c>
    </row>
    <row r="1207" spans="1:17" x14ac:dyDescent="0.25">
      <c r="A1207">
        <v>1296</v>
      </c>
      <c r="B1207">
        <v>212.45333500000001</v>
      </c>
      <c r="C1207" s="4">
        <v>1</v>
      </c>
      <c r="D1207">
        <v>218.84513000000001</v>
      </c>
      <c r="E1207" s="2">
        <v>2</v>
      </c>
      <c r="P1207">
        <v>2</v>
      </c>
      <c r="Q1207" t="str">
        <f>CONCATENATE(C1207,E1207,G1207,I1207)</f>
        <v>12</v>
      </c>
    </row>
    <row r="1208" spans="1:17" x14ac:dyDescent="0.25">
      <c r="A1208">
        <v>1297</v>
      </c>
      <c r="D1208">
        <v>218.83346499999999</v>
      </c>
      <c r="E1208" s="2">
        <v>2</v>
      </c>
      <c r="P1208">
        <v>1</v>
      </c>
      <c r="Q1208" t="str">
        <f>CONCATENATE(C1208,E1208,G1208,I1208)</f>
        <v>2</v>
      </c>
    </row>
    <row r="1209" spans="1:17" x14ac:dyDescent="0.25">
      <c r="A1209">
        <v>1298</v>
      </c>
      <c r="D1209">
        <v>218.80806100000001</v>
      </c>
      <c r="E1209" s="2">
        <v>2</v>
      </c>
      <c r="P1209">
        <v>1</v>
      </c>
      <c r="Q1209" t="str">
        <f>CONCATENATE(C1209,E1209,G1209,I1209)</f>
        <v>2</v>
      </c>
    </row>
    <row r="1210" spans="1:17" x14ac:dyDescent="0.25">
      <c r="A1210">
        <v>1299</v>
      </c>
      <c r="D1210">
        <v>218.792002</v>
      </c>
      <c r="E1210" s="2">
        <v>2</v>
      </c>
      <c r="P1210">
        <v>1</v>
      </c>
      <c r="Q1210" t="str">
        <f>CONCATENATE(C1210,E1210,G1210,I1210)</f>
        <v>2</v>
      </c>
    </row>
    <row r="1211" spans="1:17" x14ac:dyDescent="0.25">
      <c r="A1211">
        <v>1300</v>
      </c>
      <c r="D1211">
        <v>218.789376</v>
      </c>
      <c r="E1211" s="2">
        <v>2</v>
      </c>
      <c r="P1211">
        <v>1</v>
      </c>
      <c r="Q1211" t="str">
        <f>CONCATENATE(C1211,E1211,G1211,I1211)</f>
        <v>2</v>
      </c>
    </row>
    <row r="1212" spans="1:17" x14ac:dyDescent="0.25">
      <c r="A1212">
        <v>1301</v>
      </c>
      <c r="D1212">
        <v>218.79922300000001</v>
      </c>
      <c r="E1212" s="2">
        <v>2</v>
      </c>
      <c r="F1212">
        <v>215.18950899999999</v>
      </c>
      <c r="G1212" s="3">
        <v>3</v>
      </c>
      <c r="P1212">
        <v>2</v>
      </c>
      <c r="Q1212" t="str">
        <f>CONCATENATE(C1212,E1212,G1212,I1212)</f>
        <v>23</v>
      </c>
    </row>
    <row r="1213" spans="1:17" x14ac:dyDescent="0.25">
      <c r="A1213">
        <v>1302</v>
      </c>
      <c r="D1213">
        <v>218.771952</v>
      </c>
      <c r="E1213" s="2">
        <v>2</v>
      </c>
      <c r="F1213">
        <v>215.23784000000001</v>
      </c>
      <c r="G1213" s="3">
        <v>3</v>
      </c>
      <c r="P1213">
        <v>2</v>
      </c>
      <c r="Q1213" t="str">
        <f>CONCATENATE(C1213,E1213,G1213,I1213)</f>
        <v>23</v>
      </c>
    </row>
    <row r="1214" spans="1:17" x14ac:dyDescent="0.25">
      <c r="A1214">
        <v>1303</v>
      </c>
      <c r="D1214">
        <v>218.82240400000001</v>
      </c>
      <c r="E1214" s="2">
        <v>2</v>
      </c>
      <c r="F1214">
        <v>215.17567099999999</v>
      </c>
      <c r="G1214" s="3">
        <v>3</v>
      </c>
      <c r="P1214">
        <v>2</v>
      </c>
      <c r="Q1214" t="str">
        <f>CONCATENATE(C1214,E1214,G1214,I1214)</f>
        <v>23</v>
      </c>
    </row>
    <row r="1215" spans="1:17" x14ac:dyDescent="0.25">
      <c r="A1215">
        <v>1304</v>
      </c>
      <c r="D1215">
        <v>218.82341400000001</v>
      </c>
      <c r="E1215" s="2">
        <v>2</v>
      </c>
      <c r="F1215">
        <v>215.15264199999999</v>
      </c>
      <c r="G1215" s="3">
        <v>3</v>
      </c>
      <c r="P1215">
        <v>2</v>
      </c>
      <c r="Q1215" t="str">
        <f>CONCATENATE(C1215,E1215,G1215,I1215)</f>
        <v>23</v>
      </c>
    </row>
    <row r="1216" spans="1:17" x14ac:dyDescent="0.25">
      <c r="A1216">
        <v>1305</v>
      </c>
      <c r="F1216">
        <v>215.15738899999999</v>
      </c>
      <c r="G1216" s="3">
        <v>3</v>
      </c>
      <c r="H1216">
        <v>219.139307</v>
      </c>
      <c r="I1216" s="5">
        <v>4</v>
      </c>
      <c r="P1216">
        <v>2</v>
      </c>
      <c r="Q1216" t="str">
        <f>CONCATENATE(C1216,E1216,G1216,I1216)</f>
        <v>34</v>
      </c>
    </row>
    <row r="1217" spans="1:17" x14ac:dyDescent="0.25">
      <c r="A1217">
        <v>1306</v>
      </c>
      <c r="F1217">
        <v>215.143956</v>
      </c>
      <c r="G1217" s="3">
        <v>3</v>
      </c>
      <c r="H1217">
        <v>219.084563</v>
      </c>
      <c r="I1217" s="5">
        <v>4</v>
      </c>
      <c r="P1217">
        <v>2</v>
      </c>
      <c r="Q1217" t="str">
        <f>CONCATENATE(C1217,E1217,G1217,I1217)</f>
        <v>34</v>
      </c>
    </row>
    <row r="1218" spans="1:17" x14ac:dyDescent="0.25">
      <c r="A1218">
        <v>1307</v>
      </c>
      <c r="F1218">
        <v>215.11850200000001</v>
      </c>
      <c r="G1218" s="3">
        <v>3</v>
      </c>
      <c r="H1218">
        <v>219.086128</v>
      </c>
      <c r="I1218" s="5">
        <v>4</v>
      </c>
      <c r="P1218">
        <v>2</v>
      </c>
      <c r="Q1218" t="str">
        <f>CONCATENATE(C1218,E1218,G1218,I1218)</f>
        <v>34</v>
      </c>
    </row>
    <row r="1219" spans="1:17" x14ac:dyDescent="0.25">
      <c r="A1219">
        <v>1308</v>
      </c>
      <c r="F1219">
        <v>215.10456400000001</v>
      </c>
      <c r="G1219" s="3">
        <v>3</v>
      </c>
      <c r="H1219">
        <v>219.04224199999999</v>
      </c>
      <c r="I1219" s="5">
        <v>4</v>
      </c>
      <c r="P1219">
        <v>2</v>
      </c>
      <c r="Q1219" t="str">
        <f>CONCATENATE(C1219,E1219,G1219,I1219)</f>
        <v>34</v>
      </c>
    </row>
    <row r="1220" spans="1:17" x14ac:dyDescent="0.25">
      <c r="A1220">
        <v>1309</v>
      </c>
      <c r="F1220">
        <v>215.04491999999999</v>
      </c>
      <c r="G1220" s="3">
        <v>3</v>
      </c>
      <c r="H1220">
        <v>219.13466099999999</v>
      </c>
      <c r="I1220" s="5">
        <v>4</v>
      </c>
      <c r="P1220">
        <v>2</v>
      </c>
      <c r="Q1220" t="str">
        <f>CONCATENATE(C1220,E1220,G1220,I1220)</f>
        <v>34</v>
      </c>
    </row>
    <row r="1221" spans="1:17" x14ac:dyDescent="0.25">
      <c r="A1221">
        <v>1310</v>
      </c>
      <c r="F1221">
        <v>215.174611</v>
      </c>
      <c r="G1221" s="3">
        <v>3</v>
      </c>
      <c r="H1221">
        <v>219.149811</v>
      </c>
      <c r="I1221" s="5">
        <v>4</v>
      </c>
      <c r="P1221">
        <v>2</v>
      </c>
      <c r="Q1221" t="str">
        <f>CONCATENATE(C1221,E1221,G1221,I1221)</f>
        <v>34</v>
      </c>
    </row>
    <row r="1222" spans="1:17" x14ac:dyDescent="0.25">
      <c r="A1222">
        <v>1311</v>
      </c>
      <c r="B1222">
        <v>233.95233899999999</v>
      </c>
      <c r="C1222" s="4">
        <v>1</v>
      </c>
      <c r="F1222">
        <v>215.18950899999999</v>
      </c>
      <c r="G1222" s="3">
        <v>3</v>
      </c>
      <c r="H1222">
        <v>219.11319800000001</v>
      </c>
      <c r="I1222" s="5">
        <v>4</v>
      </c>
      <c r="P1222">
        <v>3</v>
      </c>
      <c r="Q1222" t="str">
        <f>CONCATENATE(C1222,E1222,G1222,I1222)</f>
        <v>134</v>
      </c>
    </row>
    <row r="1223" spans="1:17" x14ac:dyDescent="0.25">
      <c r="A1223">
        <v>1312</v>
      </c>
      <c r="B1223">
        <v>233.90335200000001</v>
      </c>
      <c r="C1223" s="4">
        <v>1</v>
      </c>
      <c r="H1223">
        <v>219.05688699999999</v>
      </c>
      <c r="I1223" s="5">
        <v>4</v>
      </c>
      <c r="P1223">
        <v>2</v>
      </c>
      <c r="Q1223" t="str">
        <f>CONCATENATE(C1223,E1223,G1223,I1223)</f>
        <v>14</v>
      </c>
    </row>
    <row r="1224" spans="1:17" x14ac:dyDescent="0.25">
      <c r="A1224">
        <v>1313</v>
      </c>
      <c r="B1224">
        <v>233.896129</v>
      </c>
      <c r="C1224" s="4">
        <v>1</v>
      </c>
      <c r="H1224">
        <v>219.04269500000001</v>
      </c>
      <c r="I1224" s="5">
        <v>4</v>
      </c>
      <c r="P1224">
        <v>2</v>
      </c>
      <c r="Q1224" t="str">
        <f>CONCATENATE(C1224,E1224,G1224,I1224)</f>
        <v>14</v>
      </c>
    </row>
    <row r="1225" spans="1:17" x14ac:dyDescent="0.25">
      <c r="A1225">
        <v>1314</v>
      </c>
      <c r="B1225">
        <v>233.91208800000001</v>
      </c>
      <c r="C1225" s="4">
        <v>1</v>
      </c>
      <c r="H1225">
        <v>219.139307</v>
      </c>
      <c r="I1225" s="5">
        <v>4</v>
      </c>
      <c r="P1225">
        <v>2</v>
      </c>
      <c r="Q1225" t="str">
        <f>CONCATENATE(C1225,E1225,G1225,I1225)</f>
        <v>14</v>
      </c>
    </row>
    <row r="1226" spans="1:17" x14ac:dyDescent="0.25">
      <c r="A1226">
        <v>1315</v>
      </c>
      <c r="B1226">
        <v>233.88027099999999</v>
      </c>
      <c r="C1226" s="4">
        <v>1</v>
      </c>
      <c r="H1226">
        <v>219.139307</v>
      </c>
      <c r="I1226" s="5">
        <v>4</v>
      </c>
      <c r="P1226">
        <v>2</v>
      </c>
      <c r="Q1226" t="str">
        <f>CONCATENATE(C1226,E1226,G1226,I1226)</f>
        <v>14</v>
      </c>
    </row>
    <row r="1227" spans="1:17" x14ac:dyDescent="0.25">
      <c r="A1227">
        <v>1316</v>
      </c>
      <c r="B1227">
        <v>233.871736</v>
      </c>
      <c r="C1227" s="4">
        <v>1</v>
      </c>
      <c r="P1227">
        <v>1</v>
      </c>
      <c r="Q1227" t="str">
        <f>CONCATENATE(C1227,E1227,G1227,I1227)</f>
        <v>1</v>
      </c>
    </row>
    <row r="1228" spans="1:17" x14ac:dyDescent="0.25">
      <c r="A1228">
        <v>1317</v>
      </c>
      <c r="B1228">
        <v>233.87779799999998</v>
      </c>
      <c r="C1228" s="4">
        <v>1</v>
      </c>
      <c r="P1228">
        <v>1</v>
      </c>
      <c r="Q1228" t="str">
        <f>CONCATENATE(C1228,E1228,G1228,I1228)</f>
        <v>1</v>
      </c>
    </row>
    <row r="1229" spans="1:17" x14ac:dyDescent="0.25">
      <c r="A1229">
        <v>1318</v>
      </c>
      <c r="B1229">
        <v>233.89941200000001</v>
      </c>
      <c r="C1229" s="4">
        <v>1</v>
      </c>
      <c r="P1229">
        <v>1</v>
      </c>
      <c r="Q1229" t="str">
        <f>CONCATENATE(C1229,E1229,G1229,I1229)</f>
        <v>1</v>
      </c>
    </row>
    <row r="1230" spans="1:17" x14ac:dyDescent="0.25">
      <c r="A1230">
        <v>1319</v>
      </c>
      <c r="B1230">
        <v>233.89294799999999</v>
      </c>
      <c r="C1230" s="4">
        <v>1</v>
      </c>
      <c r="P1230">
        <v>1</v>
      </c>
      <c r="Q1230" t="str">
        <f>CONCATENATE(C1230,E1230,G1230,I1230)</f>
        <v>1</v>
      </c>
    </row>
    <row r="1231" spans="1:17" x14ac:dyDescent="0.25">
      <c r="A1231">
        <v>1320</v>
      </c>
      <c r="B1231">
        <v>233.886281</v>
      </c>
      <c r="C1231" s="4">
        <v>1</v>
      </c>
      <c r="D1231">
        <v>241.84451100000001</v>
      </c>
      <c r="E1231" s="2">
        <v>2</v>
      </c>
      <c r="P1231">
        <v>2</v>
      </c>
      <c r="Q1231" t="str">
        <f>CONCATENATE(C1231,E1231,G1231,I1231)</f>
        <v>12</v>
      </c>
    </row>
    <row r="1232" spans="1:17" x14ac:dyDescent="0.25">
      <c r="A1232">
        <v>1321</v>
      </c>
      <c r="B1232">
        <v>233.938602</v>
      </c>
      <c r="C1232" s="4">
        <v>1</v>
      </c>
      <c r="D1232">
        <v>241.86238800000001</v>
      </c>
      <c r="E1232" s="2">
        <v>2</v>
      </c>
      <c r="P1232">
        <v>2</v>
      </c>
      <c r="Q1232" t="str">
        <f>CONCATENATE(C1232,E1232,G1232,I1232)</f>
        <v>12</v>
      </c>
    </row>
    <row r="1233" spans="1:17" x14ac:dyDescent="0.25">
      <c r="A1233">
        <v>1322</v>
      </c>
      <c r="B1233">
        <v>233.920976</v>
      </c>
      <c r="C1233" s="4">
        <v>1</v>
      </c>
      <c r="D1233">
        <v>241.90642700000001</v>
      </c>
      <c r="E1233" s="2">
        <v>2</v>
      </c>
      <c r="P1233">
        <v>2</v>
      </c>
      <c r="Q1233" t="str">
        <f>CONCATENATE(C1233,E1233,G1233,I1233)</f>
        <v>12</v>
      </c>
    </row>
    <row r="1234" spans="1:17" x14ac:dyDescent="0.25">
      <c r="A1234">
        <v>1323</v>
      </c>
      <c r="B1234">
        <v>233.880222</v>
      </c>
      <c r="C1234" s="4">
        <v>1</v>
      </c>
      <c r="D1234">
        <v>241.892641</v>
      </c>
      <c r="E1234" s="2">
        <v>2</v>
      </c>
      <c r="P1234">
        <v>2</v>
      </c>
      <c r="Q1234" t="str">
        <f>CONCATENATE(C1234,E1234,G1234,I1234)</f>
        <v>12</v>
      </c>
    </row>
    <row r="1235" spans="1:17" x14ac:dyDescent="0.25">
      <c r="A1235">
        <v>1324</v>
      </c>
      <c r="D1235">
        <v>241.88405599999999</v>
      </c>
      <c r="E1235" s="2">
        <v>2</v>
      </c>
      <c r="P1235">
        <v>1</v>
      </c>
      <c r="Q1235" t="str">
        <f>CONCATENATE(C1235,E1235,G1235,I1235)</f>
        <v>2</v>
      </c>
    </row>
    <row r="1236" spans="1:17" x14ac:dyDescent="0.25">
      <c r="A1236">
        <v>1325</v>
      </c>
      <c r="D1236">
        <v>241.91273999999999</v>
      </c>
      <c r="E1236" s="2">
        <v>2</v>
      </c>
      <c r="P1236">
        <v>1</v>
      </c>
      <c r="Q1236" t="str">
        <f>CONCATENATE(C1236,E1236,G1236,I1236)</f>
        <v>2</v>
      </c>
    </row>
    <row r="1237" spans="1:17" x14ac:dyDescent="0.25">
      <c r="A1237">
        <v>1326</v>
      </c>
      <c r="D1237">
        <v>241.90087299999999</v>
      </c>
      <c r="E1237" s="2">
        <v>2</v>
      </c>
      <c r="P1237">
        <v>1</v>
      </c>
      <c r="Q1237" t="str">
        <f>CONCATENATE(C1237,E1237,G1237,I1237)</f>
        <v>2</v>
      </c>
    </row>
    <row r="1238" spans="1:17" x14ac:dyDescent="0.25">
      <c r="A1238">
        <v>1327</v>
      </c>
      <c r="D1238">
        <v>241.89738600000001</v>
      </c>
      <c r="E1238" s="2">
        <v>2</v>
      </c>
      <c r="P1238">
        <v>1</v>
      </c>
      <c r="Q1238" t="str">
        <f>CONCATENATE(C1238,E1238,G1238,I1238)</f>
        <v>2</v>
      </c>
    </row>
    <row r="1239" spans="1:17" x14ac:dyDescent="0.25">
      <c r="A1239">
        <v>1328</v>
      </c>
      <c r="D1239">
        <v>241.888599</v>
      </c>
      <c r="E1239" s="2">
        <v>2</v>
      </c>
      <c r="F1239">
        <v>236.59740600000001</v>
      </c>
      <c r="G1239" s="3">
        <v>3</v>
      </c>
      <c r="P1239">
        <v>2</v>
      </c>
      <c r="Q1239" t="str">
        <f>CONCATENATE(C1239,E1239,G1239,I1239)</f>
        <v>23</v>
      </c>
    </row>
    <row r="1240" spans="1:17" x14ac:dyDescent="0.25">
      <c r="A1240">
        <v>1329</v>
      </c>
      <c r="D1240">
        <v>241.88763900000001</v>
      </c>
      <c r="E1240" s="2">
        <v>2</v>
      </c>
      <c r="F1240">
        <v>236.717601</v>
      </c>
      <c r="G1240" s="3">
        <v>3</v>
      </c>
      <c r="P1240">
        <v>2</v>
      </c>
      <c r="Q1240" t="str">
        <f>CONCATENATE(C1240,E1240,G1240,I1240)</f>
        <v>23</v>
      </c>
    </row>
    <row r="1241" spans="1:17" x14ac:dyDescent="0.25">
      <c r="A1241">
        <v>1330</v>
      </c>
      <c r="D1241">
        <v>241.93597199999999</v>
      </c>
      <c r="E1241" s="2">
        <v>2</v>
      </c>
      <c r="F1241">
        <v>236.67548299999999</v>
      </c>
      <c r="G1241" s="3">
        <v>3</v>
      </c>
      <c r="P1241">
        <v>2</v>
      </c>
      <c r="Q1241" t="str">
        <f>CONCATENATE(C1241,E1241,G1241,I1241)</f>
        <v>23</v>
      </c>
    </row>
    <row r="1242" spans="1:17" x14ac:dyDescent="0.25">
      <c r="A1242">
        <v>1331</v>
      </c>
      <c r="D1242">
        <v>241.84451100000001</v>
      </c>
      <c r="E1242" s="2">
        <v>2</v>
      </c>
      <c r="F1242">
        <v>236.66179600000001</v>
      </c>
      <c r="G1242" s="3">
        <v>3</v>
      </c>
      <c r="H1242">
        <v>241.959001</v>
      </c>
      <c r="I1242" s="5">
        <v>4</v>
      </c>
      <c r="P1242">
        <v>3</v>
      </c>
      <c r="Q1242" t="str">
        <f>CONCATENATE(C1242,E1242,G1242,I1242)</f>
        <v>234</v>
      </c>
    </row>
    <row r="1243" spans="1:17" x14ac:dyDescent="0.25">
      <c r="A1243">
        <v>1332</v>
      </c>
      <c r="D1243">
        <v>241.84451100000001</v>
      </c>
      <c r="E1243" s="2">
        <v>2</v>
      </c>
      <c r="F1243">
        <v>236.64275699999999</v>
      </c>
      <c r="G1243" s="3">
        <v>3</v>
      </c>
      <c r="H1243">
        <v>242.099548</v>
      </c>
      <c r="I1243" s="5">
        <v>4</v>
      </c>
      <c r="P1243">
        <v>3</v>
      </c>
      <c r="Q1243" t="str">
        <f>CONCATENATE(C1243,E1243,G1243,I1243)</f>
        <v>234</v>
      </c>
    </row>
    <row r="1244" spans="1:17" x14ac:dyDescent="0.25">
      <c r="A1244">
        <v>1333</v>
      </c>
      <c r="F1244">
        <v>236.62720200000001</v>
      </c>
      <c r="G1244" s="3">
        <v>3</v>
      </c>
      <c r="H1244">
        <v>241.99773500000001</v>
      </c>
      <c r="I1244" s="5">
        <v>4</v>
      </c>
      <c r="P1244">
        <v>2</v>
      </c>
      <c r="Q1244" t="str">
        <f>CONCATENATE(C1244,E1244,G1244,I1244)</f>
        <v>34</v>
      </c>
    </row>
    <row r="1245" spans="1:17" x14ac:dyDescent="0.25">
      <c r="A1245">
        <v>1334</v>
      </c>
      <c r="F1245">
        <v>236.597204</v>
      </c>
      <c r="G1245" s="3">
        <v>3</v>
      </c>
      <c r="H1245">
        <v>242.01950400000001</v>
      </c>
      <c r="I1245" s="5">
        <v>4</v>
      </c>
      <c r="P1245">
        <v>2</v>
      </c>
      <c r="Q1245" t="str">
        <f>CONCATENATE(C1245,E1245,G1245,I1245)</f>
        <v>34</v>
      </c>
    </row>
    <row r="1246" spans="1:17" x14ac:dyDescent="0.25">
      <c r="A1246">
        <v>1335</v>
      </c>
      <c r="F1246">
        <v>236.64088799999999</v>
      </c>
      <c r="G1246" s="3">
        <v>3</v>
      </c>
      <c r="H1246">
        <v>242.01844399999999</v>
      </c>
      <c r="I1246" s="5">
        <v>4</v>
      </c>
      <c r="P1246">
        <v>2</v>
      </c>
      <c r="Q1246" t="str">
        <f>CONCATENATE(C1246,E1246,G1246,I1246)</f>
        <v>34</v>
      </c>
    </row>
    <row r="1247" spans="1:17" x14ac:dyDescent="0.25">
      <c r="A1247">
        <v>1336</v>
      </c>
      <c r="F1247">
        <v>236.659221</v>
      </c>
      <c r="G1247" s="3">
        <v>3</v>
      </c>
      <c r="H1247">
        <v>241.998041</v>
      </c>
      <c r="I1247" s="5">
        <v>4</v>
      </c>
      <c r="P1247">
        <v>2</v>
      </c>
      <c r="Q1247" t="str">
        <f>CONCATENATE(C1247,E1247,G1247,I1247)</f>
        <v>34</v>
      </c>
    </row>
    <row r="1248" spans="1:17" x14ac:dyDescent="0.25">
      <c r="A1248">
        <v>1337</v>
      </c>
      <c r="F1248">
        <v>236.66856300000001</v>
      </c>
      <c r="G1248" s="3">
        <v>3</v>
      </c>
      <c r="H1248">
        <v>242.020261</v>
      </c>
      <c r="I1248" s="5">
        <v>4</v>
      </c>
      <c r="P1248">
        <v>2</v>
      </c>
      <c r="Q1248" t="str">
        <f>CONCATENATE(C1248,E1248,G1248,I1248)</f>
        <v>34</v>
      </c>
    </row>
    <row r="1249" spans="1:17" x14ac:dyDescent="0.25">
      <c r="A1249">
        <v>1338</v>
      </c>
      <c r="B1249">
        <v>257.33978000000002</v>
      </c>
      <c r="C1249" s="4">
        <v>1</v>
      </c>
      <c r="F1249">
        <v>236.752399</v>
      </c>
      <c r="G1249" s="3">
        <v>3</v>
      </c>
      <c r="H1249">
        <v>242.04935</v>
      </c>
      <c r="I1249" s="5">
        <v>4</v>
      </c>
      <c r="P1249">
        <v>3</v>
      </c>
      <c r="Q1249" t="str">
        <f>CONCATENATE(C1249,E1249,G1249,I1249)</f>
        <v>134</v>
      </c>
    </row>
    <row r="1250" spans="1:17" x14ac:dyDescent="0.25">
      <c r="A1250">
        <v>1339</v>
      </c>
      <c r="B1250">
        <v>257.33876900000001</v>
      </c>
      <c r="C1250" s="4">
        <v>1</v>
      </c>
      <c r="F1250">
        <v>236.59740600000001</v>
      </c>
      <c r="G1250" s="3">
        <v>3</v>
      </c>
      <c r="H1250">
        <v>242.05510900000002</v>
      </c>
      <c r="I1250" s="5">
        <v>4</v>
      </c>
      <c r="P1250">
        <v>3</v>
      </c>
      <c r="Q1250" t="str">
        <f>CONCATENATE(C1250,E1250,G1250,I1250)</f>
        <v>134</v>
      </c>
    </row>
    <row r="1251" spans="1:17" x14ac:dyDescent="0.25">
      <c r="A1251">
        <v>1340</v>
      </c>
      <c r="B1251">
        <v>257.33756</v>
      </c>
      <c r="C1251" s="4">
        <v>1</v>
      </c>
      <c r="H1251">
        <v>242.09369000000001</v>
      </c>
      <c r="I1251" s="5">
        <v>4</v>
      </c>
      <c r="P1251">
        <v>2</v>
      </c>
      <c r="Q1251" t="str">
        <f>CONCATENATE(C1251,E1251,G1251,I1251)</f>
        <v>14</v>
      </c>
    </row>
    <row r="1252" spans="1:17" x14ac:dyDescent="0.25">
      <c r="A1252">
        <v>1341</v>
      </c>
      <c r="B1252">
        <v>257.34942799999999</v>
      </c>
      <c r="C1252" s="4">
        <v>1</v>
      </c>
      <c r="H1252">
        <v>242.113336</v>
      </c>
      <c r="I1252" s="5">
        <v>4</v>
      </c>
      <c r="P1252">
        <v>2</v>
      </c>
      <c r="Q1252" t="str">
        <f>CONCATENATE(C1252,E1252,G1252,I1252)</f>
        <v>14</v>
      </c>
    </row>
    <row r="1253" spans="1:17" x14ac:dyDescent="0.25">
      <c r="A1253">
        <v>1342</v>
      </c>
      <c r="B1253">
        <v>257.34957600000001</v>
      </c>
      <c r="C1253" s="4">
        <v>1</v>
      </c>
      <c r="H1253">
        <v>242.13470000000001</v>
      </c>
      <c r="I1253" s="5">
        <v>4</v>
      </c>
      <c r="P1253">
        <v>2</v>
      </c>
      <c r="Q1253" t="str">
        <f>CONCATENATE(C1253,E1253,G1253,I1253)</f>
        <v>14</v>
      </c>
    </row>
    <row r="1254" spans="1:17" x14ac:dyDescent="0.25">
      <c r="A1254">
        <v>1343</v>
      </c>
      <c r="B1254">
        <v>257.34089</v>
      </c>
      <c r="C1254" s="4">
        <v>1</v>
      </c>
      <c r="H1254">
        <v>242.07278400000001</v>
      </c>
      <c r="I1254" s="5">
        <v>4</v>
      </c>
      <c r="P1254">
        <v>2</v>
      </c>
      <c r="Q1254" t="str">
        <f>CONCATENATE(C1254,E1254,G1254,I1254)</f>
        <v>14</v>
      </c>
    </row>
    <row r="1255" spans="1:17" x14ac:dyDescent="0.25">
      <c r="A1255">
        <v>1344</v>
      </c>
      <c r="B1255">
        <v>257.35058700000002</v>
      </c>
      <c r="C1255" s="4">
        <v>1</v>
      </c>
      <c r="H1255">
        <v>242.06020699999999</v>
      </c>
      <c r="I1255" s="5">
        <v>4</v>
      </c>
      <c r="P1255">
        <v>2</v>
      </c>
      <c r="Q1255" t="str">
        <f>CONCATENATE(C1255,E1255,G1255,I1255)</f>
        <v>14</v>
      </c>
    </row>
    <row r="1256" spans="1:17" x14ac:dyDescent="0.25">
      <c r="A1256">
        <v>1345</v>
      </c>
      <c r="B1256">
        <v>257.31675100000001</v>
      </c>
      <c r="C1256" s="4">
        <v>1</v>
      </c>
      <c r="H1256">
        <v>242.160808</v>
      </c>
      <c r="I1256" s="5">
        <v>4</v>
      </c>
      <c r="P1256">
        <v>2</v>
      </c>
      <c r="Q1256" t="str">
        <f>CONCATENATE(C1256,E1256,G1256,I1256)</f>
        <v>14</v>
      </c>
    </row>
    <row r="1257" spans="1:17" x14ac:dyDescent="0.25">
      <c r="A1257">
        <v>1346</v>
      </c>
      <c r="B1257">
        <v>257.31442800000002</v>
      </c>
      <c r="C1257" s="4">
        <v>1</v>
      </c>
      <c r="H1257">
        <v>241.959001</v>
      </c>
      <c r="I1257" s="5">
        <v>4</v>
      </c>
      <c r="P1257">
        <v>2</v>
      </c>
      <c r="Q1257" t="str">
        <f>CONCATENATE(C1257,E1257,G1257,I1257)</f>
        <v>14</v>
      </c>
    </row>
    <row r="1258" spans="1:17" x14ac:dyDescent="0.25">
      <c r="A1258">
        <v>1347</v>
      </c>
      <c r="B1258">
        <v>257.31114700000001</v>
      </c>
      <c r="C1258" s="4">
        <v>1</v>
      </c>
      <c r="P1258">
        <v>1</v>
      </c>
      <c r="Q1258" t="str">
        <f>CONCATENATE(C1258,E1258,G1258,I1258)</f>
        <v>1</v>
      </c>
    </row>
    <row r="1259" spans="1:17" x14ac:dyDescent="0.25">
      <c r="A1259">
        <v>1348</v>
      </c>
      <c r="B1259">
        <v>257.357103</v>
      </c>
      <c r="C1259" s="4">
        <v>1</v>
      </c>
      <c r="P1259">
        <v>1</v>
      </c>
      <c r="Q1259" t="str">
        <f>CONCATENATE(C1259,E1259,G1259,I1259)</f>
        <v>1</v>
      </c>
    </row>
    <row r="1260" spans="1:17" x14ac:dyDescent="0.25">
      <c r="A1260">
        <v>1349</v>
      </c>
      <c r="B1260">
        <v>257.32225900000003</v>
      </c>
      <c r="C1260" s="4">
        <v>1</v>
      </c>
      <c r="D1260">
        <v>264.92989899999998</v>
      </c>
      <c r="E1260" s="2">
        <v>2</v>
      </c>
      <c r="P1260">
        <v>2</v>
      </c>
      <c r="Q1260" t="str">
        <f>CONCATENATE(C1260,E1260,G1260,I1260)</f>
        <v>12</v>
      </c>
    </row>
    <row r="1261" spans="1:17" x14ac:dyDescent="0.25">
      <c r="A1261">
        <v>1350</v>
      </c>
      <c r="B1261">
        <v>257.35973100000001</v>
      </c>
      <c r="C1261" s="4">
        <v>1</v>
      </c>
      <c r="D1261">
        <v>264.98630700000001</v>
      </c>
      <c r="E1261" s="2">
        <v>2</v>
      </c>
      <c r="P1261">
        <v>2</v>
      </c>
      <c r="Q1261" t="str">
        <f>CONCATENATE(C1261,E1261,G1261,I1261)</f>
        <v>12</v>
      </c>
    </row>
    <row r="1262" spans="1:17" x14ac:dyDescent="0.25">
      <c r="A1262">
        <v>1351</v>
      </c>
      <c r="B1262">
        <v>257.36281000000002</v>
      </c>
      <c r="C1262" s="4">
        <v>1</v>
      </c>
      <c r="D1262">
        <v>264.981111</v>
      </c>
      <c r="E1262" s="2">
        <v>2</v>
      </c>
      <c r="P1262">
        <v>2</v>
      </c>
      <c r="Q1262" t="str">
        <f>CONCATENATE(C1262,E1262,G1262,I1262)</f>
        <v>12</v>
      </c>
    </row>
    <row r="1263" spans="1:17" x14ac:dyDescent="0.25">
      <c r="A1263">
        <v>1352</v>
      </c>
      <c r="B1263">
        <v>257.33978000000002</v>
      </c>
      <c r="C1263" s="4">
        <v>1</v>
      </c>
      <c r="D1263">
        <v>264.99196799999999</v>
      </c>
      <c r="E1263" s="2">
        <v>2</v>
      </c>
      <c r="P1263">
        <v>2</v>
      </c>
      <c r="Q1263" t="str">
        <f>CONCATENATE(C1263,E1263,G1263,I1263)</f>
        <v>12</v>
      </c>
    </row>
    <row r="1264" spans="1:17" x14ac:dyDescent="0.25">
      <c r="A1264">
        <v>1353</v>
      </c>
      <c r="B1264">
        <v>257.33978000000002</v>
      </c>
      <c r="C1264" s="4">
        <v>1</v>
      </c>
      <c r="D1264">
        <v>264.97939100000002</v>
      </c>
      <c r="E1264" s="2">
        <v>2</v>
      </c>
      <c r="P1264">
        <v>2</v>
      </c>
      <c r="Q1264" t="str">
        <f>CONCATENATE(C1264,E1264,G1264,I1264)</f>
        <v>12</v>
      </c>
    </row>
    <row r="1265" spans="1:17" x14ac:dyDescent="0.25">
      <c r="A1265">
        <v>1354</v>
      </c>
      <c r="D1265">
        <v>264.95989700000001</v>
      </c>
      <c r="E1265" s="2">
        <v>2</v>
      </c>
      <c r="P1265">
        <v>1</v>
      </c>
      <c r="Q1265" t="str">
        <f>CONCATENATE(C1265,E1265,G1265,I1265)</f>
        <v>2</v>
      </c>
    </row>
    <row r="1266" spans="1:17" x14ac:dyDescent="0.25">
      <c r="A1266">
        <v>1355</v>
      </c>
      <c r="D1266">
        <v>264.94368099999997</v>
      </c>
      <c r="E1266" s="2">
        <v>2</v>
      </c>
      <c r="F1266">
        <v>258.42184600000002</v>
      </c>
      <c r="G1266" s="3">
        <v>3</v>
      </c>
      <c r="P1266">
        <v>2</v>
      </c>
      <c r="Q1266" t="str">
        <f>CONCATENATE(C1266,E1266,G1266,I1266)</f>
        <v>23</v>
      </c>
    </row>
    <row r="1267" spans="1:17" x14ac:dyDescent="0.25">
      <c r="A1267">
        <v>1356</v>
      </c>
      <c r="D1267">
        <v>264.92918900000001</v>
      </c>
      <c r="E1267" s="2">
        <v>2</v>
      </c>
      <c r="F1267">
        <v>258.469221</v>
      </c>
      <c r="G1267" s="3">
        <v>3</v>
      </c>
      <c r="P1267">
        <v>2</v>
      </c>
      <c r="Q1267" t="str">
        <f>CONCATENATE(C1267,E1267,G1267,I1267)</f>
        <v>23</v>
      </c>
    </row>
    <row r="1268" spans="1:17" x14ac:dyDescent="0.25">
      <c r="A1268">
        <v>1357</v>
      </c>
      <c r="D1268">
        <v>264.92505399999999</v>
      </c>
      <c r="E1268" s="2">
        <v>2</v>
      </c>
      <c r="F1268">
        <v>258.46230100000002</v>
      </c>
      <c r="G1268" s="3">
        <v>3</v>
      </c>
      <c r="P1268">
        <v>2</v>
      </c>
      <c r="Q1268" t="str">
        <f>CONCATENATE(C1268,E1268,G1268,I1268)</f>
        <v>23</v>
      </c>
    </row>
    <row r="1269" spans="1:17" x14ac:dyDescent="0.25">
      <c r="A1269">
        <v>1358</v>
      </c>
      <c r="D1269">
        <v>264.91252700000001</v>
      </c>
      <c r="E1269" s="2">
        <v>2</v>
      </c>
      <c r="F1269">
        <v>258.46119099999999</v>
      </c>
      <c r="G1269" s="3">
        <v>3</v>
      </c>
      <c r="P1269">
        <v>2</v>
      </c>
      <c r="Q1269" t="str">
        <f>CONCATENATE(C1269,E1269,G1269,I1269)</f>
        <v>23</v>
      </c>
    </row>
    <row r="1270" spans="1:17" x14ac:dyDescent="0.25">
      <c r="A1270">
        <v>1359</v>
      </c>
      <c r="D1270">
        <v>264.89692400000001</v>
      </c>
      <c r="E1270" s="2">
        <v>2</v>
      </c>
      <c r="F1270">
        <v>258.44816000000003</v>
      </c>
      <c r="G1270" s="3">
        <v>3</v>
      </c>
      <c r="P1270">
        <v>2</v>
      </c>
      <c r="Q1270" t="str">
        <f>CONCATENATE(C1270,E1270,G1270,I1270)</f>
        <v>23</v>
      </c>
    </row>
    <row r="1271" spans="1:17" x14ac:dyDescent="0.25">
      <c r="A1271">
        <v>1360</v>
      </c>
      <c r="D1271">
        <v>264.95404200000002</v>
      </c>
      <c r="E1271" s="2">
        <v>2</v>
      </c>
      <c r="F1271">
        <v>258.45290899999998</v>
      </c>
      <c r="G1271" s="3">
        <v>3</v>
      </c>
      <c r="P1271">
        <v>2</v>
      </c>
      <c r="Q1271" t="str">
        <f>CONCATENATE(C1271,E1271,G1271,I1271)</f>
        <v>23</v>
      </c>
    </row>
    <row r="1272" spans="1:17" x14ac:dyDescent="0.25">
      <c r="A1272">
        <v>1361</v>
      </c>
      <c r="D1272">
        <v>264.99312400000002</v>
      </c>
      <c r="E1272" s="2">
        <v>2</v>
      </c>
      <c r="F1272">
        <v>258.46053499999999</v>
      </c>
      <c r="G1272" s="3">
        <v>3</v>
      </c>
      <c r="H1272">
        <v>264.17175800000001</v>
      </c>
      <c r="I1272" s="5">
        <v>4</v>
      </c>
      <c r="P1272">
        <v>3</v>
      </c>
      <c r="Q1272" t="str">
        <f>CONCATENATE(C1272,E1272,G1272,I1272)</f>
        <v>234</v>
      </c>
    </row>
    <row r="1273" spans="1:17" x14ac:dyDescent="0.25">
      <c r="A1273">
        <v>1362</v>
      </c>
      <c r="D1273">
        <v>264.92989899999998</v>
      </c>
      <c r="E1273" s="2">
        <v>2</v>
      </c>
      <c r="F1273">
        <v>258.43113799999998</v>
      </c>
      <c r="G1273" s="3">
        <v>3</v>
      </c>
      <c r="H1273">
        <v>264.02963799999998</v>
      </c>
      <c r="I1273" s="5">
        <v>4</v>
      </c>
      <c r="P1273">
        <v>3</v>
      </c>
      <c r="Q1273" t="str">
        <f>CONCATENATE(C1273,E1273,G1273,I1273)</f>
        <v>234</v>
      </c>
    </row>
    <row r="1274" spans="1:17" x14ac:dyDescent="0.25">
      <c r="A1274">
        <v>1363</v>
      </c>
      <c r="F1274">
        <v>258.46350999999999</v>
      </c>
      <c r="G1274" s="3">
        <v>3</v>
      </c>
      <c r="H1274">
        <v>264.211454</v>
      </c>
      <c r="I1274" s="5">
        <v>4</v>
      </c>
      <c r="P1274">
        <v>2</v>
      </c>
      <c r="Q1274" t="str">
        <f>CONCATENATE(C1274,E1274,G1274,I1274)</f>
        <v>34</v>
      </c>
    </row>
    <row r="1275" spans="1:17" x14ac:dyDescent="0.25">
      <c r="A1275">
        <v>1364</v>
      </c>
      <c r="F1275">
        <v>258.49022400000001</v>
      </c>
      <c r="G1275" s="3">
        <v>3</v>
      </c>
      <c r="H1275">
        <v>264.189683</v>
      </c>
      <c r="I1275" s="5">
        <v>4</v>
      </c>
      <c r="P1275">
        <v>2</v>
      </c>
      <c r="Q1275" t="str">
        <f>CONCATENATE(C1275,E1275,G1275,I1275)</f>
        <v>34</v>
      </c>
    </row>
    <row r="1276" spans="1:17" x14ac:dyDescent="0.25">
      <c r="A1276">
        <v>1365</v>
      </c>
      <c r="F1276">
        <v>258.47017799999998</v>
      </c>
      <c r="G1276" s="3">
        <v>3</v>
      </c>
      <c r="H1276">
        <v>264.207311</v>
      </c>
      <c r="I1276" s="5">
        <v>4</v>
      </c>
      <c r="P1276">
        <v>2</v>
      </c>
      <c r="Q1276" t="str">
        <f>CONCATENATE(C1276,E1276,G1276,I1276)</f>
        <v>34</v>
      </c>
    </row>
    <row r="1277" spans="1:17" x14ac:dyDescent="0.25">
      <c r="A1277">
        <v>1366</v>
      </c>
      <c r="B1277">
        <v>275.55380000000002</v>
      </c>
      <c r="C1277" s="4">
        <v>1</v>
      </c>
      <c r="F1277">
        <v>258.525125</v>
      </c>
      <c r="G1277" s="3">
        <v>3</v>
      </c>
      <c r="H1277">
        <v>264.21862199999998</v>
      </c>
      <c r="I1277" s="5">
        <v>4</v>
      </c>
      <c r="P1277">
        <v>3</v>
      </c>
      <c r="Q1277" t="str">
        <f>CONCATENATE(C1277,E1277,G1277,I1277)</f>
        <v>134</v>
      </c>
    </row>
    <row r="1278" spans="1:17" x14ac:dyDescent="0.25">
      <c r="A1278">
        <v>1367</v>
      </c>
      <c r="B1278">
        <v>275.55380000000002</v>
      </c>
      <c r="C1278" s="4">
        <v>1</v>
      </c>
      <c r="F1278">
        <v>258.50214499999998</v>
      </c>
      <c r="G1278" s="3">
        <v>3</v>
      </c>
      <c r="H1278">
        <v>264.20609400000001</v>
      </c>
      <c r="I1278" s="5">
        <v>4</v>
      </c>
      <c r="P1278">
        <v>3</v>
      </c>
      <c r="Q1278" t="str">
        <f>CONCATENATE(C1278,E1278,G1278,I1278)</f>
        <v>134</v>
      </c>
    </row>
    <row r="1279" spans="1:17" x14ac:dyDescent="0.25">
      <c r="A1279">
        <v>1368</v>
      </c>
      <c r="B1279">
        <v>275.55380000000002</v>
      </c>
      <c r="C1279" s="4">
        <v>1</v>
      </c>
      <c r="F1279">
        <v>258.42184600000002</v>
      </c>
      <c r="G1279" s="3">
        <v>3</v>
      </c>
      <c r="H1279">
        <v>264.17195300000003</v>
      </c>
      <c r="I1279" s="5">
        <v>4</v>
      </c>
      <c r="P1279">
        <v>3</v>
      </c>
      <c r="Q1279" t="str">
        <f>CONCATENATE(C1279,E1279,G1279,I1279)</f>
        <v>134</v>
      </c>
    </row>
    <row r="1280" spans="1:17" x14ac:dyDescent="0.25">
      <c r="A1280">
        <v>1369</v>
      </c>
      <c r="B1280">
        <v>275.55380000000002</v>
      </c>
      <c r="C1280" s="4">
        <v>1</v>
      </c>
      <c r="H1280">
        <v>264.17175800000001</v>
      </c>
      <c r="I1280" s="5">
        <v>4</v>
      </c>
      <c r="J1280">
        <v>235.87850299999999</v>
      </c>
      <c r="K1280" t="s">
        <v>22</v>
      </c>
      <c r="Q1280" t="str">
        <f>CONCATENATE(C1280,E1280,G1280,I1280)</f>
        <v>14</v>
      </c>
    </row>
    <row r="1281" spans="1:17" x14ac:dyDescent="0.25">
      <c r="A1281">
        <v>1401</v>
      </c>
      <c r="Q1281" t="str">
        <f>CONCATENATE(C1281,E1281,G1281,I1281)</f>
        <v/>
      </c>
    </row>
    <row r="1282" spans="1:17" x14ac:dyDescent="0.25">
      <c r="A1282">
        <v>1402</v>
      </c>
      <c r="Q1282" t="str">
        <f>CONCATENATE(C1282,E1282,G1282,I1282)</f>
        <v/>
      </c>
    </row>
    <row r="1283" spans="1:17" x14ac:dyDescent="0.25">
      <c r="A1283">
        <v>1403</v>
      </c>
      <c r="J1283">
        <v>235.80249499999999</v>
      </c>
      <c r="K1283" t="s">
        <v>22</v>
      </c>
      <c r="Q1283" t="str">
        <f>CONCATENATE(C1283,E1283,G1283,I1283)</f>
        <v/>
      </c>
    </row>
    <row r="1284" spans="1:17" x14ac:dyDescent="0.25">
      <c r="A1284">
        <v>1404</v>
      </c>
      <c r="D1284">
        <v>255.311601</v>
      </c>
      <c r="E1284" s="2">
        <v>2</v>
      </c>
      <c r="P1284">
        <v>1</v>
      </c>
      <c r="Q1284" t="str">
        <f>CONCATENATE(C1284,E1284,G1284,I1284)</f>
        <v>2</v>
      </c>
    </row>
    <row r="1285" spans="1:17" x14ac:dyDescent="0.25">
      <c r="A1285">
        <v>1405</v>
      </c>
      <c r="D1285">
        <v>255.32973200000001</v>
      </c>
      <c r="E1285" s="2">
        <v>2</v>
      </c>
      <c r="P1285">
        <v>1</v>
      </c>
      <c r="Q1285" t="str">
        <f>CONCATENATE(C1285,E1285,G1285,I1285)</f>
        <v>2</v>
      </c>
    </row>
    <row r="1286" spans="1:17" x14ac:dyDescent="0.25">
      <c r="A1286">
        <v>1406</v>
      </c>
      <c r="D1286">
        <v>255.376699</v>
      </c>
      <c r="E1286" s="2">
        <v>2</v>
      </c>
      <c r="P1286">
        <v>1</v>
      </c>
      <c r="Q1286" t="str">
        <f>CONCATENATE(C1286,E1286,G1286,I1286)</f>
        <v>2</v>
      </c>
    </row>
    <row r="1287" spans="1:17" x14ac:dyDescent="0.25">
      <c r="A1287">
        <v>1407</v>
      </c>
      <c r="D1287">
        <v>255.36483100000001</v>
      </c>
      <c r="E1287" s="2">
        <v>2</v>
      </c>
      <c r="F1287">
        <v>264.25377400000002</v>
      </c>
      <c r="G1287" s="3">
        <v>3</v>
      </c>
      <c r="P1287">
        <v>2</v>
      </c>
      <c r="Q1287" t="str">
        <f>CONCATENATE(C1287,E1287,G1287,I1287)</f>
        <v>23</v>
      </c>
    </row>
    <row r="1288" spans="1:17" x14ac:dyDescent="0.25">
      <c r="A1288">
        <v>1408</v>
      </c>
      <c r="D1288">
        <v>255.34109599999999</v>
      </c>
      <c r="E1288" s="2">
        <v>2</v>
      </c>
      <c r="F1288">
        <v>264.24735800000002</v>
      </c>
      <c r="G1288" s="3">
        <v>3</v>
      </c>
      <c r="P1288">
        <v>2</v>
      </c>
      <c r="Q1288" t="str">
        <f>CONCATENATE(C1288,E1288,G1288,I1288)</f>
        <v>23</v>
      </c>
    </row>
    <row r="1289" spans="1:17" x14ac:dyDescent="0.25">
      <c r="A1289">
        <v>1409</v>
      </c>
      <c r="D1289">
        <v>255.331602</v>
      </c>
      <c r="E1289" s="2">
        <v>2</v>
      </c>
      <c r="F1289">
        <v>264.25251100000003</v>
      </c>
      <c r="G1289" s="3">
        <v>3</v>
      </c>
      <c r="P1289">
        <v>2</v>
      </c>
      <c r="Q1289" t="str">
        <f>CONCATENATE(C1289,E1289,G1289,I1289)</f>
        <v>23</v>
      </c>
    </row>
    <row r="1290" spans="1:17" x14ac:dyDescent="0.25">
      <c r="A1290">
        <v>1410</v>
      </c>
      <c r="D1290">
        <v>255.38755900000001</v>
      </c>
      <c r="E1290" s="2">
        <v>2</v>
      </c>
      <c r="F1290">
        <v>264.263418</v>
      </c>
      <c r="G1290" s="3">
        <v>3</v>
      </c>
      <c r="P1290">
        <v>2</v>
      </c>
      <c r="Q1290" t="str">
        <f>CONCATENATE(C1290,E1290,G1290,I1290)</f>
        <v>23</v>
      </c>
    </row>
    <row r="1291" spans="1:17" x14ac:dyDescent="0.25">
      <c r="A1291">
        <v>1411</v>
      </c>
      <c r="D1291">
        <v>255.38296300000002</v>
      </c>
      <c r="E1291" s="2">
        <v>2</v>
      </c>
      <c r="F1291">
        <v>264.2516</v>
      </c>
      <c r="G1291" s="3">
        <v>3</v>
      </c>
      <c r="P1291">
        <v>2</v>
      </c>
      <c r="Q1291" t="str">
        <f>CONCATENATE(C1291,E1291,G1291,I1291)</f>
        <v>23</v>
      </c>
    </row>
    <row r="1292" spans="1:17" x14ac:dyDescent="0.25">
      <c r="A1292">
        <v>1412</v>
      </c>
      <c r="D1292">
        <v>255.38569000000001</v>
      </c>
      <c r="E1292" s="2">
        <v>2</v>
      </c>
      <c r="F1292">
        <v>264.24341700000002</v>
      </c>
      <c r="G1292" s="3">
        <v>3</v>
      </c>
      <c r="P1292">
        <v>2</v>
      </c>
      <c r="Q1292" t="str">
        <f>CONCATENATE(C1292,E1292,G1292,I1292)</f>
        <v>23</v>
      </c>
    </row>
    <row r="1293" spans="1:17" x14ac:dyDescent="0.25">
      <c r="A1293">
        <v>1413</v>
      </c>
      <c r="D1293">
        <v>255.38538499999999</v>
      </c>
      <c r="E1293" s="2">
        <v>2</v>
      </c>
      <c r="F1293">
        <v>264.24427600000001</v>
      </c>
      <c r="G1293" s="3">
        <v>3</v>
      </c>
      <c r="P1293">
        <v>2</v>
      </c>
      <c r="Q1293" t="str">
        <f>CONCATENATE(C1293,E1293,G1293,I1293)</f>
        <v>23</v>
      </c>
    </row>
    <row r="1294" spans="1:17" x14ac:dyDescent="0.25">
      <c r="A1294">
        <v>1414</v>
      </c>
      <c r="D1294">
        <v>255.37604300000001</v>
      </c>
      <c r="E1294" s="2">
        <v>2</v>
      </c>
      <c r="F1294">
        <v>264.22871900000001</v>
      </c>
      <c r="G1294" s="3">
        <v>3</v>
      </c>
      <c r="P1294">
        <v>2</v>
      </c>
      <c r="Q1294" t="str">
        <f>CONCATENATE(C1294,E1294,G1294,I1294)</f>
        <v>23</v>
      </c>
    </row>
    <row r="1295" spans="1:17" x14ac:dyDescent="0.25">
      <c r="A1295">
        <v>1415</v>
      </c>
      <c r="D1295">
        <v>255.35902200000001</v>
      </c>
      <c r="E1295" s="2">
        <v>2</v>
      </c>
      <c r="F1295">
        <v>264.24437899999998</v>
      </c>
      <c r="G1295" s="3">
        <v>3</v>
      </c>
      <c r="P1295">
        <v>2</v>
      </c>
      <c r="Q1295" t="str">
        <f>CONCATENATE(C1295,E1295,G1295,I1295)</f>
        <v>23</v>
      </c>
    </row>
    <row r="1296" spans="1:17" x14ac:dyDescent="0.25">
      <c r="A1296">
        <v>1416</v>
      </c>
      <c r="D1296">
        <v>255.340135</v>
      </c>
      <c r="E1296" s="2">
        <v>2</v>
      </c>
      <c r="F1296">
        <v>264.264883</v>
      </c>
      <c r="G1296" s="3">
        <v>3</v>
      </c>
      <c r="P1296">
        <v>2</v>
      </c>
      <c r="Q1296" t="str">
        <f>CONCATENATE(C1296,E1296,G1296,I1296)</f>
        <v>23</v>
      </c>
    </row>
    <row r="1297" spans="1:17" x14ac:dyDescent="0.25">
      <c r="A1297">
        <v>1417</v>
      </c>
      <c r="D1297">
        <v>255.32003499999999</v>
      </c>
      <c r="E1297" s="2">
        <v>2</v>
      </c>
      <c r="F1297">
        <v>264.26958200000001</v>
      </c>
      <c r="G1297" s="3">
        <v>3</v>
      </c>
      <c r="P1297">
        <v>2</v>
      </c>
      <c r="Q1297" t="str">
        <f>CONCATENATE(C1297,E1297,G1297,I1297)</f>
        <v>23</v>
      </c>
    </row>
    <row r="1298" spans="1:17" x14ac:dyDescent="0.25">
      <c r="A1298">
        <v>1418</v>
      </c>
      <c r="D1298">
        <v>255.34518600000001</v>
      </c>
      <c r="E1298" s="2">
        <v>2</v>
      </c>
      <c r="F1298">
        <v>264.30235399999998</v>
      </c>
      <c r="G1298" s="3">
        <v>3</v>
      </c>
      <c r="P1298">
        <v>2</v>
      </c>
      <c r="Q1298" t="str">
        <f>CONCATENATE(C1298,E1298,G1298,I1298)</f>
        <v>23</v>
      </c>
    </row>
    <row r="1299" spans="1:17" x14ac:dyDescent="0.25">
      <c r="A1299">
        <v>1419</v>
      </c>
      <c r="D1299">
        <v>255.35185000000001</v>
      </c>
      <c r="E1299" s="2">
        <v>2</v>
      </c>
      <c r="F1299">
        <v>264.23791299999999</v>
      </c>
      <c r="G1299" s="3">
        <v>3</v>
      </c>
      <c r="P1299">
        <v>2</v>
      </c>
      <c r="Q1299" t="str">
        <f>CONCATENATE(C1299,E1299,G1299,I1299)</f>
        <v>23</v>
      </c>
    </row>
    <row r="1300" spans="1:17" x14ac:dyDescent="0.25">
      <c r="A1300">
        <v>1420</v>
      </c>
      <c r="D1300">
        <v>255.311601</v>
      </c>
      <c r="E1300" s="2">
        <v>2</v>
      </c>
      <c r="F1300">
        <v>264.30407500000001</v>
      </c>
      <c r="G1300" s="3">
        <v>3</v>
      </c>
      <c r="H1300">
        <v>256.57547499999998</v>
      </c>
      <c r="I1300" s="5">
        <v>4</v>
      </c>
      <c r="P1300">
        <v>3</v>
      </c>
      <c r="Q1300" t="str">
        <f>CONCATENATE(C1300,E1300,G1300,I1300)</f>
        <v>234</v>
      </c>
    </row>
    <row r="1301" spans="1:17" x14ac:dyDescent="0.25">
      <c r="A1301">
        <v>1421</v>
      </c>
      <c r="F1301">
        <v>264.40558399999998</v>
      </c>
      <c r="G1301" s="3">
        <v>3</v>
      </c>
      <c r="H1301">
        <v>256.56497300000001</v>
      </c>
      <c r="I1301" s="5">
        <v>4</v>
      </c>
      <c r="P1301">
        <v>2</v>
      </c>
      <c r="Q1301" t="str">
        <f>CONCATENATE(C1301,E1301,G1301,I1301)</f>
        <v>34</v>
      </c>
    </row>
    <row r="1302" spans="1:17" x14ac:dyDescent="0.25">
      <c r="A1302">
        <v>1422</v>
      </c>
      <c r="F1302">
        <v>264.25377400000002</v>
      </c>
      <c r="G1302" s="3">
        <v>3</v>
      </c>
      <c r="H1302">
        <v>256.536993</v>
      </c>
      <c r="I1302" s="5">
        <v>4</v>
      </c>
      <c r="P1302">
        <v>2</v>
      </c>
      <c r="Q1302" t="str">
        <f>CONCATENATE(C1302,E1302,G1302,I1302)</f>
        <v>34</v>
      </c>
    </row>
    <row r="1303" spans="1:17" x14ac:dyDescent="0.25">
      <c r="A1303">
        <v>1423</v>
      </c>
      <c r="B1303">
        <v>243.68416400000001</v>
      </c>
      <c r="C1303" s="4">
        <v>1</v>
      </c>
      <c r="F1303">
        <v>264.25377400000002</v>
      </c>
      <c r="G1303" s="3">
        <v>3</v>
      </c>
      <c r="H1303">
        <v>256.52805499999999</v>
      </c>
      <c r="I1303" s="5">
        <v>4</v>
      </c>
      <c r="P1303">
        <v>3</v>
      </c>
      <c r="Q1303" t="str">
        <f>CONCATENATE(C1303,E1303,G1303,I1303)</f>
        <v>134</v>
      </c>
    </row>
    <row r="1304" spans="1:17" x14ac:dyDescent="0.25">
      <c r="A1304">
        <v>1424</v>
      </c>
      <c r="B1304">
        <v>243.644721</v>
      </c>
      <c r="C1304" s="4">
        <v>1</v>
      </c>
      <c r="H1304">
        <v>256.52290499999998</v>
      </c>
      <c r="I1304" s="5">
        <v>4</v>
      </c>
      <c r="P1304">
        <v>2</v>
      </c>
      <c r="Q1304" t="str">
        <f>CONCATENATE(C1304,E1304,G1304,I1304)</f>
        <v>14</v>
      </c>
    </row>
    <row r="1305" spans="1:17" x14ac:dyDescent="0.25">
      <c r="A1305">
        <v>1425</v>
      </c>
      <c r="B1305">
        <v>243.67138800000001</v>
      </c>
      <c r="C1305" s="4">
        <v>1</v>
      </c>
      <c r="H1305">
        <v>256.491491</v>
      </c>
      <c r="I1305" s="5">
        <v>4</v>
      </c>
      <c r="P1305">
        <v>2</v>
      </c>
      <c r="Q1305" t="str">
        <f>CONCATENATE(C1305,E1305,G1305,I1305)</f>
        <v>14</v>
      </c>
    </row>
    <row r="1306" spans="1:17" x14ac:dyDescent="0.25">
      <c r="A1306">
        <v>1426</v>
      </c>
      <c r="B1306">
        <v>243.67128700000001</v>
      </c>
      <c r="C1306" s="4">
        <v>1</v>
      </c>
      <c r="H1306">
        <v>256.512449</v>
      </c>
      <c r="I1306" s="5">
        <v>4</v>
      </c>
      <c r="P1306">
        <v>2</v>
      </c>
      <c r="Q1306" t="str">
        <f>CONCATENATE(C1306,E1306,G1306,I1306)</f>
        <v>14</v>
      </c>
    </row>
    <row r="1307" spans="1:17" x14ac:dyDescent="0.25">
      <c r="A1307">
        <v>1427</v>
      </c>
      <c r="B1307">
        <v>243.685327</v>
      </c>
      <c r="C1307" s="4">
        <v>1</v>
      </c>
      <c r="H1307">
        <v>256.531339</v>
      </c>
      <c r="I1307" s="5">
        <v>4</v>
      </c>
      <c r="P1307">
        <v>2</v>
      </c>
      <c r="Q1307" t="str">
        <f>CONCATENATE(C1307,E1307,G1307,I1307)</f>
        <v>14</v>
      </c>
    </row>
    <row r="1308" spans="1:17" x14ac:dyDescent="0.25">
      <c r="A1308">
        <v>1428</v>
      </c>
      <c r="B1308">
        <v>243.75764599999999</v>
      </c>
      <c r="C1308" s="4">
        <v>1</v>
      </c>
      <c r="H1308">
        <v>256.524923</v>
      </c>
      <c r="I1308" s="5">
        <v>4</v>
      </c>
      <c r="P1308">
        <v>2</v>
      </c>
      <c r="Q1308" t="str">
        <f>CONCATENATE(C1308,E1308,G1308,I1308)</f>
        <v>14</v>
      </c>
    </row>
    <row r="1309" spans="1:17" x14ac:dyDescent="0.25">
      <c r="A1309">
        <v>1429</v>
      </c>
      <c r="B1309">
        <v>243.64855900000001</v>
      </c>
      <c r="C1309" s="4">
        <v>1</v>
      </c>
      <c r="H1309">
        <v>256.49613699999998</v>
      </c>
      <c r="I1309" s="5">
        <v>4</v>
      </c>
      <c r="P1309">
        <v>2</v>
      </c>
      <c r="Q1309" t="str">
        <f>CONCATENATE(C1309,E1309,G1309,I1309)</f>
        <v>14</v>
      </c>
    </row>
    <row r="1310" spans="1:17" x14ac:dyDescent="0.25">
      <c r="A1310">
        <v>1430</v>
      </c>
      <c r="B1310">
        <v>243.63790299999999</v>
      </c>
      <c r="C1310" s="4">
        <v>1</v>
      </c>
      <c r="H1310">
        <v>256.51790399999999</v>
      </c>
      <c r="I1310" s="5">
        <v>4</v>
      </c>
      <c r="P1310">
        <v>2</v>
      </c>
      <c r="Q1310" t="str">
        <f>CONCATENATE(C1310,E1310,G1310,I1310)</f>
        <v>14</v>
      </c>
    </row>
    <row r="1311" spans="1:17" x14ac:dyDescent="0.25">
      <c r="A1311">
        <v>1431</v>
      </c>
      <c r="B1311">
        <v>243.62729999999999</v>
      </c>
      <c r="C1311" s="4">
        <v>1</v>
      </c>
      <c r="H1311">
        <v>256.49619100000001</v>
      </c>
      <c r="I1311" s="5">
        <v>4</v>
      </c>
      <c r="P1311">
        <v>2</v>
      </c>
      <c r="Q1311" t="str">
        <f>CONCATENATE(C1311,E1311,G1311,I1311)</f>
        <v>14</v>
      </c>
    </row>
    <row r="1312" spans="1:17" x14ac:dyDescent="0.25">
      <c r="A1312">
        <v>1432</v>
      </c>
      <c r="B1312">
        <v>243.653762</v>
      </c>
      <c r="C1312" s="4">
        <v>1</v>
      </c>
      <c r="H1312">
        <v>256.51346000000001</v>
      </c>
      <c r="I1312" s="5">
        <v>4</v>
      </c>
      <c r="P1312">
        <v>2</v>
      </c>
      <c r="Q1312" t="str">
        <f>CONCATENATE(C1312,E1312,G1312,I1312)</f>
        <v>14</v>
      </c>
    </row>
    <row r="1313" spans="1:17" x14ac:dyDescent="0.25">
      <c r="A1313">
        <v>1433</v>
      </c>
      <c r="B1313">
        <v>243.66335799999999</v>
      </c>
      <c r="C1313" s="4">
        <v>1</v>
      </c>
      <c r="H1313">
        <v>256.422101</v>
      </c>
      <c r="I1313" s="5">
        <v>4</v>
      </c>
      <c r="P1313">
        <v>2</v>
      </c>
      <c r="Q1313" t="str">
        <f>CONCATENATE(C1313,E1313,G1313,I1313)</f>
        <v>14</v>
      </c>
    </row>
    <row r="1314" spans="1:17" x14ac:dyDescent="0.25">
      <c r="A1314">
        <v>1434</v>
      </c>
      <c r="B1314">
        <v>243.642246</v>
      </c>
      <c r="C1314" s="4">
        <v>1</v>
      </c>
      <c r="H1314">
        <v>256.57547499999998</v>
      </c>
      <c r="I1314" s="5">
        <v>4</v>
      </c>
      <c r="P1314">
        <v>2</v>
      </c>
      <c r="Q1314" t="str">
        <f>CONCATENATE(C1314,E1314,G1314,I1314)</f>
        <v>14</v>
      </c>
    </row>
    <row r="1315" spans="1:17" x14ac:dyDescent="0.25">
      <c r="A1315">
        <v>1435</v>
      </c>
      <c r="B1315">
        <v>243.630582</v>
      </c>
      <c r="C1315" s="4">
        <v>1</v>
      </c>
      <c r="H1315">
        <v>256.57547499999998</v>
      </c>
      <c r="I1315" s="5">
        <v>4</v>
      </c>
      <c r="P1315">
        <v>2</v>
      </c>
      <c r="Q1315" t="str">
        <f>CONCATENATE(C1315,E1315,G1315,I1315)</f>
        <v>14</v>
      </c>
    </row>
    <row r="1316" spans="1:17" x14ac:dyDescent="0.25">
      <c r="A1316">
        <v>1436</v>
      </c>
      <c r="B1316">
        <v>243.60654199999999</v>
      </c>
      <c r="C1316" s="4">
        <v>1</v>
      </c>
      <c r="D1316">
        <v>235.063999</v>
      </c>
      <c r="E1316" s="2">
        <v>2</v>
      </c>
      <c r="P1316">
        <v>2</v>
      </c>
      <c r="Q1316" t="str">
        <f>CONCATENATE(C1316,E1316,G1316,I1316)</f>
        <v>12</v>
      </c>
    </row>
    <row r="1317" spans="1:17" x14ac:dyDescent="0.25">
      <c r="A1317">
        <v>1437</v>
      </c>
      <c r="B1317">
        <v>243.541494</v>
      </c>
      <c r="C1317" s="4">
        <v>1</v>
      </c>
      <c r="D1317">
        <v>235.13167100000001</v>
      </c>
      <c r="E1317" s="2">
        <v>2</v>
      </c>
      <c r="P1317">
        <v>2</v>
      </c>
      <c r="Q1317" t="str">
        <f>CONCATENATE(C1317,E1317,G1317,I1317)</f>
        <v>12</v>
      </c>
    </row>
    <row r="1318" spans="1:17" x14ac:dyDescent="0.25">
      <c r="A1318">
        <v>1438</v>
      </c>
      <c r="B1318">
        <v>243.68416400000001</v>
      </c>
      <c r="C1318" s="4">
        <v>1</v>
      </c>
      <c r="D1318">
        <v>235.16798399999999</v>
      </c>
      <c r="E1318" s="2">
        <v>2</v>
      </c>
      <c r="P1318">
        <v>2</v>
      </c>
      <c r="Q1318" t="str">
        <f>CONCATENATE(C1318,E1318,G1318,I1318)</f>
        <v>12</v>
      </c>
    </row>
    <row r="1319" spans="1:17" x14ac:dyDescent="0.25">
      <c r="A1319">
        <v>1439</v>
      </c>
      <c r="D1319">
        <v>235.13591500000001</v>
      </c>
      <c r="E1319" s="2">
        <v>2</v>
      </c>
      <c r="P1319">
        <v>1</v>
      </c>
      <c r="Q1319" t="str">
        <f>CONCATENATE(C1319,E1319,G1319,I1319)</f>
        <v>2</v>
      </c>
    </row>
    <row r="1320" spans="1:17" x14ac:dyDescent="0.25">
      <c r="A1320">
        <v>1440</v>
      </c>
      <c r="D1320">
        <v>235.19045800000001</v>
      </c>
      <c r="E1320" s="2">
        <v>2</v>
      </c>
      <c r="P1320">
        <v>1</v>
      </c>
      <c r="Q1320" t="str">
        <f>CONCATENATE(C1320,E1320,G1320,I1320)</f>
        <v>2</v>
      </c>
    </row>
    <row r="1321" spans="1:17" x14ac:dyDescent="0.25">
      <c r="A1321">
        <v>1441</v>
      </c>
      <c r="D1321">
        <v>235.11980600000001</v>
      </c>
      <c r="E1321" s="2">
        <v>2</v>
      </c>
      <c r="F1321">
        <v>243.05783400000001</v>
      </c>
      <c r="G1321" s="3">
        <v>3</v>
      </c>
      <c r="P1321">
        <v>2</v>
      </c>
      <c r="Q1321" t="str">
        <f>CONCATENATE(C1321,E1321,G1321,I1321)</f>
        <v>23</v>
      </c>
    </row>
    <row r="1322" spans="1:17" x14ac:dyDescent="0.25">
      <c r="A1322">
        <v>1442</v>
      </c>
      <c r="D1322">
        <v>235.13692399999999</v>
      </c>
      <c r="E1322" s="2">
        <v>2</v>
      </c>
      <c r="F1322">
        <v>242.95940300000001</v>
      </c>
      <c r="G1322" s="3">
        <v>3</v>
      </c>
      <c r="P1322">
        <v>2</v>
      </c>
      <c r="Q1322" t="str">
        <f>CONCATENATE(C1322,E1322,G1322,I1322)</f>
        <v>23</v>
      </c>
    </row>
    <row r="1323" spans="1:17" x14ac:dyDescent="0.25">
      <c r="A1323">
        <v>1443</v>
      </c>
      <c r="D1323">
        <v>235.111673</v>
      </c>
      <c r="E1323" s="2">
        <v>2</v>
      </c>
      <c r="F1323">
        <v>242.981979</v>
      </c>
      <c r="G1323" s="3">
        <v>3</v>
      </c>
      <c r="P1323">
        <v>2</v>
      </c>
      <c r="Q1323" t="str">
        <f>CONCATENATE(C1323,E1323,G1323,I1323)</f>
        <v>23</v>
      </c>
    </row>
    <row r="1324" spans="1:17" x14ac:dyDescent="0.25">
      <c r="A1324">
        <v>1444</v>
      </c>
      <c r="D1324">
        <v>235.08783700000001</v>
      </c>
      <c r="E1324" s="2">
        <v>2</v>
      </c>
      <c r="F1324">
        <v>242.98496</v>
      </c>
      <c r="G1324" s="3">
        <v>3</v>
      </c>
      <c r="P1324">
        <v>2</v>
      </c>
      <c r="Q1324" t="str">
        <f>CONCATENATE(C1324,E1324,G1324,I1324)</f>
        <v>23</v>
      </c>
    </row>
    <row r="1325" spans="1:17" x14ac:dyDescent="0.25">
      <c r="A1325">
        <v>1445</v>
      </c>
      <c r="D1325">
        <v>235.117683</v>
      </c>
      <c r="E1325" s="2">
        <v>2</v>
      </c>
      <c r="F1325">
        <v>242.96869599999999</v>
      </c>
      <c r="G1325" s="3">
        <v>3</v>
      </c>
      <c r="P1325">
        <v>2</v>
      </c>
      <c r="Q1325" t="str">
        <f>CONCATENATE(C1325,E1325,G1325,I1325)</f>
        <v>23</v>
      </c>
    </row>
    <row r="1326" spans="1:17" x14ac:dyDescent="0.25">
      <c r="A1326">
        <v>1446</v>
      </c>
      <c r="D1326">
        <v>235.117279</v>
      </c>
      <c r="E1326" s="2">
        <v>2</v>
      </c>
      <c r="F1326">
        <v>242.95975799999999</v>
      </c>
      <c r="G1326" s="3">
        <v>3</v>
      </c>
      <c r="P1326">
        <v>2</v>
      </c>
      <c r="Q1326" t="str">
        <f>CONCATENATE(C1326,E1326,G1326,I1326)</f>
        <v>23</v>
      </c>
    </row>
    <row r="1327" spans="1:17" x14ac:dyDescent="0.25">
      <c r="A1327">
        <v>1447</v>
      </c>
      <c r="D1327">
        <v>235.12990500000001</v>
      </c>
      <c r="E1327" s="2">
        <v>2</v>
      </c>
      <c r="F1327">
        <v>242.984352</v>
      </c>
      <c r="G1327" s="3">
        <v>3</v>
      </c>
      <c r="P1327">
        <v>2</v>
      </c>
      <c r="Q1327" t="str">
        <f>CONCATENATE(C1327,E1327,G1327,I1327)</f>
        <v>23</v>
      </c>
    </row>
    <row r="1328" spans="1:17" x14ac:dyDescent="0.25">
      <c r="A1328">
        <v>1448</v>
      </c>
      <c r="D1328">
        <v>235.10965300000001</v>
      </c>
      <c r="E1328" s="2">
        <v>2</v>
      </c>
      <c r="F1328">
        <v>242.92405300000001</v>
      </c>
      <c r="G1328" s="3">
        <v>3</v>
      </c>
      <c r="H1328">
        <v>236.32913500000001</v>
      </c>
      <c r="I1328" s="5">
        <v>4</v>
      </c>
      <c r="P1328">
        <v>3</v>
      </c>
      <c r="Q1328" t="str">
        <f>CONCATENATE(C1328,E1328,G1328,I1328)</f>
        <v>234</v>
      </c>
    </row>
    <row r="1329" spans="1:17" x14ac:dyDescent="0.25">
      <c r="A1329">
        <v>1449</v>
      </c>
      <c r="D1329">
        <v>235.13480300000001</v>
      </c>
      <c r="E1329" s="2">
        <v>2</v>
      </c>
      <c r="F1329">
        <v>243.00051300000001</v>
      </c>
      <c r="G1329" s="3">
        <v>3</v>
      </c>
      <c r="H1329">
        <v>236.32868099999999</v>
      </c>
      <c r="I1329" s="5">
        <v>4</v>
      </c>
      <c r="P1329">
        <v>3</v>
      </c>
      <c r="Q1329" t="str">
        <f>CONCATENATE(C1329,E1329,G1329,I1329)</f>
        <v>234</v>
      </c>
    </row>
    <row r="1330" spans="1:17" x14ac:dyDescent="0.25">
      <c r="A1330">
        <v>1450</v>
      </c>
      <c r="D1330">
        <v>235.063999</v>
      </c>
      <c r="E1330" s="2">
        <v>2</v>
      </c>
      <c r="F1330">
        <v>243.02818600000001</v>
      </c>
      <c r="G1330" s="3">
        <v>3</v>
      </c>
      <c r="H1330">
        <v>236.315652</v>
      </c>
      <c r="I1330" s="5">
        <v>4</v>
      </c>
      <c r="P1330">
        <v>3</v>
      </c>
      <c r="Q1330" t="str">
        <f>CONCATENATE(C1330,E1330,G1330,I1330)</f>
        <v>234</v>
      </c>
    </row>
    <row r="1331" spans="1:17" x14ac:dyDescent="0.25">
      <c r="A1331">
        <v>1451</v>
      </c>
      <c r="F1331">
        <v>242.990465</v>
      </c>
      <c r="G1331" s="3">
        <v>3</v>
      </c>
      <c r="H1331">
        <v>236.25414000000001</v>
      </c>
      <c r="I1331" s="5">
        <v>4</v>
      </c>
      <c r="P1331">
        <v>2</v>
      </c>
      <c r="Q1331" t="str">
        <f>CONCATENATE(C1331,E1331,G1331,I1331)</f>
        <v>34</v>
      </c>
    </row>
    <row r="1332" spans="1:17" x14ac:dyDescent="0.25">
      <c r="A1332">
        <v>1452</v>
      </c>
      <c r="F1332">
        <v>242.98904899999999</v>
      </c>
      <c r="G1332" s="3">
        <v>3</v>
      </c>
      <c r="H1332">
        <v>236.24111099999999</v>
      </c>
      <c r="I1332" s="5">
        <v>4</v>
      </c>
      <c r="P1332">
        <v>2</v>
      </c>
      <c r="Q1332" t="str">
        <f>CONCATENATE(C1332,E1332,G1332,I1332)</f>
        <v>34</v>
      </c>
    </row>
    <row r="1333" spans="1:17" x14ac:dyDescent="0.25">
      <c r="A1333">
        <v>1453</v>
      </c>
      <c r="B1333">
        <v>224.87891300000001</v>
      </c>
      <c r="C1333" s="4">
        <v>1</v>
      </c>
      <c r="F1333">
        <v>243.026523</v>
      </c>
      <c r="G1333" s="3">
        <v>3</v>
      </c>
      <c r="H1333">
        <v>236.26949300000001</v>
      </c>
      <c r="I1333" s="5">
        <v>4</v>
      </c>
      <c r="P1333">
        <v>3</v>
      </c>
      <c r="Q1333" t="str">
        <f>CONCATENATE(C1333,E1333,G1333,I1333)</f>
        <v>134</v>
      </c>
    </row>
    <row r="1334" spans="1:17" x14ac:dyDescent="0.25">
      <c r="A1334">
        <v>1454</v>
      </c>
      <c r="B1334">
        <v>224.82002700000001</v>
      </c>
      <c r="C1334" s="4">
        <v>1</v>
      </c>
      <c r="F1334">
        <v>242.867895</v>
      </c>
      <c r="G1334" s="3">
        <v>3</v>
      </c>
      <c r="H1334">
        <v>236.286159</v>
      </c>
      <c r="I1334" s="5">
        <v>4</v>
      </c>
      <c r="P1334">
        <v>3</v>
      </c>
      <c r="Q1334" t="str">
        <f>CONCATENATE(C1334,E1334,G1334,I1334)</f>
        <v>134</v>
      </c>
    </row>
    <row r="1335" spans="1:17" x14ac:dyDescent="0.25">
      <c r="A1335">
        <v>1455</v>
      </c>
      <c r="B1335">
        <v>224.82689500000001</v>
      </c>
      <c r="C1335" s="4">
        <v>1</v>
      </c>
      <c r="F1335">
        <v>243.05783400000001</v>
      </c>
      <c r="G1335" s="3">
        <v>3</v>
      </c>
      <c r="H1335">
        <v>236.23752500000001</v>
      </c>
      <c r="I1335" s="5">
        <v>4</v>
      </c>
      <c r="P1335">
        <v>3</v>
      </c>
      <c r="Q1335" t="str">
        <f>CONCATENATE(C1335,E1335,G1335,I1335)</f>
        <v>134</v>
      </c>
    </row>
    <row r="1336" spans="1:17" x14ac:dyDescent="0.25">
      <c r="A1336">
        <v>1456</v>
      </c>
      <c r="B1336">
        <v>224.82467399999999</v>
      </c>
      <c r="C1336" s="4">
        <v>1</v>
      </c>
      <c r="H1336">
        <v>236.21964800000001</v>
      </c>
      <c r="I1336" s="5">
        <v>4</v>
      </c>
      <c r="P1336">
        <v>2</v>
      </c>
      <c r="Q1336" t="str">
        <f>CONCATENATE(C1336,E1336,G1336,I1336)</f>
        <v>14</v>
      </c>
    </row>
    <row r="1337" spans="1:17" x14ac:dyDescent="0.25">
      <c r="A1337">
        <v>1457</v>
      </c>
      <c r="B1337">
        <v>224.843864</v>
      </c>
      <c r="C1337" s="4">
        <v>1</v>
      </c>
      <c r="H1337">
        <v>236.23227299999999</v>
      </c>
      <c r="I1337" s="5">
        <v>4</v>
      </c>
      <c r="P1337">
        <v>2</v>
      </c>
      <c r="Q1337" t="str">
        <f>CONCATENATE(C1337,E1337,G1337,I1337)</f>
        <v>14</v>
      </c>
    </row>
    <row r="1338" spans="1:17" x14ac:dyDescent="0.25">
      <c r="A1338">
        <v>1458</v>
      </c>
      <c r="B1338">
        <v>224.84704600000001</v>
      </c>
      <c r="C1338" s="4">
        <v>1</v>
      </c>
      <c r="H1338">
        <v>236.22298000000001</v>
      </c>
      <c r="I1338" s="5">
        <v>4</v>
      </c>
      <c r="P1338">
        <v>2</v>
      </c>
      <c r="Q1338" t="str">
        <f>CONCATENATE(C1338,E1338,G1338,I1338)</f>
        <v>14</v>
      </c>
    </row>
    <row r="1339" spans="1:17" x14ac:dyDescent="0.25">
      <c r="A1339">
        <v>1459</v>
      </c>
      <c r="B1339">
        <v>224.877398</v>
      </c>
      <c r="C1339" s="4">
        <v>1</v>
      </c>
      <c r="H1339">
        <v>236.23020299999999</v>
      </c>
      <c r="I1339" s="5">
        <v>4</v>
      </c>
      <c r="P1339">
        <v>2</v>
      </c>
      <c r="Q1339" t="str">
        <f>CONCATENATE(C1339,E1339,G1339,I1339)</f>
        <v>14</v>
      </c>
    </row>
    <row r="1340" spans="1:17" x14ac:dyDescent="0.25">
      <c r="A1340">
        <v>1460</v>
      </c>
      <c r="B1340">
        <v>224.84371300000001</v>
      </c>
      <c r="C1340" s="4">
        <v>1</v>
      </c>
      <c r="H1340">
        <v>236.20914199999999</v>
      </c>
      <c r="I1340" s="5">
        <v>4</v>
      </c>
      <c r="P1340">
        <v>2</v>
      </c>
      <c r="Q1340" t="str">
        <f>CONCATENATE(C1340,E1340,G1340,I1340)</f>
        <v>14</v>
      </c>
    </row>
    <row r="1341" spans="1:17" x14ac:dyDescent="0.25">
      <c r="A1341">
        <v>1461</v>
      </c>
      <c r="B1341">
        <v>224.825987</v>
      </c>
      <c r="C1341" s="4">
        <v>1</v>
      </c>
      <c r="H1341">
        <v>236.202224</v>
      </c>
      <c r="I1341" s="5">
        <v>4</v>
      </c>
      <c r="P1341">
        <v>2</v>
      </c>
      <c r="Q1341" t="str">
        <f>CONCATENATE(C1341,E1341,G1341,I1341)</f>
        <v>14</v>
      </c>
    </row>
    <row r="1342" spans="1:17" x14ac:dyDescent="0.25">
      <c r="A1342">
        <v>1462</v>
      </c>
      <c r="B1342">
        <v>224.79800800000001</v>
      </c>
      <c r="C1342" s="4">
        <v>1</v>
      </c>
      <c r="H1342">
        <v>236.170255</v>
      </c>
      <c r="I1342" s="5">
        <v>4</v>
      </c>
      <c r="P1342">
        <v>2</v>
      </c>
      <c r="Q1342" t="str">
        <f>CONCATENATE(C1342,E1342,G1342,I1342)</f>
        <v>14</v>
      </c>
    </row>
    <row r="1343" spans="1:17" x14ac:dyDescent="0.25">
      <c r="A1343">
        <v>1463</v>
      </c>
      <c r="B1343">
        <v>224.82290599999999</v>
      </c>
      <c r="C1343" s="4">
        <v>1</v>
      </c>
      <c r="H1343">
        <v>236.18975</v>
      </c>
      <c r="I1343" s="5">
        <v>4</v>
      </c>
      <c r="P1343">
        <v>2</v>
      </c>
      <c r="Q1343" t="str">
        <f>CONCATENATE(C1343,E1343,G1343,I1343)</f>
        <v>14</v>
      </c>
    </row>
    <row r="1344" spans="1:17" x14ac:dyDescent="0.25">
      <c r="A1344">
        <v>1464</v>
      </c>
      <c r="B1344">
        <v>224.87068099999999</v>
      </c>
      <c r="C1344" s="4">
        <v>1</v>
      </c>
      <c r="H1344">
        <v>236.12813700000001</v>
      </c>
      <c r="I1344" s="5">
        <v>4</v>
      </c>
      <c r="P1344">
        <v>2</v>
      </c>
      <c r="Q1344" t="str">
        <f>CONCATENATE(C1344,E1344,G1344,I1344)</f>
        <v>14</v>
      </c>
    </row>
    <row r="1345" spans="1:17" x14ac:dyDescent="0.25">
      <c r="A1345">
        <v>1465</v>
      </c>
      <c r="B1345">
        <v>224.88931700000001</v>
      </c>
      <c r="C1345" s="4">
        <v>1</v>
      </c>
      <c r="H1345">
        <v>236.32913500000001</v>
      </c>
      <c r="I1345" s="5">
        <v>4</v>
      </c>
      <c r="P1345">
        <v>2</v>
      </c>
      <c r="Q1345" t="str">
        <f>CONCATENATE(C1345,E1345,G1345,I1345)</f>
        <v>14</v>
      </c>
    </row>
    <row r="1346" spans="1:17" x14ac:dyDescent="0.25">
      <c r="A1346">
        <v>1466</v>
      </c>
      <c r="B1346">
        <v>224.875529</v>
      </c>
      <c r="C1346" s="4">
        <v>1</v>
      </c>
      <c r="P1346">
        <v>1</v>
      </c>
      <c r="Q1346" t="str">
        <f>CONCATENATE(C1346,E1346,G1346,I1346)</f>
        <v>1</v>
      </c>
    </row>
    <row r="1347" spans="1:17" x14ac:dyDescent="0.25">
      <c r="A1347">
        <v>1467</v>
      </c>
      <c r="B1347">
        <v>224.83017899999999</v>
      </c>
      <c r="C1347" s="4">
        <v>1</v>
      </c>
      <c r="D1347">
        <v>217.44666699999999</v>
      </c>
      <c r="E1347" s="2">
        <v>2</v>
      </c>
      <c r="P1347">
        <v>2</v>
      </c>
      <c r="Q1347" t="str">
        <f>CONCATENATE(C1347,E1347,G1347,I1347)</f>
        <v>12</v>
      </c>
    </row>
    <row r="1348" spans="1:17" x14ac:dyDescent="0.25">
      <c r="A1348">
        <v>1468</v>
      </c>
      <c r="B1348">
        <v>224.87891300000001</v>
      </c>
      <c r="C1348" s="4">
        <v>1</v>
      </c>
      <c r="D1348">
        <v>217.394195</v>
      </c>
      <c r="E1348" s="2">
        <v>2</v>
      </c>
      <c r="P1348">
        <v>2</v>
      </c>
      <c r="Q1348" t="str">
        <f>CONCATENATE(C1348,E1348,G1348,I1348)</f>
        <v>12</v>
      </c>
    </row>
    <row r="1349" spans="1:17" x14ac:dyDescent="0.25">
      <c r="A1349">
        <v>1469</v>
      </c>
      <c r="B1349">
        <v>224.87891300000001</v>
      </c>
      <c r="C1349" s="4">
        <v>1</v>
      </c>
      <c r="D1349">
        <v>217.43010100000001</v>
      </c>
      <c r="E1349" s="2">
        <v>2</v>
      </c>
      <c r="F1349">
        <v>225.31474900000001</v>
      </c>
      <c r="G1349" s="3">
        <v>3</v>
      </c>
      <c r="P1349">
        <v>3</v>
      </c>
      <c r="Q1349" t="str">
        <f>CONCATENATE(C1349,E1349,G1349,I1349)</f>
        <v>123</v>
      </c>
    </row>
    <row r="1350" spans="1:17" x14ac:dyDescent="0.25">
      <c r="A1350">
        <v>1470</v>
      </c>
      <c r="D1350">
        <v>217.400103</v>
      </c>
      <c r="E1350" s="2">
        <v>2</v>
      </c>
      <c r="F1350">
        <v>225.38611</v>
      </c>
      <c r="G1350" s="3">
        <v>3</v>
      </c>
      <c r="P1350">
        <v>2</v>
      </c>
      <c r="Q1350" t="str">
        <f>CONCATENATE(C1350,E1350,G1350,I1350)</f>
        <v>23</v>
      </c>
    </row>
    <row r="1351" spans="1:17" x14ac:dyDescent="0.25">
      <c r="A1351">
        <v>1471</v>
      </c>
      <c r="D1351">
        <v>217.43888899999999</v>
      </c>
      <c r="E1351" s="2">
        <v>2</v>
      </c>
      <c r="F1351">
        <v>225.30742699999999</v>
      </c>
      <c r="G1351" s="3">
        <v>3</v>
      </c>
      <c r="P1351">
        <v>2</v>
      </c>
      <c r="Q1351" t="str">
        <f>CONCATENATE(C1351,E1351,G1351,I1351)</f>
        <v>23</v>
      </c>
    </row>
    <row r="1352" spans="1:17" x14ac:dyDescent="0.25">
      <c r="A1352">
        <v>1472</v>
      </c>
      <c r="D1352">
        <v>217.389296</v>
      </c>
      <c r="E1352" s="2">
        <v>2</v>
      </c>
      <c r="F1352">
        <v>225.27616599999999</v>
      </c>
      <c r="G1352" s="3">
        <v>3</v>
      </c>
      <c r="P1352">
        <v>2</v>
      </c>
      <c r="Q1352" t="str">
        <f>CONCATENATE(C1352,E1352,G1352,I1352)</f>
        <v>23</v>
      </c>
    </row>
    <row r="1353" spans="1:17" x14ac:dyDescent="0.25">
      <c r="A1353">
        <v>1473</v>
      </c>
      <c r="D1353">
        <v>217.379751</v>
      </c>
      <c r="E1353" s="2">
        <v>2</v>
      </c>
      <c r="F1353">
        <v>225.29874000000001</v>
      </c>
      <c r="G1353" s="3">
        <v>3</v>
      </c>
      <c r="P1353">
        <v>2</v>
      </c>
      <c r="Q1353" t="str">
        <f>CONCATENATE(C1353,E1353,G1353,I1353)</f>
        <v>23</v>
      </c>
    </row>
    <row r="1354" spans="1:17" x14ac:dyDescent="0.25">
      <c r="A1354">
        <v>1474</v>
      </c>
      <c r="D1354">
        <v>217.38863900000001</v>
      </c>
      <c r="E1354" s="2">
        <v>2</v>
      </c>
      <c r="F1354">
        <v>225.313841</v>
      </c>
      <c r="G1354" s="3">
        <v>3</v>
      </c>
      <c r="P1354">
        <v>2</v>
      </c>
      <c r="Q1354" t="str">
        <f>CONCATENATE(C1354,E1354,G1354,I1354)</f>
        <v>23</v>
      </c>
    </row>
    <row r="1355" spans="1:17" x14ac:dyDescent="0.25">
      <c r="A1355">
        <v>1475</v>
      </c>
      <c r="D1355">
        <v>217.35313600000001</v>
      </c>
      <c r="E1355" s="2">
        <v>2</v>
      </c>
      <c r="F1355">
        <v>225.287226</v>
      </c>
      <c r="G1355" s="3">
        <v>3</v>
      </c>
      <c r="P1355">
        <v>2</v>
      </c>
      <c r="Q1355" t="str">
        <f>CONCATENATE(C1355,E1355,G1355,I1355)</f>
        <v>23</v>
      </c>
    </row>
    <row r="1356" spans="1:17" x14ac:dyDescent="0.25">
      <c r="A1356">
        <v>1476</v>
      </c>
      <c r="D1356">
        <v>217.39121499999999</v>
      </c>
      <c r="E1356" s="2">
        <v>2</v>
      </c>
      <c r="F1356">
        <v>225.37434200000001</v>
      </c>
      <c r="G1356" s="3">
        <v>3</v>
      </c>
      <c r="P1356">
        <v>2</v>
      </c>
      <c r="Q1356" t="str">
        <f>CONCATENATE(C1356,E1356,G1356,I1356)</f>
        <v>23</v>
      </c>
    </row>
    <row r="1357" spans="1:17" x14ac:dyDescent="0.25">
      <c r="A1357">
        <v>1477</v>
      </c>
      <c r="D1357">
        <v>217.426061</v>
      </c>
      <c r="E1357" s="2">
        <v>2</v>
      </c>
      <c r="F1357">
        <v>225.35969700000001</v>
      </c>
      <c r="G1357" s="3">
        <v>3</v>
      </c>
      <c r="P1357">
        <v>2</v>
      </c>
      <c r="Q1357" t="str">
        <f>CONCATENATE(C1357,E1357,G1357,I1357)</f>
        <v>23</v>
      </c>
    </row>
    <row r="1358" spans="1:17" x14ac:dyDescent="0.25">
      <c r="A1358">
        <v>1478</v>
      </c>
      <c r="D1358">
        <v>217.418789</v>
      </c>
      <c r="E1358" s="2">
        <v>2</v>
      </c>
      <c r="F1358">
        <v>225.350606</v>
      </c>
      <c r="G1358" s="3">
        <v>3</v>
      </c>
      <c r="P1358">
        <v>2</v>
      </c>
      <c r="Q1358" t="str">
        <f>CONCATENATE(C1358,E1358,G1358,I1358)</f>
        <v>23</v>
      </c>
    </row>
    <row r="1359" spans="1:17" x14ac:dyDescent="0.25">
      <c r="A1359">
        <v>1479</v>
      </c>
      <c r="D1359">
        <v>217.40252699999999</v>
      </c>
      <c r="E1359" s="2">
        <v>2</v>
      </c>
      <c r="F1359">
        <v>225.30909299999999</v>
      </c>
      <c r="G1359" s="3">
        <v>3</v>
      </c>
      <c r="P1359">
        <v>2</v>
      </c>
      <c r="Q1359" t="str">
        <f>CONCATENATE(C1359,E1359,G1359,I1359)</f>
        <v>23</v>
      </c>
    </row>
    <row r="1360" spans="1:17" x14ac:dyDescent="0.25">
      <c r="A1360">
        <v>1480</v>
      </c>
      <c r="D1360">
        <v>217.42692</v>
      </c>
      <c r="E1360" s="2">
        <v>2</v>
      </c>
      <c r="F1360">
        <v>225.303134</v>
      </c>
      <c r="G1360" s="3">
        <v>3</v>
      </c>
      <c r="P1360">
        <v>2</v>
      </c>
      <c r="Q1360" t="str">
        <f>CONCATENATE(C1360,E1360,G1360,I1360)</f>
        <v>23</v>
      </c>
    </row>
    <row r="1361" spans="1:17" x14ac:dyDescent="0.25">
      <c r="A1361">
        <v>1481</v>
      </c>
      <c r="D1361">
        <v>217.44666699999999</v>
      </c>
      <c r="E1361" s="2">
        <v>2</v>
      </c>
      <c r="F1361">
        <v>225.28389200000001</v>
      </c>
      <c r="G1361" s="3">
        <v>3</v>
      </c>
      <c r="H1361">
        <v>218.19874899999999</v>
      </c>
      <c r="I1361" s="5">
        <v>4</v>
      </c>
      <c r="P1361">
        <v>3</v>
      </c>
      <c r="Q1361" t="str">
        <f>CONCATENATE(C1361,E1361,G1361,I1361)</f>
        <v>234</v>
      </c>
    </row>
    <row r="1362" spans="1:17" x14ac:dyDescent="0.25">
      <c r="A1362">
        <v>1482</v>
      </c>
      <c r="B1362">
        <v>208.291381</v>
      </c>
      <c r="C1362" s="4">
        <v>1</v>
      </c>
      <c r="F1362">
        <v>225.253995</v>
      </c>
      <c r="G1362" s="3">
        <v>3</v>
      </c>
      <c r="H1362">
        <v>218.04764599999999</v>
      </c>
      <c r="I1362" s="5">
        <v>4</v>
      </c>
      <c r="P1362">
        <v>3</v>
      </c>
      <c r="Q1362" t="str">
        <f>CONCATENATE(C1362,E1362,G1362,I1362)</f>
        <v>134</v>
      </c>
    </row>
    <row r="1363" spans="1:17" x14ac:dyDescent="0.25">
      <c r="A1363">
        <v>1483</v>
      </c>
      <c r="B1363">
        <v>208.30199400000001</v>
      </c>
      <c r="C1363" s="4">
        <v>1</v>
      </c>
      <c r="F1363">
        <v>225.31474900000001</v>
      </c>
      <c r="G1363" s="3">
        <v>3</v>
      </c>
      <c r="H1363">
        <v>218.09128000000001</v>
      </c>
      <c r="I1363" s="5">
        <v>4</v>
      </c>
      <c r="P1363">
        <v>3</v>
      </c>
      <c r="Q1363" t="str">
        <f>CONCATENATE(C1363,E1363,G1363,I1363)</f>
        <v>134</v>
      </c>
    </row>
    <row r="1364" spans="1:17" x14ac:dyDescent="0.25">
      <c r="A1364">
        <v>1484</v>
      </c>
      <c r="B1364">
        <v>208.337096</v>
      </c>
      <c r="C1364" s="4">
        <v>1</v>
      </c>
      <c r="H1364">
        <v>218.08921000000001</v>
      </c>
      <c r="I1364" s="5">
        <v>4</v>
      </c>
      <c r="P1364">
        <v>2</v>
      </c>
      <c r="Q1364" t="str">
        <f>CONCATENATE(C1364,E1364,G1364,I1364)</f>
        <v>14</v>
      </c>
    </row>
    <row r="1365" spans="1:17" x14ac:dyDescent="0.25">
      <c r="A1365">
        <v>1485</v>
      </c>
      <c r="B1365">
        <v>208.34280699999999</v>
      </c>
      <c r="C1365" s="4">
        <v>1</v>
      </c>
      <c r="H1365">
        <v>218.08552299999999</v>
      </c>
      <c r="I1365" s="5">
        <v>4</v>
      </c>
      <c r="P1365">
        <v>2</v>
      </c>
      <c r="Q1365" t="str">
        <f>CONCATENATE(C1365,E1365,G1365,I1365)</f>
        <v>14</v>
      </c>
    </row>
    <row r="1366" spans="1:17" x14ac:dyDescent="0.25">
      <c r="A1366">
        <v>1486</v>
      </c>
      <c r="B1366">
        <v>208.34964300000001</v>
      </c>
      <c r="C1366" s="4">
        <v>1</v>
      </c>
      <c r="H1366">
        <v>218.15703400000001</v>
      </c>
      <c r="I1366" s="5">
        <v>4</v>
      </c>
      <c r="P1366">
        <v>2</v>
      </c>
      <c r="Q1366" t="str">
        <f>CONCATENATE(C1366,E1366,G1366,I1366)</f>
        <v>14</v>
      </c>
    </row>
    <row r="1367" spans="1:17" x14ac:dyDescent="0.25">
      <c r="A1367">
        <v>1487</v>
      </c>
      <c r="B1367">
        <v>208.35530800000001</v>
      </c>
      <c r="C1367" s="4">
        <v>1</v>
      </c>
      <c r="H1367">
        <v>218.20541499999999</v>
      </c>
      <c r="I1367" s="5">
        <v>4</v>
      </c>
      <c r="P1367">
        <v>2</v>
      </c>
      <c r="Q1367" t="str">
        <f>CONCATENATE(C1367,E1367,G1367,I1367)</f>
        <v>14</v>
      </c>
    </row>
    <row r="1368" spans="1:17" x14ac:dyDescent="0.25">
      <c r="A1368">
        <v>1488</v>
      </c>
      <c r="B1368">
        <v>208.35398000000001</v>
      </c>
      <c r="C1368" s="4">
        <v>1</v>
      </c>
      <c r="H1368">
        <v>218.21672799999999</v>
      </c>
      <c r="I1368" s="5">
        <v>4</v>
      </c>
      <c r="P1368">
        <v>2</v>
      </c>
      <c r="Q1368" t="str">
        <f>CONCATENATE(C1368,E1368,G1368,I1368)</f>
        <v>14</v>
      </c>
    </row>
    <row r="1369" spans="1:17" x14ac:dyDescent="0.25">
      <c r="A1369">
        <v>1489</v>
      </c>
      <c r="B1369">
        <v>208.37367900000001</v>
      </c>
      <c r="C1369" s="4">
        <v>1</v>
      </c>
      <c r="H1369">
        <v>218.19213300000001</v>
      </c>
      <c r="I1369" s="5">
        <v>4</v>
      </c>
      <c r="P1369">
        <v>2</v>
      </c>
      <c r="Q1369" t="str">
        <f>CONCATENATE(C1369,E1369,G1369,I1369)</f>
        <v>14</v>
      </c>
    </row>
    <row r="1370" spans="1:17" x14ac:dyDescent="0.25">
      <c r="A1370">
        <v>1490</v>
      </c>
      <c r="B1370">
        <v>208.39449200000001</v>
      </c>
      <c r="C1370" s="4">
        <v>1</v>
      </c>
      <c r="H1370">
        <v>218.21723299999999</v>
      </c>
      <c r="I1370" s="5">
        <v>4</v>
      </c>
      <c r="P1370">
        <v>2</v>
      </c>
      <c r="Q1370" t="str">
        <f>CONCATENATE(C1370,E1370,G1370,I1370)</f>
        <v>14</v>
      </c>
    </row>
    <row r="1371" spans="1:17" x14ac:dyDescent="0.25">
      <c r="A1371">
        <v>1491</v>
      </c>
      <c r="B1371">
        <v>208.38046199999999</v>
      </c>
      <c r="C1371" s="4">
        <v>1</v>
      </c>
      <c r="H1371">
        <v>218.18223499999999</v>
      </c>
      <c r="I1371" s="5">
        <v>4</v>
      </c>
      <c r="P1371">
        <v>2</v>
      </c>
      <c r="Q1371" t="str">
        <f>CONCATENATE(C1371,E1371,G1371,I1371)</f>
        <v>14</v>
      </c>
    </row>
    <row r="1372" spans="1:17" x14ac:dyDescent="0.25">
      <c r="A1372">
        <v>1492</v>
      </c>
      <c r="B1372">
        <v>208.44673499999999</v>
      </c>
      <c r="C1372" s="4">
        <v>1</v>
      </c>
      <c r="H1372">
        <v>218.133197</v>
      </c>
      <c r="I1372" s="5">
        <v>4</v>
      </c>
      <c r="P1372">
        <v>2</v>
      </c>
      <c r="Q1372" t="str">
        <f>CONCATENATE(C1372,E1372,G1372,I1372)</f>
        <v>14</v>
      </c>
    </row>
    <row r="1373" spans="1:17" x14ac:dyDescent="0.25">
      <c r="A1373">
        <v>1493</v>
      </c>
      <c r="B1373">
        <v>208.43688900000001</v>
      </c>
      <c r="C1373" s="4">
        <v>1</v>
      </c>
      <c r="H1373">
        <v>218.14829699999999</v>
      </c>
      <c r="I1373" s="5">
        <v>4</v>
      </c>
      <c r="P1373">
        <v>2</v>
      </c>
      <c r="Q1373" t="str">
        <f>CONCATENATE(C1373,E1373,G1373,I1373)</f>
        <v>14</v>
      </c>
    </row>
    <row r="1374" spans="1:17" x14ac:dyDescent="0.25">
      <c r="A1374">
        <v>1494</v>
      </c>
      <c r="B1374">
        <v>208.45163700000001</v>
      </c>
      <c r="C1374" s="4">
        <v>1</v>
      </c>
      <c r="H1374">
        <v>218.07173499999999</v>
      </c>
      <c r="I1374" s="5">
        <v>4</v>
      </c>
      <c r="P1374">
        <v>2</v>
      </c>
      <c r="Q1374" t="str">
        <f>CONCATENATE(C1374,E1374,G1374,I1374)</f>
        <v>14</v>
      </c>
    </row>
    <row r="1375" spans="1:17" x14ac:dyDescent="0.25">
      <c r="A1375">
        <v>1495</v>
      </c>
      <c r="B1375">
        <v>208.291381</v>
      </c>
      <c r="C1375" s="4">
        <v>1</v>
      </c>
      <c r="H1375">
        <v>218.00254699999999</v>
      </c>
      <c r="I1375" s="5">
        <v>4</v>
      </c>
      <c r="P1375">
        <v>2</v>
      </c>
      <c r="Q1375" t="str">
        <f>CONCATENATE(C1375,E1375,G1375,I1375)</f>
        <v>14</v>
      </c>
    </row>
    <row r="1376" spans="1:17" x14ac:dyDescent="0.25">
      <c r="A1376">
        <v>1496</v>
      </c>
      <c r="B1376">
        <v>208.291381</v>
      </c>
      <c r="C1376" s="4">
        <v>1</v>
      </c>
      <c r="H1376">
        <v>218.19874899999999</v>
      </c>
      <c r="I1376" s="5">
        <v>4</v>
      </c>
      <c r="P1376">
        <v>2</v>
      </c>
      <c r="Q1376" t="str">
        <f>CONCATENATE(C1376,E1376,G1376,I1376)</f>
        <v>14</v>
      </c>
    </row>
    <row r="1377" spans="1:17" x14ac:dyDescent="0.25">
      <c r="A1377">
        <v>1497</v>
      </c>
      <c r="D1377">
        <v>198.50495100000001</v>
      </c>
      <c r="E1377" s="2">
        <v>2</v>
      </c>
      <c r="P1377">
        <v>1</v>
      </c>
      <c r="Q1377" t="str">
        <f>CONCATENATE(C1377,E1377,G1377,I1377)</f>
        <v>2</v>
      </c>
    </row>
    <row r="1378" spans="1:17" x14ac:dyDescent="0.25">
      <c r="A1378">
        <v>1498</v>
      </c>
      <c r="D1378">
        <v>198.490566</v>
      </c>
      <c r="E1378" s="2">
        <v>2</v>
      </c>
      <c r="F1378">
        <v>208.36398200000002</v>
      </c>
      <c r="G1378" s="3">
        <v>3</v>
      </c>
      <c r="P1378">
        <v>2</v>
      </c>
      <c r="Q1378" t="str">
        <f>CONCATENATE(C1378,E1378,G1378,I1378)</f>
        <v>23</v>
      </c>
    </row>
    <row r="1379" spans="1:17" x14ac:dyDescent="0.25">
      <c r="A1379">
        <v>1499</v>
      </c>
      <c r="D1379">
        <v>198.52311600000002</v>
      </c>
      <c r="E1379" s="2">
        <v>2</v>
      </c>
      <c r="F1379">
        <v>208.41117800000001</v>
      </c>
      <c r="G1379" s="3">
        <v>3</v>
      </c>
      <c r="P1379">
        <v>2</v>
      </c>
      <c r="Q1379" t="str">
        <f>CONCATENATE(C1379,E1379,G1379,I1379)</f>
        <v>23</v>
      </c>
    </row>
    <row r="1380" spans="1:17" x14ac:dyDescent="0.25">
      <c r="A1380">
        <v>1500</v>
      </c>
      <c r="D1380">
        <v>198.499236</v>
      </c>
      <c r="E1380" s="2">
        <v>2</v>
      </c>
      <c r="F1380">
        <v>208.385108</v>
      </c>
      <c r="G1380" s="3">
        <v>3</v>
      </c>
      <c r="P1380">
        <v>2</v>
      </c>
      <c r="Q1380" t="str">
        <f>CONCATENATE(C1380,E1380,G1380,I1380)</f>
        <v>23</v>
      </c>
    </row>
    <row r="1381" spans="1:17" x14ac:dyDescent="0.25">
      <c r="A1381">
        <v>1501</v>
      </c>
      <c r="D1381">
        <v>198.50816700000001</v>
      </c>
      <c r="E1381" s="2">
        <v>2</v>
      </c>
      <c r="F1381">
        <v>208.41225</v>
      </c>
      <c r="G1381" s="3">
        <v>3</v>
      </c>
      <c r="P1381">
        <v>2</v>
      </c>
      <c r="Q1381" t="str">
        <f>CONCATENATE(C1381,E1381,G1381,I1381)</f>
        <v>23</v>
      </c>
    </row>
    <row r="1382" spans="1:17" x14ac:dyDescent="0.25">
      <c r="A1382">
        <v>1502</v>
      </c>
      <c r="D1382">
        <v>198.478576</v>
      </c>
      <c r="E1382" s="2">
        <v>2</v>
      </c>
      <c r="F1382">
        <v>208.38806500000001</v>
      </c>
      <c r="G1382" s="3">
        <v>3</v>
      </c>
      <c r="P1382">
        <v>2</v>
      </c>
      <c r="Q1382" t="str">
        <f>CONCATENATE(C1382,E1382,G1382,I1382)</f>
        <v>23</v>
      </c>
    </row>
    <row r="1383" spans="1:17" x14ac:dyDescent="0.25">
      <c r="A1383">
        <v>1503</v>
      </c>
      <c r="D1383">
        <v>198.49280899999999</v>
      </c>
      <c r="E1383" s="2">
        <v>2</v>
      </c>
      <c r="F1383">
        <v>208.396331</v>
      </c>
      <c r="G1383" s="3">
        <v>3</v>
      </c>
      <c r="P1383">
        <v>2</v>
      </c>
      <c r="Q1383" t="str">
        <f>CONCATENATE(C1383,E1383,G1383,I1383)</f>
        <v>23</v>
      </c>
    </row>
    <row r="1384" spans="1:17" x14ac:dyDescent="0.25">
      <c r="A1384">
        <v>1504</v>
      </c>
      <c r="D1384">
        <v>198.46954299999999</v>
      </c>
      <c r="E1384" s="2">
        <v>2</v>
      </c>
      <c r="F1384">
        <v>208.40327000000002</v>
      </c>
      <c r="G1384" s="3">
        <v>3</v>
      </c>
      <c r="P1384">
        <v>2</v>
      </c>
      <c r="Q1384" t="str">
        <f>CONCATENATE(C1384,E1384,G1384,I1384)</f>
        <v>23</v>
      </c>
    </row>
    <row r="1385" spans="1:17" x14ac:dyDescent="0.25">
      <c r="A1385">
        <v>1505</v>
      </c>
      <c r="D1385">
        <v>198.45979600000001</v>
      </c>
      <c r="E1385" s="2">
        <v>2</v>
      </c>
      <c r="F1385">
        <v>208.423877</v>
      </c>
      <c r="G1385" s="3">
        <v>3</v>
      </c>
      <c r="P1385">
        <v>2</v>
      </c>
      <c r="Q1385" t="str">
        <f>CONCATENATE(C1385,E1385,G1385,I1385)</f>
        <v>23</v>
      </c>
    </row>
    <row r="1386" spans="1:17" x14ac:dyDescent="0.25">
      <c r="A1386">
        <v>1506</v>
      </c>
      <c r="D1386">
        <v>198.437297</v>
      </c>
      <c r="E1386" s="2">
        <v>2</v>
      </c>
      <c r="F1386">
        <v>208.39418699999999</v>
      </c>
      <c r="G1386" s="3">
        <v>3</v>
      </c>
      <c r="P1386">
        <v>2</v>
      </c>
      <c r="Q1386" t="str">
        <f>CONCATENATE(C1386,E1386,G1386,I1386)</f>
        <v>23</v>
      </c>
    </row>
    <row r="1387" spans="1:17" x14ac:dyDescent="0.25">
      <c r="A1387">
        <v>1507</v>
      </c>
      <c r="D1387">
        <v>198.42816500000001</v>
      </c>
      <c r="E1387" s="2">
        <v>2</v>
      </c>
      <c r="F1387">
        <v>208.373985</v>
      </c>
      <c r="G1387" s="3">
        <v>3</v>
      </c>
      <c r="P1387">
        <v>2</v>
      </c>
      <c r="Q1387" t="str">
        <f>CONCATENATE(C1387,E1387,G1387,I1387)</f>
        <v>23</v>
      </c>
    </row>
    <row r="1388" spans="1:17" x14ac:dyDescent="0.25">
      <c r="A1388">
        <v>1508</v>
      </c>
      <c r="D1388">
        <v>198.485107</v>
      </c>
      <c r="E1388" s="2">
        <v>2</v>
      </c>
      <c r="F1388">
        <v>208.377757</v>
      </c>
      <c r="G1388" s="3">
        <v>3</v>
      </c>
      <c r="P1388">
        <v>2</v>
      </c>
      <c r="Q1388" t="str">
        <f>CONCATENATE(C1388,E1388,G1388,I1388)</f>
        <v>23</v>
      </c>
    </row>
    <row r="1389" spans="1:17" x14ac:dyDescent="0.25">
      <c r="A1389">
        <v>1509</v>
      </c>
      <c r="D1389">
        <v>198.37306100000001</v>
      </c>
      <c r="E1389" s="2">
        <v>2</v>
      </c>
      <c r="F1389">
        <v>208.357043</v>
      </c>
      <c r="G1389" s="3">
        <v>3</v>
      </c>
      <c r="P1389">
        <v>2</v>
      </c>
      <c r="Q1389" t="str">
        <f>CONCATENATE(C1389,E1389,G1389,I1389)</f>
        <v>23</v>
      </c>
    </row>
    <row r="1390" spans="1:17" x14ac:dyDescent="0.25">
      <c r="A1390">
        <v>1510</v>
      </c>
      <c r="D1390">
        <v>198.50495100000001</v>
      </c>
      <c r="E1390" s="2">
        <v>2</v>
      </c>
      <c r="F1390">
        <v>208.36398200000002</v>
      </c>
      <c r="G1390" s="3">
        <v>3</v>
      </c>
      <c r="P1390">
        <v>2</v>
      </c>
      <c r="Q1390" t="str">
        <f>CONCATENATE(C1390,E1390,G1390,I1390)</f>
        <v>23</v>
      </c>
    </row>
    <row r="1391" spans="1:17" x14ac:dyDescent="0.25">
      <c r="A1391">
        <v>1511</v>
      </c>
      <c r="P1391">
        <v>0</v>
      </c>
      <c r="Q1391" t="str">
        <f>CONCATENATE(C1391,E1391,G1391,I1391)</f>
        <v/>
      </c>
    </row>
    <row r="1392" spans="1:17" x14ac:dyDescent="0.25">
      <c r="A1392">
        <v>1512</v>
      </c>
      <c r="H1392">
        <v>198.39306200000001</v>
      </c>
      <c r="I1392" s="5">
        <v>4</v>
      </c>
      <c r="P1392">
        <v>1</v>
      </c>
      <c r="Q1392" t="str">
        <f>CONCATENATE(C1392,E1392,G1392,I1392)</f>
        <v>4</v>
      </c>
    </row>
    <row r="1393" spans="1:17" x14ac:dyDescent="0.25">
      <c r="A1393">
        <v>1513</v>
      </c>
      <c r="H1393">
        <v>198.308166</v>
      </c>
      <c r="I1393" s="5">
        <v>4</v>
      </c>
      <c r="P1393">
        <v>1</v>
      </c>
      <c r="Q1393" t="str">
        <f>CONCATENATE(C1393,E1393,G1393,I1393)</f>
        <v>4</v>
      </c>
    </row>
    <row r="1394" spans="1:17" x14ac:dyDescent="0.25">
      <c r="A1394">
        <v>1514</v>
      </c>
      <c r="B1394">
        <v>186.81944200000001</v>
      </c>
      <c r="C1394" s="4">
        <v>1</v>
      </c>
      <c r="H1394">
        <v>198.31734800000001</v>
      </c>
      <c r="I1394" s="5">
        <v>4</v>
      </c>
      <c r="P1394">
        <v>2</v>
      </c>
      <c r="Q1394" t="str">
        <f>CONCATENATE(C1394,E1394,G1394,I1394)</f>
        <v>14</v>
      </c>
    </row>
    <row r="1395" spans="1:17" x14ac:dyDescent="0.25">
      <c r="A1395">
        <v>1515</v>
      </c>
      <c r="B1395">
        <v>186.85816500000001</v>
      </c>
      <c r="C1395" s="4">
        <v>1</v>
      </c>
      <c r="H1395">
        <v>198.34178900000001</v>
      </c>
      <c r="I1395" s="5">
        <v>4</v>
      </c>
      <c r="P1395">
        <v>2</v>
      </c>
      <c r="Q1395" t="str">
        <f>CONCATENATE(C1395,E1395,G1395,I1395)</f>
        <v>14</v>
      </c>
    </row>
    <row r="1396" spans="1:17" x14ac:dyDescent="0.25">
      <c r="A1396">
        <v>1516</v>
      </c>
      <c r="B1396">
        <v>186.85796300000001</v>
      </c>
      <c r="C1396" s="4">
        <v>1</v>
      </c>
      <c r="H1396">
        <v>198.364135</v>
      </c>
      <c r="I1396" s="5">
        <v>4</v>
      </c>
      <c r="P1396">
        <v>2</v>
      </c>
      <c r="Q1396" t="str">
        <f>CONCATENATE(C1396,E1396,G1396,I1396)</f>
        <v>14</v>
      </c>
    </row>
    <row r="1397" spans="1:17" x14ac:dyDescent="0.25">
      <c r="A1397">
        <v>1517</v>
      </c>
      <c r="B1397">
        <v>186.876788</v>
      </c>
      <c r="C1397" s="4">
        <v>1</v>
      </c>
      <c r="H1397">
        <v>198.365768</v>
      </c>
      <c r="I1397" s="5">
        <v>4</v>
      </c>
      <c r="P1397">
        <v>2</v>
      </c>
      <c r="Q1397" t="str">
        <f>CONCATENATE(C1397,E1397,G1397,I1397)</f>
        <v>14</v>
      </c>
    </row>
    <row r="1398" spans="1:17" x14ac:dyDescent="0.25">
      <c r="A1398">
        <v>1518</v>
      </c>
      <c r="B1398">
        <v>186.89939000000001</v>
      </c>
      <c r="C1398" s="4">
        <v>1</v>
      </c>
      <c r="H1398">
        <v>198.34240299999999</v>
      </c>
      <c r="I1398" s="5">
        <v>4</v>
      </c>
      <c r="P1398">
        <v>2</v>
      </c>
      <c r="Q1398" t="str">
        <f>CONCATENATE(C1398,E1398,G1398,I1398)</f>
        <v>14</v>
      </c>
    </row>
    <row r="1399" spans="1:17" x14ac:dyDescent="0.25">
      <c r="A1399">
        <v>1519</v>
      </c>
      <c r="B1399">
        <v>186.87046000000001</v>
      </c>
      <c r="C1399" s="4">
        <v>1</v>
      </c>
      <c r="H1399">
        <v>198.371227</v>
      </c>
      <c r="I1399" s="5">
        <v>4</v>
      </c>
      <c r="P1399">
        <v>2</v>
      </c>
      <c r="Q1399" t="str">
        <f>CONCATENATE(C1399,E1399,G1399,I1399)</f>
        <v>14</v>
      </c>
    </row>
    <row r="1400" spans="1:17" x14ac:dyDescent="0.25">
      <c r="A1400">
        <v>1520</v>
      </c>
      <c r="B1400">
        <v>186.83842000000001</v>
      </c>
      <c r="C1400" s="4">
        <v>1</v>
      </c>
      <c r="H1400">
        <v>198.320052</v>
      </c>
      <c r="I1400" s="5">
        <v>4</v>
      </c>
      <c r="P1400">
        <v>2</v>
      </c>
      <c r="Q1400" t="str">
        <f>CONCATENATE(C1400,E1400,G1400,I1400)</f>
        <v>14</v>
      </c>
    </row>
    <row r="1401" spans="1:17" x14ac:dyDescent="0.25">
      <c r="A1401">
        <v>1521</v>
      </c>
      <c r="B1401">
        <v>186.87535800000001</v>
      </c>
      <c r="C1401" s="4">
        <v>1</v>
      </c>
      <c r="H1401">
        <v>198.33760799999999</v>
      </c>
      <c r="I1401" s="5">
        <v>4</v>
      </c>
      <c r="P1401">
        <v>2</v>
      </c>
      <c r="Q1401" t="str">
        <f>CONCATENATE(C1401,E1401,G1401,I1401)</f>
        <v>14</v>
      </c>
    </row>
    <row r="1402" spans="1:17" x14ac:dyDescent="0.25">
      <c r="A1402">
        <v>1522</v>
      </c>
      <c r="B1402">
        <v>186.85826800000001</v>
      </c>
      <c r="C1402" s="4">
        <v>1</v>
      </c>
      <c r="H1402">
        <v>198.41296299999999</v>
      </c>
      <c r="I1402" s="5">
        <v>4</v>
      </c>
      <c r="P1402">
        <v>2</v>
      </c>
      <c r="Q1402" t="str">
        <f>CONCATENATE(C1402,E1402,G1402,I1402)</f>
        <v>14</v>
      </c>
    </row>
    <row r="1403" spans="1:17" x14ac:dyDescent="0.25">
      <c r="A1403">
        <v>1523</v>
      </c>
      <c r="B1403">
        <v>186.890716</v>
      </c>
      <c r="C1403" s="4">
        <v>1</v>
      </c>
      <c r="H1403">
        <v>198.39306200000001</v>
      </c>
      <c r="I1403" s="5">
        <v>4</v>
      </c>
      <c r="P1403">
        <v>2</v>
      </c>
      <c r="Q1403" t="str">
        <f>CONCATENATE(C1403,E1403,G1403,I1403)</f>
        <v>14</v>
      </c>
    </row>
    <row r="1404" spans="1:17" x14ac:dyDescent="0.25">
      <c r="A1404">
        <v>1524</v>
      </c>
      <c r="B1404">
        <v>186.81944200000001</v>
      </c>
      <c r="C1404" s="4">
        <v>1</v>
      </c>
      <c r="P1404">
        <v>1</v>
      </c>
      <c r="Q1404" t="str">
        <f>CONCATENATE(C1404,E1404,G1404,I1404)</f>
        <v>1</v>
      </c>
    </row>
    <row r="1405" spans="1:17" x14ac:dyDescent="0.25">
      <c r="A1405">
        <v>1525</v>
      </c>
      <c r="P1405">
        <v>0</v>
      </c>
      <c r="Q1405" t="str">
        <f>CONCATENATE(C1405,E1405,G1405,I1405)</f>
        <v/>
      </c>
    </row>
    <row r="1406" spans="1:17" x14ac:dyDescent="0.25">
      <c r="A1406">
        <v>1526</v>
      </c>
      <c r="P1406">
        <v>0</v>
      </c>
      <c r="Q1406" t="str">
        <f>CONCATENATE(C1406,E1406,G1406,I1406)</f>
        <v/>
      </c>
    </row>
    <row r="1407" spans="1:17" x14ac:dyDescent="0.25">
      <c r="A1407">
        <v>1527</v>
      </c>
      <c r="D1407">
        <v>174.36704400000002</v>
      </c>
      <c r="E1407" s="2">
        <v>2</v>
      </c>
      <c r="F1407">
        <v>185.321124</v>
      </c>
      <c r="G1407" s="3">
        <v>3</v>
      </c>
      <c r="P1407">
        <v>2</v>
      </c>
      <c r="Q1407" t="str">
        <f>CONCATENATE(C1407,E1407,G1407,I1407)</f>
        <v>23</v>
      </c>
    </row>
    <row r="1408" spans="1:17" x14ac:dyDescent="0.25">
      <c r="A1408">
        <v>1528</v>
      </c>
      <c r="D1408">
        <v>174.32607400000001</v>
      </c>
      <c r="E1408" s="2">
        <v>2</v>
      </c>
      <c r="F1408">
        <v>185.28796299999999</v>
      </c>
      <c r="G1408" s="3">
        <v>3</v>
      </c>
      <c r="P1408">
        <v>2</v>
      </c>
      <c r="Q1408" t="str">
        <f>CONCATENATE(C1408,E1408,G1408,I1408)</f>
        <v>23</v>
      </c>
    </row>
    <row r="1409" spans="1:17" x14ac:dyDescent="0.25">
      <c r="A1409">
        <v>1529</v>
      </c>
      <c r="D1409">
        <v>174.37331699999999</v>
      </c>
      <c r="E1409" s="2">
        <v>2</v>
      </c>
      <c r="F1409">
        <v>185.30081899999999</v>
      </c>
      <c r="G1409" s="3">
        <v>3</v>
      </c>
      <c r="P1409">
        <v>2</v>
      </c>
      <c r="Q1409" t="str">
        <f>CONCATENATE(C1409,E1409,G1409,I1409)</f>
        <v>23</v>
      </c>
    </row>
    <row r="1410" spans="1:17" x14ac:dyDescent="0.25">
      <c r="A1410">
        <v>1530</v>
      </c>
      <c r="D1410">
        <v>174.33755200000002</v>
      </c>
      <c r="E1410" s="2">
        <v>2</v>
      </c>
      <c r="F1410">
        <v>185.284187</v>
      </c>
      <c r="G1410" s="3">
        <v>3</v>
      </c>
      <c r="P1410">
        <v>2</v>
      </c>
      <c r="Q1410" t="str">
        <f>CONCATENATE(C1410,E1410,G1410,I1410)</f>
        <v>23</v>
      </c>
    </row>
    <row r="1411" spans="1:17" x14ac:dyDescent="0.25">
      <c r="A1411">
        <v>1531</v>
      </c>
      <c r="D1411">
        <v>174.34081800000001</v>
      </c>
      <c r="E1411" s="2">
        <v>2</v>
      </c>
      <c r="F1411">
        <v>185.28979800000002</v>
      </c>
      <c r="G1411" s="3">
        <v>3</v>
      </c>
      <c r="P1411">
        <v>2</v>
      </c>
      <c r="Q1411" t="str">
        <f>CONCATENATE(C1411,E1411,G1411,I1411)</f>
        <v>23</v>
      </c>
    </row>
    <row r="1412" spans="1:17" x14ac:dyDescent="0.25">
      <c r="A1412">
        <v>1532</v>
      </c>
      <c r="D1412">
        <v>174.376992</v>
      </c>
      <c r="E1412" s="2">
        <v>2</v>
      </c>
      <c r="F1412">
        <v>185.29755299999999</v>
      </c>
      <c r="G1412" s="3">
        <v>3</v>
      </c>
      <c r="P1412">
        <v>2</v>
      </c>
      <c r="Q1412" t="str">
        <f>CONCATENATE(C1412,E1412,G1412,I1412)</f>
        <v>23</v>
      </c>
    </row>
    <row r="1413" spans="1:17" x14ac:dyDescent="0.25">
      <c r="A1413">
        <v>1533</v>
      </c>
      <c r="D1413">
        <v>174.36775700000001</v>
      </c>
      <c r="E1413" s="2">
        <v>2</v>
      </c>
      <c r="F1413">
        <v>185.30194</v>
      </c>
      <c r="G1413" s="3">
        <v>3</v>
      </c>
      <c r="P1413">
        <v>2</v>
      </c>
      <c r="Q1413" t="str">
        <f>CONCATENATE(C1413,E1413,G1413,I1413)</f>
        <v>23</v>
      </c>
    </row>
    <row r="1414" spans="1:17" x14ac:dyDescent="0.25">
      <c r="A1414">
        <v>1534</v>
      </c>
      <c r="D1414">
        <v>174.32020700000001</v>
      </c>
      <c r="E1414" s="2">
        <v>2</v>
      </c>
      <c r="F1414">
        <v>185.313728</v>
      </c>
      <c r="G1414" s="3">
        <v>3</v>
      </c>
      <c r="P1414">
        <v>2</v>
      </c>
      <c r="Q1414" t="str">
        <f>CONCATENATE(C1414,E1414,G1414,I1414)</f>
        <v>23</v>
      </c>
    </row>
    <row r="1415" spans="1:17" x14ac:dyDescent="0.25">
      <c r="A1415">
        <v>1535</v>
      </c>
      <c r="D1415">
        <v>174.29750200000001</v>
      </c>
      <c r="E1415" s="2">
        <v>2</v>
      </c>
      <c r="F1415">
        <v>185.26076800000001</v>
      </c>
      <c r="G1415" s="3">
        <v>3</v>
      </c>
      <c r="P1415">
        <v>2</v>
      </c>
      <c r="Q1415" t="str">
        <f>CONCATENATE(C1415,E1415,G1415,I1415)</f>
        <v>23</v>
      </c>
    </row>
    <row r="1416" spans="1:17" x14ac:dyDescent="0.25">
      <c r="A1416">
        <v>1536</v>
      </c>
      <c r="D1416">
        <v>174.30000200000001</v>
      </c>
      <c r="E1416" s="2">
        <v>2</v>
      </c>
      <c r="F1416">
        <v>185.18444400000001</v>
      </c>
      <c r="G1416" s="3">
        <v>3</v>
      </c>
      <c r="P1416">
        <v>2</v>
      </c>
      <c r="Q1416" t="str">
        <f>CONCATENATE(C1416,E1416,G1416,I1416)</f>
        <v>23</v>
      </c>
    </row>
    <row r="1417" spans="1:17" x14ac:dyDescent="0.25">
      <c r="A1417">
        <v>1537</v>
      </c>
      <c r="D1417">
        <v>174.36704400000002</v>
      </c>
      <c r="E1417" s="2">
        <v>2</v>
      </c>
      <c r="F1417">
        <v>185.321124</v>
      </c>
      <c r="G1417" s="3">
        <v>3</v>
      </c>
      <c r="P1417">
        <v>2</v>
      </c>
      <c r="Q1417" t="str">
        <f>CONCATENATE(C1417,E1417,G1417,I1417)</f>
        <v>23</v>
      </c>
    </row>
    <row r="1418" spans="1:17" x14ac:dyDescent="0.25">
      <c r="A1418">
        <v>1538</v>
      </c>
      <c r="P1418">
        <v>0</v>
      </c>
      <c r="Q1418" t="str">
        <f>CONCATENATE(C1418,E1418,G1418,I1418)</f>
        <v/>
      </c>
    </row>
    <row r="1419" spans="1:17" x14ac:dyDescent="0.25">
      <c r="A1419">
        <v>1539</v>
      </c>
      <c r="H1419">
        <v>173.685868</v>
      </c>
      <c r="I1419" s="5">
        <v>4</v>
      </c>
      <c r="P1419">
        <v>1</v>
      </c>
      <c r="Q1419" t="str">
        <f>CONCATENATE(C1419,E1419,G1419,I1419)</f>
        <v>4</v>
      </c>
    </row>
    <row r="1420" spans="1:17" x14ac:dyDescent="0.25">
      <c r="A1420">
        <v>1540</v>
      </c>
      <c r="B1420">
        <v>163.87581900000001</v>
      </c>
      <c r="C1420" s="4">
        <v>1</v>
      </c>
      <c r="H1420">
        <v>173.55479700000001</v>
      </c>
      <c r="I1420" s="5">
        <v>4</v>
      </c>
      <c r="P1420">
        <v>2</v>
      </c>
      <c r="Q1420" t="str">
        <f>CONCATENATE(C1420,E1420,G1420,I1420)</f>
        <v>14</v>
      </c>
    </row>
    <row r="1421" spans="1:17" x14ac:dyDescent="0.25">
      <c r="A1421">
        <v>1541</v>
      </c>
      <c r="B1421">
        <v>163.85770600000001</v>
      </c>
      <c r="C1421" s="4">
        <v>1</v>
      </c>
      <c r="H1421">
        <v>173.54969700000001</v>
      </c>
      <c r="I1421" s="5">
        <v>4</v>
      </c>
      <c r="P1421">
        <v>2</v>
      </c>
      <c r="Q1421" t="str">
        <f>CONCATENATE(C1421,E1421,G1421,I1421)</f>
        <v>14</v>
      </c>
    </row>
    <row r="1422" spans="1:17" x14ac:dyDescent="0.25">
      <c r="A1422">
        <v>1542</v>
      </c>
      <c r="B1422">
        <v>163.80637999999999</v>
      </c>
      <c r="C1422" s="4">
        <v>1</v>
      </c>
      <c r="H1422">
        <v>173.611583</v>
      </c>
      <c r="I1422" s="5">
        <v>4</v>
      </c>
      <c r="P1422">
        <v>2</v>
      </c>
      <c r="Q1422" t="str">
        <f>CONCATENATE(C1422,E1422,G1422,I1422)</f>
        <v>14</v>
      </c>
    </row>
    <row r="1423" spans="1:17" x14ac:dyDescent="0.25">
      <c r="A1423">
        <v>1543</v>
      </c>
      <c r="B1423">
        <v>163.89729800000001</v>
      </c>
      <c r="C1423" s="4">
        <v>1</v>
      </c>
      <c r="H1423">
        <v>173.62801100000001</v>
      </c>
      <c r="I1423" s="5">
        <v>4</v>
      </c>
      <c r="P1423">
        <v>2</v>
      </c>
      <c r="Q1423" t="str">
        <f>CONCATENATE(C1423,E1423,G1423,I1423)</f>
        <v>14</v>
      </c>
    </row>
    <row r="1424" spans="1:17" x14ac:dyDescent="0.25">
      <c r="A1424">
        <v>1544</v>
      </c>
      <c r="B1424">
        <v>163.901634</v>
      </c>
      <c r="C1424" s="4">
        <v>1</v>
      </c>
      <c r="H1424">
        <v>173.64719500000001</v>
      </c>
      <c r="I1424" s="5">
        <v>4</v>
      </c>
      <c r="P1424">
        <v>2</v>
      </c>
      <c r="Q1424" t="str">
        <f>CONCATENATE(C1424,E1424,G1424,I1424)</f>
        <v>14</v>
      </c>
    </row>
    <row r="1425" spans="1:17" x14ac:dyDescent="0.25">
      <c r="A1425">
        <v>1545</v>
      </c>
      <c r="B1425">
        <v>163.99362500000001</v>
      </c>
      <c r="C1425" s="4">
        <v>1</v>
      </c>
      <c r="H1425">
        <v>173.64479800000001</v>
      </c>
      <c r="I1425" s="5">
        <v>4</v>
      </c>
      <c r="P1425">
        <v>2</v>
      </c>
      <c r="Q1425" t="str">
        <f>CONCATENATE(C1425,E1425,G1425,I1425)</f>
        <v>14</v>
      </c>
    </row>
    <row r="1426" spans="1:17" x14ac:dyDescent="0.25">
      <c r="A1426">
        <v>1546</v>
      </c>
      <c r="B1426">
        <v>163.95076800000001</v>
      </c>
      <c r="C1426" s="4">
        <v>1</v>
      </c>
      <c r="H1426">
        <v>173.66882800000002</v>
      </c>
      <c r="I1426" s="5">
        <v>4</v>
      </c>
      <c r="P1426">
        <v>2</v>
      </c>
      <c r="Q1426" t="str">
        <f>CONCATENATE(C1426,E1426,G1426,I1426)</f>
        <v>14</v>
      </c>
    </row>
    <row r="1427" spans="1:17" x14ac:dyDescent="0.25">
      <c r="A1427">
        <v>1547</v>
      </c>
      <c r="B1427">
        <v>163.95842099999999</v>
      </c>
      <c r="C1427" s="4">
        <v>1</v>
      </c>
      <c r="H1427">
        <v>173.62673699999999</v>
      </c>
      <c r="I1427" s="5">
        <v>4</v>
      </c>
      <c r="P1427">
        <v>2</v>
      </c>
      <c r="Q1427" t="str">
        <f>CONCATENATE(C1427,E1427,G1427,I1427)</f>
        <v>14</v>
      </c>
    </row>
    <row r="1428" spans="1:17" x14ac:dyDescent="0.25">
      <c r="A1428">
        <v>1548</v>
      </c>
      <c r="B1428">
        <v>163.86265600000002</v>
      </c>
      <c r="C1428" s="4">
        <v>1</v>
      </c>
      <c r="H1428">
        <v>173.65020700000002</v>
      </c>
      <c r="I1428" s="5">
        <v>4</v>
      </c>
      <c r="P1428">
        <v>2</v>
      </c>
      <c r="Q1428" t="str">
        <f>CONCATENATE(C1428,E1428,G1428,I1428)</f>
        <v>14</v>
      </c>
    </row>
    <row r="1429" spans="1:17" x14ac:dyDescent="0.25">
      <c r="A1429">
        <v>1549</v>
      </c>
      <c r="B1429">
        <v>163.8124</v>
      </c>
      <c r="C1429" s="4">
        <v>1</v>
      </c>
      <c r="H1429">
        <v>173.62510400000002</v>
      </c>
      <c r="I1429" s="5">
        <v>4</v>
      </c>
      <c r="P1429">
        <v>2</v>
      </c>
      <c r="Q1429" t="str">
        <f>CONCATENATE(C1429,E1429,G1429,I1429)</f>
        <v>14</v>
      </c>
    </row>
    <row r="1430" spans="1:17" x14ac:dyDescent="0.25">
      <c r="A1430">
        <v>1550</v>
      </c>
      <c r="B1430">
        <v>163.87581900000001</v>
      </c>
      <c r="C1430" s="4">
        <v>1</v>
      </c>
      <c r="H1430">
        <v>173.685868</v>
      </c>
      <c r="I1430" s="5">
        <v>4</v>
      </c>
      <c r="P1430">
        <v>2</v>
      </c>
      <c r="Q1430" t="str">
        <f>CONCATENATE(C1430,E1430,G1430,I1430)</f>
        <v>14</v>
      </c>
    </row>
    <row r="1431" spans="1:17" x14ac:dyDescent="0.25">
      <c r="A1431">
        <v>1551</v>
      </c>
      <c r="H1431">
        <v>173.685868</v>
      </c>
      <c r="I1431" s="5">
        <v>4</v>
      </c>
      <c r="P1431">
        <v>1</v>
      </c>
      <c r="Q1431" t="str">
        <f>CONCATENATE(C1431,E1431,G1431,I1431)</f>
        <v>4</v>
      </c>
    </row>
    <row r="1432" spans="1:17" x14ac:dyDescent="0.25">
      <c r="A1432">
        <v>1552</v>
      </c>
      <c r="F1432">
        <v>163.11020600000001</v>
      </c>
      <c r="G1432" s="3">
        <v>3</v>
      </c>
      <c r="P1432">
        <v>1</v>
      </c>
      <c r="Q1432" t="str">
        <f>CONCATENATE(C1432,E1432,G1432,I1432)</f>
        <v>3</v>
      </c>
    </row>
    <row r="1433" spans="1:17" x14ac:dyDescent="0.25">
      <c r="A1433">
        <v>1553</v>
      </c>
      <c r="F1433">
        <v>163.12280900000002</v>
      </c>
      <c r="G1433" s="3">
        <v>3</v>
      </c>
      <c r="P1433">
        <v>1</v>
      </c>
      <c r="Q1433" t="str">
        <f>CONCATENATE(C1433,E1433,G1433,I1433)</f>
        <v>3</v>
      </c>
    </row>
    <row r="1434" spans="1:17" x14ac:dyDescent="0.25">
      <c r="A1434">
        <v>1554</v>
      </c>
      <c r="D1434">
        <v>153.680104</v>
      </c>
      <c r="E1434" s="2">
        <v>2</v>
      </c>
      <c r="F1434">
        <v>163.057299</v>
      </c>
      <c r="G1434" s="3">
        <v>3</v>
      </c>
      <c r="P1434">
        <v>2</v>
      </c>
      <c r="Q1434" t="str">
        <f>CONCATENATE(C1434,E1434,G1434,I1434)</f>
        <v>23</v>
      </c>
    </row>
    <row r="1435" spans="1:17" x14ac:dyDescent="0.25">
      <c r="A1435">
        <v>1555</v>
      </c>
      <c r="D1435">
        <v>153.680104</v>
      </c>
      <c r="E1435" s="2">
        <v>2</v>
      </c>
      <c r="F1435">
        <v>163.11311499999999</v>
      </c>
      <c r="G1435" s="3">
        <v>3</v>
      </c>
      <c r="P1435">
        <v>2</v>
      </c>
      <c r="Q1435" t="str">
        <f>CONCATENATE(C1435,E1435,G1435,I1435)</f>
        <v>23</v>
      </c>
    </row>
    <row r="1436" spans="1:17" x14ac:dyDescent="0.25">
      <c r="A1436">
        <v>1556</v>
      </c>
      <c r="D1436">
        <v>153.680104</v>
      </c>
      <c r="E1436" s="2">
        <v>2</v>
      </c>
      <c r="F1436">
        <v>163.09786</v>
      </c>
      <c r="G1436" s="3">
        <v>3</v>
      </c>
      <c r="P1436">
        <v>2</v>
      </c>
      <c r="Q1436" t="str">
        <f>CONCATENATE(C1436,E1436,G1436,I1436)</f>
        <v>23</v>
      </c>
    </row>
    <row r="1437" spans="1:17" x14ac:dyDescent="0.25">
      <c r="A1437">
        <v>1557</v>
      </c>
      <c r="D1437">
        <v>153.680104</v>
      </c>
      <c r="E1437" s="2">
        <v>2</v>
      </c>
      <c r="F1437">
        <v>163.04786000000001</v>
      </c>
      <c r="G1437" s="3">
        <v>3</v>
      </c>
      <c r="P1437">
        <v>2</v>
      </c>
      <c r="Q1437" t="str">
        <f>CONCATENATE(C1437,E1437,G1437,I1437)</f>
        <v>23</v>
      </c>
    </row>
    <row r="1438" spans="1:17" x14ac:dyDescent="0.25">
      <c r="A1438">
        <v>1558</v>
      </c>
      <c r="D1438">
        <v>153.680104</v>
      </c>
      <c r="E1438" s="2">
        <v>2</v>
      </c>
      <c r="F1438">
        <v>163.036022</v>
      </c>
      <c r="G1438" s="3">
        <v>3</v>
      </c>
      <c r="P1438">
        <v>2</v>
      </c>
      <c r="Q1438" t="str">
        <f>CONCATENATE(C1438,E1438,G1438,I1438)</f>
        <v>23</v>
      </c>
    </row>
    <row r="1439" spans="1:17" x14ac:dyDescent="0.25">
      <c r="A1439">
        <v>1559</v>
      </c>
      <c r="D1439">
        <v>153.680104</v>
      </c>
      <c r="E1439" s="2">
        <v>2</v>
      </c>
      <c r="F1439">
        <v>163.07847100000001</v>
      </c>
      <c r="G1439" s="3">
        <v>3</v>
      </c>
      <c r="P1439">
        <v>2</v>
      </c>
      <c r="Q1439" t="str">
        <f>CONCATENATE(C1439,E1439,G1439,I1439)</f>
        <v>23</v>
      </c>
    </row>
    <row r="1440" spans="1:17" x14ac:dyDescent="0.25">
      <c r="A1440">
        <v>1560</v>
      </c>
      <c r="D1440">
        <v>153.66433900000001</v>
      </c>
      <c r="E1440" s="2">
        <v>2</v>
      </c>
      <c r="F1440">
        <v>163.04076800000001</v>
      </c>
      <c r="G1440" s="3">
        <v>3</v>
      </c>
      <c r="P1440">
        <v>2</v>
      </c>
      <c r="Q1440" t="str">
        <f>CONCATENATE(C1440,E1440,G1440,I1440)</f>
        <v>23</v>
      </c>
    </row>
    <row r="1441" spans="1:17" x14ac:dyDescent="0.25">
      <c r="A1441">
        <v>1561</v>
      </c>
      <c r="D1441">
        <v>153.76413500000001</v>
      </c>
      <c r="E1441" s="2">
        <v>2</v>
      </c>
      <c r="F1441">
        <v>163.04740100000001</v>
      </c>
      <c r="G1441" s="3">
        <v>3</v>
      </c>
      <c r="P1441">
        <v>2</v>
      </c>
      <c r="Q1441" t="str">
        <f>CONCATENATE(C1441,E1441,G1441,I1441)</f>
        <v>23</v>
      </c>
    </row>
    <row r="1442" spans="1:17" x14ac:dyDescent="0.25">
      <c r="A1442">
        <v>1562</v>
      </c>
      <c r="D1442">
        <v>153.76188999999999</v>
      </c>
      <c r="E1442" s="2">
        <v>2</v>
      </c>
      <c r="F1442">
        <v>163.11020600000001</v>
      </c>
      <c r="G1442" s="3">
        <v>3</v>
      </c>
      <c r="P1442">
        <v>2</v>
      </c>
      <c r="Q1442" t="str">
        <f>CONCATENATE(C1442,E1442,G1442,I1442)</f>
        <v>23</v>
      </c>
    </row>
    <row r="1443" spans="1:17" x14ac:dyDescent="0.25">
      <c r="A1443">
        <v>1563</v>
      </c>
      <c r="D1443">
        <v>153.70525800000001</v>
      </c>
      <c r="E1443" s="2">
        <v>2</v>
      </c>
      <c r="P1443">
        <v>1</v>
      </c>
      <c r="Q1443" t="str">
        <f>CONCATENATE(C1443,E1443,G1443,I1443)</f>
        <v>2</v>
      </c>
    </row>
    <row r="1444" spans="1:17" x14ac:dyDescent="0.25">
      <c r="A1444">
        <v>1564</v>
      </c>
      <c r="D1444">
        <v>153.680104</v>
      </c>
      <c r="E1444" s="2">
        <v>2</v>
      </c>
      <c r="P1444">
        <v>1</v>
      </c>
      <c r="Q1444" t="str">
        <f>CONCATENATE(C1444,E1444,G1444,I1444)</f>
        <v>2</v>
      </c>
    </row>
    <row r="1445" spans="1:17" x14ac:dyDescent="0.25">
      <c r="A1445">
        <v>1565</v>
      </c>
      <c r="P1445">
        <v>0</v>
      </c>
      <c r="Q1445" t="str">
        <f>CONCATENATE(C1445,E1445,G1445,I1445)</f>
        <v/>
      </c>
    </row>
    <row r="1446" spans="1:17" x14ac:dyDescent="0.25">
      <c r="A1446">
        <v>1566</v>
      </c>
      <c r="B1446">
        <v>132.98249300000001</v>
      </c>
      <c r="C1446" s="4">
        <v>1</v>
      </c>
      <c r="P1446">
        <v>1</v>
      </c>
      <c r="Q1446" t="str">
        <f>CONCATENATE(C1446,E1446,G1446,I1446)</f>
        <v>1</v>
      </c>
    </row>
    <row r="1447" spans="1:17" x14ac:dyDescent="0.25">
      <c r="A1447">
        <v>1567</v>
      </c>
      <c r="B1447">
        <v>133.080791</v>
      </c>
      <c r="C1447" s="4">
        <v>1</v>
      </c>
      <c r="P1447">
        <v>1</v>
      </c>
      <c r="Q1447" t="str">
        <f>CONCATENATE(C1447,E1447,G1447,I1447)</f>
        <v>1</v>
      </c>
    </row>
    <row r="1448" spans="1:17" x14ac:dyDescent="0.25">
      <c r="A1448">
        <v>1568</v>
      </c>
      <c r="B1448">
        <v>133.010943</v>
      </c>
      <c r="C1448" s="4">
        <v>1</v>
      </c>
      <c r="H1448">
        <v>152.51612499999999</v>
      </c>
      <c r="I1448" s="5">
        <v>4</v>
      </c>
      <c r="P1448">
        <v>2</v>
      </c>
      <c r="Q1448" t="str">
        <f>CONCATENATE(C1448,E1448,G1448,I1448)</f>
        <v>14</v>
      </c>
    </row>
    <row r="1449" spans="1:17" x14ac:dyDescent="0.25">
      <c r="A1449">
        <v>1569</v>
      </c>
      <c r="B1449">
        <v>132.96141299999999</v>
      </c>
      <c r="C1449" s="4">
        <v>1</v>
      </c>
      <c r="H1449">
        <v>152.51612499999999</v>
      </c>
      <c r="I1449" s="5">
        <v>4</v>
      </c>
      <c r="P1449">
        <v>2</v>
      </c>
      <c r="Q1449" t="str">
        <f>CONCATENATE(C1449,E1449,G1449,I1449)</f>
        <v>14</v>
      </c>
    </row>
    <row r="1450" spans="1:17" x14ac:dyDescent="0.25">
      <c r="A1450">
        <v>1570</v>
      </c>
      <c r="B1450">
        <v>132.96187900000001</v>
      </c>
      <c r="C1450" s="4">
        <v>1</v>
      </c>
      <c r="H1450">
        <v>152.350359</v>
      </c>
      <c r="I1450" s="5">
        <v>4</v>
      </c>
      <c r="P1450">
        <v>2</v>
      </c>
      <c r="Q1450" t="str">
        <f>CONCATENATE(C1450,E1450,G1450,I1450)</f>
        <v>14</v>
      </c>
    </row>
    <row r="1451" spans="1:17" x14ac:dyDescent="0.25">
      <c r="A1451">
        <v>1571</v>
      </c>
      <c r="B1451">
        <v>132.93719000000002</v>
      </c>
      <c r="C1451" s="4">
        <v>1</v>
      </c>
      <c r="H1451">
        <v>152.39469600000001</v>
      </c>
      <c r="I1451" s="5">
        <v>4</v>
      </c>
      <c r="P1451">
        <v>2</v>
      </c>
      <c r="Q1451" t="str">
        <f>CONCATENATE(C1451,E1451,G1451,I1451)</f>
        <v>14</v>
      </c>
    </row>
    <row r="1452" spans="1:17" x14ac:dyDescent="0.25">
      <c r="A1452">
        <v>1572</v>
      </c>
      <c r="B1452">
        <v>132.98806300000001</v>
      </c>
      <c r="C1452" s="4">
        <v>1</v>
      </c>
      <c r="H1452">
        <v>152.46944100000002</v>
      </c>
      <c r="I1452" s="5">
        <v>4</v>
      </c>
      <c r="P1452">
        <v>2</v>
      </c>
      <c r="Q1452" t="str">
        <f>CONCATENATE(C1452,E1452,G1452,I1452)</f>
        <v>14</v>
      </c>
    </row>
    <row r="1453" spans="1:17" x14ac:dyDescent="0.25">
      <c r="A1453">
        <v>1573</v>
      </c>
      <c r="B1453">
        <v>133.04687000000001</v>
      </c>
      <c r="C1453" s="4">
        <v>1</v>
      </c>
      <c r="H1453">
        <v>152.40454299999999</v>
      </c>
      <c r="I1453" s="5">
        <v>4</v>
      </c>
      <c r="P1453">
        <v>2</v>
      </c>
      <c r="Q1453" t="str">
        <f>CONCATENATE(C1453,E1453,G1453,I1453)</f>
        <v>14</v>
      </c>
    </row>
    <row r="1454" spans="1:17" x14ac:dyDescent="0.25">
      <c r="A1454">
        <v>1574</v>
      </c>
      <c r="B1454">
        <v>133.06403600000002</v>
      </c>
      <c r="C1454" s="4">
        <v>1</v>
      </c>
      <c r="H1454">
        <v>152.38541000000001</v>
      </c>
      <c r="I1454" s="5">
        <v>4</v>
      </c>
      <c r="P1454">
        <v>2</v>
      </c>
      <c r="Q1454" t="str">
        <f>CONCATENATE(C1454,E1454,G1454,I1454)</f>
        <v>14</v>
      </c>
    </row>
    <row r="1455" spans="1:17" x14ac:dyDescent="0.25">
      <c r="A1455">
        <v>1575</v>
      </c>
      <c r="B1455">
        <v>133.10522400000002</v>
      </c>
      <c r="C1455" s="4">
        <v>1</v>
      </c>
      <c r="H1455">
        <v>152.51612499999999</v>
      </c>
      <c r="I1455" s="5">
        <v>4</v>
      </c>
      <c r="P1455">
        <v>2</v>
      </c>
      <c r="Q1455" t="str">
        <f>CONCATENATE(C1455,E1455,G1455,I1455)</f>
        <v>14</v>
      </c>
    </row>
    <row r="1456" spans="1:17" x14ac:dyDescent="0.25">
      <c r="A1456">
        <v>1576</v>
      </c>
      <c r="B1456">
        <v>132.98249300000001</v>
      </c>
      <c r="C1456" s="4">
        <v>1</v>
      </c>
      <c r="H1456">
        <v>152.34311500000001</v>
      </c>
      <c r="I1456" s="5">
        <v>4</v>
      </c>
      <c r="P1456">
        <v>2</v>
      </c>
      <c r="Q1456" t="str">
        <f>CONCATENATE(C1456,E1456,G1456,I1456)</f>
        <v>14</v>
      </c>
    </row>
    <row r="1457" spans="1:17" x14ac:dyDescent="0.25">
      <c r="A1457">
        <v>1577</v>
      </c>
      <c r="H1457">
        <v>152.32459399999999</v>
      </c>
      <c r="I1457" s="5">
        <v>4</v>
      </c>
      <c r="P1457">
        <v>1</v>
      </c>
      <c r="Q1457" t="str">
        <f>CONCATENATE(C1457,E1457,G1457,I1457)</f>
        <v>4</v>
      </c>
    </row>
    <row r="1458" spans="1:17" x14ac:dyDescent="0.25">
      <c r="A1458">
        <v>1578</v>
      </c>
      <c r="F1458">
        <v>132.46602899999999</v>
      </c>
      <c r="G1458" s="3">
        <v>3</v>
      </c>
      <c r="H1458">
        <v>152.51612499999999</v>
      </c>
      <c r="I1458" s="5">
        <v>4</v>
      </c>
      <c r="P1458">
        <v>2</v>
      </c>
      <c r="Q1458" t="str">
        <f>CONCATENATE(C1458,E1458,G1458,I1458)</f>
        <v>34</v>
      </c>
    </row>
    <row r="1459" spans="1:17" x14ac:dyDescent="0.25">
      <c r="A1459">
        <v>1579</v>
      </c>
      <c r="F1459">
        <v>132.45474100000001</v>
      </c>
      <c r="G1459" s="3">
        <v>3</v>
      </c>
      <c r="P1459">
        <v>1</v>
      </c>
      <c r="Q1459" t="str">
        <f>CONCATENATE(C1459,E1459,G1459,I1459)</f>
        <v>3</v>
      </c>
    </row>
    <row r="1460" spans="1:17" x14ac:dyDescent="0.25">
      <c r="A1460">
        <v>1580</v>
      </c>
      <c r="D1460">
        <v>120.146117</v>
      </c>
      <c r="E1460" s="2">
        <v>2</v>
      </c>
      <c r="F1460">
        <v>132.46911900000001</v>
      </c>
      <c r="G1460" s="3">
        <v>3</v>
      </c>
      <c r="P1460">
        <v>2</v>
      </c>
      <c r="Q1460" t="str">
        <f>CONCATENATE(C1460,E1460,G1460,I1460)</f>
        <v>23</v>
      </c>
    </row>
    <row r="1461" spans="1:17" x14ac:dyDescent="0.25">
      <c r="A1461">
        <v>1581</v>
      </c>
      <c r="D1461">
        <v>120.20307100000001</v>
      </c>
      <c r="E1461" s="2">
        <v>2</v>
      </c>
      <c r="F1461">
        <v>132.43031200000001</v>
      </c>
      <c r="G1461" s="3">
        <v>3</v>
      </c>
      <c r="P1461">
        <v>2</v>
      </c>
      <c r="Q1461" t="str">
        <f>CONCATENATE(C1461,E1461,G1461,I1461)</f>
        <v>23</v>
      </c>
    </row>
    <row r="1462" spans="1:17" x14ac:dyDescent="0.25">
      <c r="A1462">
        <v>1582</v>
      </c>
      <c r="D1462">
        <v>120.18436</v>
      </c>
      <c r="E1462" s="2">
        <v>2</v>
      </c>
      <c r="F1462">
        <v>132.482215</v>
      </c>
      <c r="G1462" s="3">
        <v>3</v>
      </c>
      <c r="P1462">
        <v>2</v>
      </c>
      <c r="Q1462" t="str">
        <f>CONCATENATE(C1462,E1462,G1462,I1462)</f>
        <v>23</v>
      </c>
    </row>
    <row r="1463" spans="1:17" x14ac:dyDescent="0.25">
      <c r="A1463">
        <v>1583</v>
      </c>
      <c r="D1463">
        <v>120.19018500000001</v>
      </c>
      <c r="E1463" s="2">
        <v>2</v>
      </c>
      <c r="F1463">
        <v>132.47005000000001</v>
      </c>
      <c r="G1463" s="3">
        <v>3</v>
      </c>
      <c r="P1463">
        <v>2</v>
      </c>
      <c r="Q1463" t="str">
        <f>CONCATENATE(C1463,E1463,G1463,I1463)</f>
        <v>23</v>
      </c>
    </row>
    <row r="1464" spans="1:17" x14ac:dyDescent="0.25">
      <c r="A1464">
        <v>1584</v>
      </c>
      <c r="D1464">
        <v>120.155601</v>
      </c>
      <c r="E1464" s="2">
        <v>2</v>
      </c>
      <c r="F1464">
        <v>132.56679400000002</v>
      </c>
      <c r="G1464" s="3">
        <v>3</v>
      </c>
      <c r="P1464">
        <v>2</v>
      </c>
      <c r="Q1464" t="str">
        <f>CONCATENATE(C1464,E1464,G1464,I1464)</f>
        <v>23</v>
      </c>
    </row>
    <row r="1465" spans="1:17" x14ac:dyDescent="0.25">
      <c r="A1465">
        <v>1585</v>
      </c>
      <c r="D1465">
        <v>120.155444</v>
      </c>
      <c r="E1465" s="2">
        <v>2</v>
      </c>
      <c r="F1465">
        <v>132.669318</v>
      </c>
      <c r="G1465" s="3">
        <v>3</v>
      </c>
      <c r="P1465">
        <v>2</v>
      </c>
      <c r="Q1465" t="str">
        <f>CONCATENATE(C1465,E1465,G1465,I1465)</f>
        <v>23</v>
      </c>
    </row>
    <row r="1466" spans="1:17" x14ac:dyDescent="0.25">
      <c r="A1466">
        <v>1586</v>
      </c>
      <c r="D1466">
        <v>120.157298</v>
      </c>
      <c r="E1466" s="2">
        <v>2</v>
      </c>
      <c r="F1466">
        <v>132.46602899999999</v>
      </c>
      <c r="G1466" s="3">
        <v>3</v>
      </c>
      <c r="P1466">
        <v>2</v>
      </c>
      <c r="Q1466" t="str">
        <f>CONCATENATE(C1466,E1466,G1466,I1466)</f>
        <v>23</v>
      </c>
    </row>
    <row r="1467" spans="1:17" x14ac:dyDescent="0.25">
      <c r="A1467">
        <v>1587</v>
      </c>
      <c r="D1467">
        <v>120.114467</v>
      </c>
      <c r="E1467" s="2">
        <v>2</v>
      </c>
      <c r="F1467">
        <v>132.46602899999999</v>
      </c>
      <c r="G1467" s="3">
        <v>3</v>
      </c>
      <c r="P1467">
        <v>2</v>
      </c>
      <c r="Q1467" t="str">
        <f>CONCATENATE(C1467,E1467,G1467,I1467)</f>
        <v>23</v>
      </c>
    </row>
    <row r="1468" spans="1:17" x14ac:dyDescent="0.25">
      <c r="A1468">
        <v>1588</v>
      </c>
      <c r="D1468">
        <v>120.09539700000001</v>
      </c>
      <c r="E1468" s="2">
        <v>2</v>
      </c>
      <c r="P1468">
        <v>1</v>
      </c>
      <c r="Q1468" t="str">
        <f>CONCATENATE(C1468,E1468,G1468,I1468)</f>
        <v>2</v>
      </c>
    </row>
    <row r="1469" spans="1:17" x14ac:dyDescent="0.25">
      <c r="A1469">
        <v>1589</v>
      </c>
      <c r="D1469">
        <v>120.149722</v>
      </c>
      <c r="E1469" s="2">
        <v>2</v>
      </c>
      <c r="P1469">
        <v>1</v>
      </c>
      <c r="Q1469" t="str">
        <f>CONCATENATE(C1469,E1469,G1469,I1469)</f>
        <v>2</v>
      </c>
    </row>
    <row r="1470" spans="1:17" x14ac:dyDescent="0.25">
      <c r="A1470">
        <v>1590</v>
      </c>
      <c r="D1470">
        <v>120.080501</v>
      </c>
      <c r="E1470" s="2">
        <v>2</v>
      </c>
      <c r="P1470">
        <v>1</v>
      </c>
      <c r="Q1470" t="str">
        <f>CONCATENATE(C1470,E1470,G1470,I1470)</f>
        <v>2</v>
      </c>
    </row>
    <row r="1471" spans="1:17" x14ac:dyDescent="0.25">
      <c r="A1471">
        <v>1591</v>
      </c>
      <c r="D1471">
        <v>120.146117</v>
      </c>
      <c r="E1471" s="2">
        <v>2</v>
      </c>
      <c r="P1471">
        <v>1</v>
      </c>
      <c r="Q1471" t="str">
        <f>CONCATENATE(C1471,E1471,G1471,I1471)</f>
        <v>2</v>
      </c>
    </row>
    <row r="1472" spans="1:17" x14ac:dyDescent="0.25">
      <c r="A1472">
        <v>1592</v>
      </c>
      <c r="B1472">
        <v>109.35993500000001</v>
      </c>
      <c r="C1472" s="4">
        <v>1</v>
      </c>
      <c r="P1472">
        <v>1</v>
      </c>
      <c r="Q1472" t="str">
        <f>CONCATENATE(C1472,E1472,G1472,I1472)</f>
        <v>1</v>
      </c>
    </row>
    <row r="1473" spans="1:17" x14ac:dyDescent="0.25">
      <c r="A1473">
        <v>1593</v>
      </c>
      <c r="B1473">
        <v>109.39333600000001</v>
      </c>
      <c r="C1473" s="4">
        <v>1</v>
      </c>
      <c r="P1473">
        <v>1</v>
      </c>
      <c r="Q1473" t="str">
        <f>CONCATENATE(C1473,E1473,G1473,I1473)</f>
        <v>1</v>
      </c>
    </row>
    <row r="1474" spans="1:17" x14ac:dyDescent="0.25">
      <c r="A1474">
        <v>1594</v>
      </c>
      <c r="B1474">
        <v>109.44374400000001</v>
      </c>
      <c r="C1474" s="4">
        <v>1</v>
      </c>
      <c r="H1474">
        <v>117.353328</v>
      </c>
      <c r="I1474" s="5">
        <v>4</v>
      </c>
      <c r="P1474">
        <v>2</v>
      </c>
      <c r="Q1474" t="str">
        <f>CONCATENATE(C1474,E1474,G1474,I1474)</f>
        <v>14</v>
      </c>
    </row>
    <row r="1475" spans="1:17" x14ac:dyDescent="0.25">
      <c r="A1475">
        <v>1595</v>
      </c>
      <c r="B1475">
        <v>109.367976</v>
      </c>
      <c r="C1475" s="4">
        <v>1</v>
      </c>
      <c r="H1475">
        <v>117.349616</v>
      </c>
      <c r="I1475" s="5">
        <v>4</v>
      </c>
      <c r="P1475">
        <v>2</v>
      </c>
      <c r="Q1475" t="str">
        <f>CONCATENATE(C1475,E1475,G1475,I1475)</f>
        <v>14</v>
      </c>
    </row>
    <row r="1476" spans="1:17" x14ac:dyDescent="0.25">
      <c r="A1476">
        <v>1596</v>
      </c>
      <c r="B1476">
        <v>109.32251300000001</v>
      </c>
      <c r="C1476" s="4">
        <v>1</v>
      </c>
      <c r="H1476">
        <v>117.34554199999999</v>
      </c>
      <c r="I1476" s="5">
        <v>4</v>
      </c>
      <c r="P1476">
        <v>2</v>
      </c>
      <c r="Q1476" t="str">
        <f>CONCATENATE(C1476,E1476,G1476,I1476)</f>
        <v>14</v>
      </c>
    </row>
    <row r="1477" spans="1:17" x14ac:dyDescent="0.25">
      <c r="A1477">
        <v>1597</v>
      </c>
      <c r="B1477">
        <v>109.27829300000001</v>
      </c>
      <c r="C1477" s="4">
        <v>1</v>
      </c>
      <c r="H1477">
        <v>117.34265400000001</v>
      </c>
      <c r="I1477" s="5">
        <v>4</v>
      </c>
      <c r="P1477">
        <v>2</v>
      </c>
      <c r="Q1477" t="str">
        <f>CONCATENATE(C1477,E1477,G1477,I1477)</f>
        <v>14</v>
      </c>
    </row>
    <row r="1478" spans="1:17" x14ac:dyDescent="0.25">
      <c r="A1478">
        <v>1598</v>
      </c>
      <c r="B1478">
        <v>109.32875300000001</v>
      </c>
      <c r="C1478" s="4">
        <v>1</v>
      </c>
      <c r="H1478">
        <v>117.345439</v>
      </c>
      <c r="I1478" s="5">
        <v>4</v>
      </c>
      <c r="P1478">
        <v>2</v>
      </c>
      <c r="Q1478" t="str">
        <f>CONCATENATE(C1478,E1478,G1478,I1478)</f>
        <v>14</v>
      </c>
    </row>
    <row r="1479" spans="1:17" x14ac:dyDescent="0.25">
      <c r="A1479">
        <v>1599</v>
      </c>
      <c r="B1479">
        <v>109.276847</v>
      </c>
      <c r="C1479" s="4">
        <v>1</v>
      </c>
      <c r="H1479">
        <v>117.369563</v>
      </c>
      <c r="I1479" s="5">
        <v>4</v>
      </c>
      <c r="P1479">
        <v>2</v>
      </c>
      <c r="Q1479" t="str">
        <f>CONCATENATE(C1479,E1479,G1479,I1479)</f>
        <v>14</v>
      </c>
    </row>
    <row r="1480" spans="1:17" x14ac:dyDescent="0.25">
      <c r="A1480">
        <v>1600</v>
      </c>
      <c r="B1480">
        <v>109.259063</v>
      </c>
      <c r="C1480" s="4">
        <v>1</v>
      </c>
      <c r="H1480">
        <v>117.38022900000001</v>
      </c>
      <c r="I1480" s="5">
        <v>4</v>
      </c>
      <c r="P1480">
        <v>2</v>
      </c>
      <c r="Q1480" t="str">
        <f>CONCATENATE(C1480,E1480,G1480,I1480)</f>
        <v>14</v>
      </c>
    </row>
    <row r="1481" spans="1:17" x14ac:dyDescent="0.25">
      <c r="A1481">
        <v>1601</v>
      </c>
      <c r="B1481">
        <v>109.35993500000001</v>
      </c>
      <c r="C1481" s="4">
        <v>1</v>
      </c>
      <c r="H1481">
        <v>117.350745</v>
      </c>
      <c r="I1481" s="5">
        <v>4</v>
      </c>
      <c r="P1481">
        <v>2</v>
      </c>
      <c r="Q1481" t="str">
        <f>CONCATENATE(C1481,E1481,G1481,I1481)</f>
        <v>14</v>
      </c>
    </row>
    <row r="1482" spans="1:17" x14ac:dyDescent="0.25">
      <c r="A1482">
        <v>1602</v>
      </c>
      <c r="H1482">
        <v>117.37255</v>
      </c>
      <c r="I1482" s="5">
        <v>4</v>
      </c>
      <c r="P1482">
        <v>1</v>
      </c>
      <c r="Q1482" t="str">
        <f>CONCATENATE(C1482,E1482,G1482,I1482)</f>
        <v>4</v>
      </c>
    </row>
    <row r="1483" spans="1:17" x14ac:dyDescent="0.25">
      <c r="A1483">
        <v>1603</v>
      </c>
      <c r="F1483">
        <v>109.50508000000001</v>
      </c>
      <c r="G1483" s="3">
        <v>3</v>
      </c>
      <c r="H1483">
        <v>117.357551</v>
      </c>
      <c r="I1483" s="5">
        <v>4</v>
      </c>
      <c r="P1483">
        <v>2</v>
      </c>
      <c r="Q1483" t="str">
        <f>CONCATENATE(C1483,E1483,G1483,I1483)</f>
        <v>34</v>
      </c>
    </row>
    <row r="1484" spans="1:17" x14ac:dyDescent="0.25">
      <c r="A1484">
        <v>1604</v>
      </c>
      <c r="F1484">
        <v>109.416892</v>
      </c>
      <c r="G1484" s="3">
        <v>3</v>
      </c>
      <c r="H1484">
        <v>117.355079</v>
      </c>
      <c r="I1484" s="5">
        <v>4</v>
      </c>
      <c r="P1484">
        <v>2</v>
      </c>
      <c r="Q1484" t="str">
        <f>CONCATENATE(C1484,E1484,G1484,I1484)</f>
        <v>34</v>
      </c>
    </row>
    <row r="1485" spans="1:17" x14ac:dyDescent="0.25">
      <c r="A1485">
        <v>1605</v>
      </c>
      <c r="F1485">
        <v>109.40756100000002</v>
      </c>
      <c r="G1485" s="3">
        <v>3</v>
      </c>
      <c r="H1485">
        <v>117.558986</v>
      </c>
      <c r="I1485" s="5">
        <v>4</v>
      </c>
      <c r="P1485">
        <v>2</v>
      </c>
      <c r="Q1485" t="str">
        <f>CONCATENATE(C1485,E1485,G1485,I1485)</f>
        <v>34</v>
      </c>
    </row>
    <row r="1486" spans="1:17" x14ac:dyDescent="0.25">
      <c r="A1486">
        <v>1606</v>
      </c>
      <c r="F1486">
        <v>109.41575900000001</v>
      </c>
      <c r="G1486" s="3">
        <v>3</v>
      </c>
      <c r="H1486">
        <v>117.353328</v>
      </c>
      <c r="I1486" s="5">
        <v>4</v>
      </c>
      <c r="P1486">
        <v>2</v>
      </c>
      <c r="Q1486" t="str">
        <f>CONCATENATE(C1486,E1486,G1486,I1486)</f>
        <v>34</v>
      </c>
    </row>
    <row r="1487" spans="1:17" x14ac:dyDescent="0.25">
      <c r="A1487">
        <v>1607</v>
      </c>
      <c r="D1487">
        <v>94.257747000000009</v>
      </c>
      <c r="E1487" s="2">
        <v>2</v>
      </c>
      <c r="F1487">
        <v>109.42261400000001</v>
      </c>
      <c r="G1487" s="3">
        <v>3</v>
      </c>
      <c r="P1487">
        <v>2</v>
      </c>
      <c r="Q1487" t="str">
        <f>CONCATENATE(C1487,E1487,G1487,I1487)</f>
        <v>23</v>
      </c>
    </row>
    <row r="1488" spans="1:17" x14ac:dyDescent="0.25">
      <c r="A1488">
        <v>1608</v>
      </c>
      <c r="D1488">
        <v>94.267797999999999</v>
      </c>
      <c r="E1488" s="2">
        <v>2</v>
      </c>
      <c r="F1488">
        <v>109.43132300000001</v>
      </c>
      <c r="G1488" s="3">
        <v>3</v>
      </c>
      <c r="P1488">
        <v>2</v>
      </c>
      <c r="Q1488" t="str">
        <f>CONCATENATE(C1488,E1488,G1488,I1488)</f>
        <v>23</v>
      </c>
    </row>
    <row r="1489" spans="1:17" x14ac:dyDescent="0.25">
      <c r="A1489">
        <v>1609</v>
      </c>
      <c r="D1489">
        <v>94.322074000000015</v>
      </c>
      <c r="E1489" s="2">
        <v>2</v>
      </c>
      <c r="F1489">
        <v>109.383594</v>
      </c>
      <c r="G1489" s="3">
        <v>3</v>
      </c>
      <c r="P1489">
        <v>2</v>
      </c>
      <c r="Q1489" t="str">
        <f>CONCATENATE(C1489,E1489,G1489,I1489)</f>
        <v>23</v>
      </c>
    </row>
    <row r="1490" spans="1:17" x14ac:dyDescent="0.25">
      <c r="A1490">
        <v>1610</v>
      </c>
      <c r="D1490">
        <v>94.273417000000009</v>
      </c>
      <c r="E1490" s="2">
        <v>2</v>
      </c>
      <c r="F1490">
        <v>109.434676</v>
      </c>
      <c r="G1490" s="3">
        <v>3</v>
      </c>
      <c r="P1490">
        <v>2</v>
      </c>
      <c r="Q1490" t="str">
        <f>CONCATENATE(C1490,E1490,G1490,I1490)</f>
        <v>23</v>
      </c>
    </row>
    <row r="1491" spans="1:17" x14ac:dyDescent="0.25">
      <c r="A1491">
        <v>1611</v>
      </c>
      <c r="D1491">
        <v>94.287436000000014</v>
      </c>
      <c r="E1491" s="2">
        <v>2</v>
      </c>
      <c r="F1491">
        <v>109.36756400000002</v>
      </c>
      <c r="G1491" s="3">
        <v>3</v>
      </c>
      <c r="P1491">
        <v>2</v>
      </c>
      <c r="Q1491" t="str">
        <f>CONCATENATE(C1491,E1491,G1491,I1491)</f>
        <v>23</v>
      </c>
    </row>
    <row r="1492" spans="1:17" x14ac:dyDescent="0.25">
      <c r="A1492">
        <v>1612</v>
      </c>
      <c r="D1492">
        <v>94.291972000000015</v>
      </c>
      <c r="E1492" s="2">
        <v>2</v>
      </c>
      <c r="F1492">
        <v>109.459262</v>
      </c>
      <c r="G1492" s="3">
        <v>3</v>
      </c>
      <c r="P1492">
        <v>2</v>
      </c>
      <c r="Q1492" t="str">
        <f>CONCATENATE(C1492,E1492,G1492,I1492)</f>
        <v>23</v>
      </c>
    </row>
    <row r="1493" spans="1:17" x14ac:dyDescent="0.25">
      <c r="A1493">
        <v>1613</v>
      </c>
      <c r="D1493">
        <v>94.292281000000003</v>
      </c>
      <c r="E1493" s="2">
        <v>2</v>
      </c>
      <c r="F1493">
        <v>109.50508000000001</v>
      </c>
      <c r="G1493" s="3">
        <v>3</v>
      </c>
      <c r="P1493">
        <v>2</v>
      </c>
      <c r="Q1493" t="str">
        <f>CONCATENATE(C1493,E1493,G1493,I1493)</f>
        <v>23</v>
      </c>
    </row>
    <row r="1494" spans="1:17" x14ac:dyDescent="0.25">
      <c r="A1494">
        <v>1614</v>
      </c>
      <c r="D1494">
        <v>94.286662000000007</v>
      </c>
      <c r="E1494" s="2">
        <v>2</v>
      </c>
      <c r="P1494">
        <v>1</v>
      </c>
      <c r="Q1494" t="str">
        <f>CONCATENATE(C1494,E1494,G1494,I1494)</f>
        <v>2</v>
      </c>
    </row>
    <row r="1495" spans="1:17" x14ac:dyDescent="0.25">
      <c r="A1495">
        <v>1615</v>
      </c>
      <c r="D1495">
        <v>94.284551000000008</v>
      </c>
      <c r="E1495" s="2">
        <v>2</v>
      </c>
      <c r="P1495">
        <v>1</v>
      </c>
      <c r="Q1495" t="str">
        <f>CONCATENATE(C1495,E1495,G1495,I1495)</f>
        <v>2</v>
      </c>
    </row>
    <row r="1496" spans="1:17" x14ac:dyDescent="0.25">
      <c r="A1496">
        <v>1616</v>
      </c>
      <c r="D1496">
        <v>94.295014000000009</v>
      </c>
      <c r="E1496" s="2">
        <v>2</v>
      </c>
      <c r="P1496">
        <v>1</v>
      </c>
      <c r="Q1496" t="str">
        <f>CONCATENATE(C1496,E1496,G1496,I1496)</f>
        <v>2</v>
      </c>
    </row>
    <row r="1497" spans="1:17" x14ac:dyDescent="0.25">
      <c r="A1497">
        <v>1617</v>
      </c>
      <c r="D1497">
        <v>94.230687000000017</v>
      </c>
      <c r="E1497" s="2">
        <v>2</v>
      </c>
      <c r="P1497">
        <v>1</v>
      </c>
      <c r="Q1497" t="str">
        <f>CONCATENATE(C1497,E1497,G1497,I1497)</f>
        <v>2</v>
      </c>
    </row>
    <row r="1498" spans="1:17" x14ac:dyDescent="0.25">
      <c r="A1498">
        <v>1618</v>
      </c>
      <c r="B1498">
        <v>86.381619000000001</v>
      </c>
      <c r="C1498" s="4">
        <v>1</v>
      </c>
      <c r="D1498">
        <v>94.238934999999998</v>
      </c>
      <c r="E1498" s="2">
        <v>2</v>
      </c>
      <c r="P1498">
        <v>2</v>
      </c>
      <c r="Q1498" t="str">
        <f>CONCATENATE(C1498,E1498,G1498,I1498)</f>
        <v>12</v>
      </c>
    </row>
    <row r="1499" spans="1:17" x14ac:dyDescent="0.25">
      <c r="A1499">
        <v>1619</v>
      </c>
      <c r="B1499">
        <v>86.305490000000006</v>
      </c>
      <c r="C1499" s="4">
        <v>1</v>
      </c>
      <c r="D1499">
        <v>94.257747000000009</v>
      </c>
      <c r="E1499" s="2">
        <v>2</v>
      </c>
      <c r="P1499">
        <v>2</v>
      </c>
      <c r="Q1499" t="str">
        <f>CONCATENATE(C1499,E1499,G1499,I1499)</f>
        <v>12</v>
      </c>
    </row>
    <row r="1500" spans="1:17" x14ac:dyDescent="0.25">
      <c r="A1500">
        <v>1620</v>
      </c>
      <c r="B1500">
        <v>86.252451000000008</v>
      </c>
      <c r="C1500" s="4">
        <v>1</v>
      </c>
      <c r="P1500">
        <v>1</v>
      </c>
      <c r="Q1500" t="str">
        <f>CONCATENATE(C1500,E1500,G1500,I1500)</f>
        <v>1</v>
      </c>
    </row>
    <row r="1501" spans="1:17" x14ac:dyDescent="0.25">
      <c r="A1501">
        <v>1621</v>
      </c>
      <c r="B1501">
        <v>86.270285000000001</v>
      </c>
      <c r="C1501" s="4">
        <v>1</v>
      </c>
      <c r="P1501">
        <v>1</v>
      </c>
      <c r="Q1501" t="str">
        <f>CONCATENATE(C1501,E1501,G1501,I1501)</f>
        <v>1</v>
      </c>
    </row>
    <row r="1502" spans="1:17" x14ac:dyDescent="0.25">
      <c r="A1502">
        <v>1622</v>
      </c>
      <c r="B1502">
        <v>86.256471000000005</v>
      </c>
      <c r="C1502" s="4">
        <v>1</v>
      </c>
      <c r="H1502">
        <v>91.941426000000007</v>
      </c>
      <c r="I1502" s="5">
        <v>4</v>
      </c>
      <c r="P1502">
        <v>2</v>
      </c>
      <c r="Q1502" t="str">
        <f>CONCATENATE(C1502,E1502,G1502,I1502)</f>
        <v>14</v>
      </c>
    </row>
    <row r="1503" spans="1:17" x14ac:dyDescent="0.25">
      <c r="A1503">
        <v>1623</v>
      </c>
      <c r="B1503">
        <v>86.272707000000011</v>
      </c>
      <c r="C1503" s="4">
        <v>1</v>
      </c>
      <c r="H1503">
        <v>91.868853999999999</v>
      </c>
      <c r="I1503" s="5">
        <v>4</v>
      </c>
      <c r="P1503">
        <v>2</v>
      </c>
      <c r="Q1503" t="str">
        <f>CONCATENATE(C1503,E1503,G1503,I1503)</f>
        <v>14</v>
      </c>
    </row>
    <row r="1504" spans="1:17" x14ac:dyDescent="0.25">
      <c r="A1504">
        <v>1624</v>
      </c>
      <c r="B1504">
        <v>86.274511000000004</v>
      </c>
      <c r="C1504" s="4">
        <v>1</v>
      </c>
      <c r="H1504">
        <v>91.851329000000007</v>
      </c>
      <c r="I1504" s="5">
        <v>4</v>
      </c>
      <c r="P1504">
        <v>2</v>
      </c>
      <c r="Q1504" t="str">
        <f>CONCATENATE(C1504,E1504,G1504,I1504)</f>
        <v>14</v>
      </c>
    </row>
    <row r="1505" spans="1:17" x14ac:dyDescent="0.25">
      <c r="A1505">
        <v>1625</v>
      </c>
      <c r="B1505">
        <v>86.25863600000001</v>
      </c>
      <c r="C1505" s="4">
        <v>1</v>
      </c>
      <c r="H1505">
        <v>91.845709999999997</v>
      </c>
      <c r="I1505" s="5">
        <v>4</v>
      </c>
      <c r="P1505">
        <v>2</v>
      </c>
      <c r="Q1505" t="str">
        <f>CONCATENATE(C1505,E1505,G1505,I1505)</f>
        <v>14</v>
      </c>
    </row>
    <row r="1506" spans="1:17" x14ac:dyDescent="0.25">
      <c r="A1506">
        <v>1626</v>
      </c>
      <c r="B1506">
        <v>86.318633000000005</v>
      </c>
      <c r="C1506" s="4">
        <v>1</v>
      </c>
      <c r="H1506">
        <v>91.863492000000008</v>
      </c>
      <c r="I1506" s="5">
        <v>4</v>
      </c>
      <c r="P1506">
        <v>2</v>
      </c>
      <c r="Q1506" t="str">
        <f>CONCATENATE(C1506,E1506,G1506,I1506)</f>
        <v>14</v>
      </c>
    </row>
    <row r="1507" spans="1:17" x14ac:dyDescent="0.25">
      <c r="A1507">
        <v>1627</v>
      </c>
      <c r="B1507">
        <v>86.204309000000009</v>
      </c>
      <c r="C1507" s="4">
        <v>1</v>
      </c>
      <c r="H1507">
        <v>91.826949000000013</v>
      </c>
      <c r="I1507" s="5">
        <v>4</v>
      </c>
      <c r="P1507">
        <v>2</v>
      </c>
      <c r="Q1507" t="str">
        <f>CONCATENATE(C1507,E1507,G1507,I1507)</f>
        <v>14</v>
      </c>
    </row>
    <row r="1508" spans="1:17" x14ac:dyDescent="0.25">
      <c r="A1508">
        <v>1628</v>
      </c>
      <c r="B1508">
        <v>86.29332500000001</v>
      </c>
      <c r="C1508" s="4">
        <v>1</v>
      </c>
      <c r="H1508">
        <v>91.83999</v>
      </c>
      <c r="I1508" s="5">
        <v>4</v>
      </c>
      <c r="P1508">
        <v>2</v>
      </c>
      <c r="Q1508" t="str">
        <f>CONCATENATE(C1508,E1508,G1508,I1508)</f>
        <v>14</v>
      </c>
    </row>
    <row r="1509" spans="1:17" x14ac:dyDescent="0.25">
      <c r="A1509">
        <v>1629</v>
      </c>
      <c r="B1509">
        <v>86.381619000000001</v>
      </c>
      <c r="C1509" s="4">
        <v>1</v>
      </c>
      <c r="H1509">
        <v>91.842566000000005</v>
      </c>
      <c r="I1509" s="5">
        <v>4</v>
      </c>
      <c r="P1509">
        <v>2</v>
      </c>
      <c r="Q1509" t="str">
        <f>CONCATENATE(C1509,E1509,G1509,I1509)</f>
        <v>14</v>
      </c>
    </row>
    <row r="1510" spans="1:17" x14ac:dyDescent="0.25">
      <c r="A1510">
        <v>1630</v>
      </c>
      <c r="F1510">
        <v>86.491511000000003</v>
      </c>
      <c r="G1510" s="3">
        <v>3</v>
      </c>
      <c r="H1510">
        <v>91.858907000000016</v>
      </c>
      <c r="I1510" s="5">
        <v>4</v>
      </c>
      <c r="P1510">
        <v>2</v>
      </c>
      <c r="Q1510" t="str">
        <f>CONCATENATE(C1510,E1510,G1510,I1510)</f>
        <v>34</v>
      </c>
    </row>
    <row r="1511" spans="1:17" x14ac:dyDescent="0.25">
      <c r="A1511">
        <v>1631</v>
      </c>
      <c r="F1511">
        <v>86.401154000000005</v>
      </c>
      <c r="G1511" s="3">
        <v>3</v>
      </c>
      <c r="H1511">
        <v>91.865762000000004</v>
      </c>
      <c r="I1511" s="5">
        <v>4</v>
      </c>
      <c r="P1511">
        <v>2</v>
      </c>
      <c r="Q1511" t="str">
        <f>CONCATENATE(C1511,E1511,G1511,I1511)</f>
        <v>34</v>
      </c>
    </row>
    <row r="1512" spans="1:17" x14ac:dyDescent="0.25">
      <c r="A1512">
        <v>1632</v>
      </c>
      <c r="F1512">
        <v>86.420276000000001</v>
      </c>
      <c r="G1512" s="3">
        <v>3</v>
      </c>
      <c r="H1512">
        <v>91.822465000000008</v>
      </c>
      <c r="I1512" s="5">
        <v>4</v>
      </c>
      <c r="P1512">
        <v>2</v>
      </c>
      <c r="Q1512" t="str">
        <f>CONCATENATE(C1512,E1512,G1512,I1512)</f>
        <v>34</v>
      </c>
    </row>
    <row r="1513" spans="1:17" x14ac:dyDescent="0.25">
      <c r="A1513">
        <v>1633</v>
      </c>
      <c r="F1513">
        <v>86.41708100000001</v>
      </c>
      <c r="G1513" s="3">
        <v>3</v>
      </c>
      <c r="H1513">
        <v>91.82736100000001</v>
      </c>
      <c r="I1513" s="5">
        <v>4</v>
      </c>
      <c r="P1513">
        <v>2</v>
      </c>
      <c r="Q1513" t="str">
        <f>CONCATENATE(C1513,E1513,G1513,I1513)</f>
        <v>34</v>
      </c>
    </row>
    <row r="1514" spans="1:17" x14ac:dyDescent="0.25">
      <c r="A1514">
        <v>1634</v>
      </c>
      <c r="D1514">
        <v>74.538227000000006</v>
      </c>
      <c r="E1514" s="2">
        <v>2</v>
      </c>
      <c r="F1514">
        <v>86.395226000000008</v>
      </c>
      <c r="G1514" s="3">
        <v>3</v>
      </c>
      <c r="H1514">
        <v>91.941426000000007</v>
      </c>
      <c r="I1514" s="5">
        <v>4</v>
      </c>
      <c r="P1514">
        <v>3</v>
      </c>
      <c r="Q1514" t="str">
        <f>CONCATENATE(C1514,E1514,G1514,I1514)</f>
        <v>234</v>
      </c>
    </row>
    <row r="1515" spans="1:17" x14ac:dyDescent="0.25">
      <c r="A1515">
        <v>1635</v>
      </c>
      <c r="D1515">
        <v>74.484158000000008</v>
      </c>
      <c r="E1515" s="2">
        <v>2</v>
      </c>
      <c r="F1515">
        <v>86.421823000000003</v>
      </c>
      <c r="G1515" s="3">
        <v>3</v>
      </c>
      <c r="P1515">
        <v>2</v>
      </c>
      <c r="Q1515" t="str">
        <f>CONCATENATE(C1515,E1515,G1515,I1515)</f>
        <v>23</v>
      </c>
    </row>
    <row r="1516" spans="1:17" x14ac:dyDescent="0.25">
      <c r="A1516">
        <v>1636</v>
      </c>
      <c r="D1516">
        <v>74.45988100000001</v>
      </c>
      <c r="E1516" s="2">
        <v>2</v>
      </c>
      <c r="F1516">
        <v>86.431100000000001</v>
      </c>
      <c r="G1516" s="3">
        <v>3</v>
      </c>
      <c r="P1516">
        <v>2</v>
      </c>
      <c r="Q1516" t="str">
        <f>CONCATENATE(C1516,E1516,G1516,I1516)</f>
        <v>23</v>
      </c>
    </row>
    <row r="1517" spans="1:17" x14ac:dyDescent="0.25">
      <c r="A1517">
        <v>1637</v>
      </c>
      <c r="D1517">
        <v>74.505806000000007</v>
      </c>
      <c r="E1517" s="2">
        <v>2</v>
      </c>
      <c r="F1517">
        <v>86.404504000000003</v>
      </c>
      <c r="G1517" s="3">
        <v>3</v>
      </c>
      <c r="P1517">
        <v>2</v>
      </c>
      <c r="Q1517" t="str">
        <f>CONCATENATE(C1517,E1517,G1517,I1517)</f>
        <v>23</v>
      </c>
    </row>
    <row r="1518" spans="1:17" x14ac:dyDescent="0.25">
      <c r="A1518">
        <v>1638</v>
      </c>
      <c r="D1518">
        <v>74.494209000000012</v>
      </c>
      <c r="E1518" s="2">
        <v>2</v>
      </c>
      <c r="F1518">
        <v>86.40270000000001</v>
      </c>
      <c r="G1518" s="3">
        <v>3</v>
      </c>
      <c r="P1518">
        <v>2</v>
      </c>
      <c r="Q1518" t="str">
        <f>CONCATENATE(C1518,E1518,G1518,I1518)</f>
        <v>23</v>
      </c>
    </row>
    <row r="1519" spans="1:17" x14ac:dyDescent="0.25">
      <c r="A1519">
        <v>1639</v>
      </c>
      <c r="D1519">
        <v>74.509260000000012</v>
      </c>
      <c r="E1519" s="2">
        <v>2</v>
      </c>
      <c r="F1519">
        <v>86.381361000000012</v>
      </c>
      <c r="G1519" s="3">
        <v>3</v>
      </c>
      <c r="P1519">
        <v>2</v>
      </c>
      <c r="Q1519" t="str">
        <f>CONCATENATE(C1519,E1519,G1519,I1519)</f>
        <v>23</v>
      </c>
    </row>
    <row r="1520" spans="1:17" x14ac:dyDescent="0.25">
      <c r="A1520">
        <v>1640</v>
      </c>
      <c r="D1520">
        <v>74.537093000000013</v>
      </c>
      <c r="E1520" s="2">
        <v>2</v>
      </c>
      <c r="F1520">
        <v>86.349868000000001</v>
      </c>
      <c r="G1520" s="3">
        <v>3</v>
      </c>
      <c r="P1520">
        <v>2</v>
      </c>
      <c r="Q1520" t="str">
        <f>CONCATENATE(C1520,E1520,G1520,I1520)</f>
        <v>23</v>
      </c>
    </row>
    <row r="1521" spans="1:17" x14ac:dyDescent="0.25">
      <c r="A1521">
        <v>1641</v>
      </c>
      <c r="D1521">
        <v>74.500033000000002</v>
      </c>
      <c r="E1521" s="2">
        <v>2</v>
      </c>
      <c r="F1521">
        <v>86.491511000000003</v>
      </c>
      <c r="G1521" s="3">
        <v>3</v>
      </c>
      <c r="P1521">
        <v>2</v>
      </c>
      <c r="Q1521" t="str">
        <f>CONCATENATE(C1521,E1521,G1521,I1521)</f>
        <v>23</v>
      </c>
    </row>
    <row r="1522" spans="1:17" x14ac:dyDescent="0.25">
      <c r="A1522">
        <v>1642</v>
      </c>
      <c r="D1522">
        <v>74.514981000000006</v>
      </c>
      <c r="E1522" s="2">
        <v>2</v>
      </c>
      <c r="P1522">
        <v>1</v>
      </c>
      <c r="Q1522" t="str">
        <f>CONCATENATE(C1522,E1522,G1522,I1522)</f>
        <v>2</v>
      </c>
    </row>
    <row r="1523" spans="1:17" x14ac:dyDescent="0.25">
      <c r="A1523">
        <v>1643</v>
      </c>
      <c r="D1523">
        <v>74.528228000000013</v>
      </c>
      <c r="E1523" s="2">
        <v>2</v>
      </c>
      <c r="P1523">
        <v>1</v>
      </c>
      <c r="Q1523" t="str">
        <f>CONCATENATE(C1523,E1523,G1523,I1523)</f>
        <v>2</v>
      </c>
    </row>
    <row r="1524" spans="1:17" x14ac:dyDescent="0.25">
      <c r="A1524">
        <v>1644</v>
      </c>
      <c r="D1524">
        <v>74.541578000000001</v>
      </c>
      <c r="E1524" s="2">
        <v>2</v>
      </c>
      <c r="P1524">
        <v>1</v>
      </c>
      <c r="Q1524" t="str">
        <f>CONCATENATE(C1524,E1524,G1524,I1524)</f>
        <v>2</v>
      </c>
    </row>
    <row r="1525" spans="1:17" x14ac:dyDescent="0.25">
      <c r="A1525">
        <v>1645</v>
      </c>
      <c r="D1525">
        <v>74.546938000000011</v>
      </c>
      <c r="E1525" s="2">
        <v>2</v>
      </c>
      <c r="P1525">
        <v>1</v>
      </c>
      <c r="Q1525" t="str">
        <f>CONCATENATE(C1525,E1525,G1525,I1525)</f>
        <v>2</v>
      </c>
    </row>
    <row r="1526" spans="1:17" x14ac:dyDescent="0.25">
      <c r="A1526">
        <v>1646</v>
      </c>
      <c r="B1526">
        <v>67.146149000000008</v>
      </c>
      <c r="C1526" s="4">
        <v>1</v>
      </c>
      <c r="D1526">
        <v>74.546474000000003</v>
      </c>
      <c r="E1526" s="2">
        <v>2</v>
      </c>
      <c r="P1526">
        <v>2</v>
      </c>
      <c r="Q1526" t="str">
        <f>CONCATENATE(C1526,E1526,G1526,I1526)</f>
        <v>12</v>
      </c>
    </row>
    <row r="1527" spans="1:17" x14ac:dyDescent="0.25">
      <c r="A1527">
        <v>1647</v>
      </c>
      <c r="B1527">
        <v>67.108542999999997</v>
      </c>
      <c r="C1527" s="4">
        <v>1</v>
      </c>
      <c r="D1527">
        <v>74.524929000000014</v>
      </c>
      <c r="E1527" s="2">
        <v>2</v>
      </c>
      <c r="P1527">
        <v>2</v>
      </c>
      <c r="Q1527" t="str">
        <f>CONCATENATE(C1527,E1527,G1527,I1527)</f>
        <v>12</v>
      </c>
    </row>
    <row r="1528" spans="1:17" x14ac:dyDescent="0.25">
      <c r="A1528">
        <v>1648</v>
      </c>
      <c r="B1528">
        <v>67.11375000000001</v>
      </c>
      <c r="C1528" s="4">
        <v>1</v>
      </c>
      <c r="D1528">
        <v>74.538227000000006</v>
      </c>
      <c r="E1528" s="2">
        <v>2</v>
      </c>
      <c r="P1528">
        <v>2</v>
      </c>
      <c r="Q1528" t="str">
        <f>CONCATENATE(C1528,E1528,G1528,I1528)</f>
        <v>12</v>
      </c>
    </row>
    <row r="1529" spans="1:17" x14ac:dyDescent="0.25">
      <c r="A1529">
        <v>1649</v>
      </c>
      <c r="B1529">
        <v>67.132507000000004</v>
      </c>
      <c r="C1529" s="4">
        <v>1</v>
      </c>
      <c r="H1529">
        <v>73.613070000000008</v>
      </c>
      <c r="I1529" s="5">
        <v>4</v>
      </c>
      <c r="P1529">
        <v>2</v>
      </c>
      <c r="Q1529" t="str">
        <f>CONCATENATE(C1529,E1529,G1529,I1529)</f>
        <v>14</v>
      </c>
    </row>
    <row r="1530" spans="1:17" x14ac:dyDescent="0.25">
      <c r="A1530">
        <v>1650</v>
      </c>
      <c r="B1530">
        <v>67.128597000000013</v>
      </c>
      <c r="C1530" s="4">
        <v>1</v>
      </c>
      <c r="H1530">
        <v>73.573588000000001</v>
      </c>
      <c r="I1530" s="5">
        <v>4</v>
      </c>
      <c r="P1530">
        <v>2</v>
      </c>
      <c r="Q1530" t="str">
        <f>CONCATENATE(C1530,E1530,G1530,I1530)</f>
        <v>14</v>
      </c>
    </row>
    <row r="1531" spans="1:17" x14ac:dyDescent="0.25">
      <c r="A1531">
        <v>1651</v>
      </c>
      <c r="B1531">
        <v>67.158699000000013</v>
      </c>
      <c r="C1531" s="4">
        <v>1</v>
      </c>
      <c r="H1531">
        <v>73.54853700000001</v>
      </c>
      <c r="I1531" s="5">
        <v>4</v>
      </c>
      <c r="P1531">
        <v>2</v>
      </c>
      <c r="Q1531" t="str">
        <f>CONCATENATE(C1531,E1531,G1531,I1531)</f>
        <v>14</v>
      </c>
    </row>
    <row r="1532" spans="1:17" x14ac:dyDescent="0.25">
      <c r="A1532">
        <v>1652</v>
      </c>
      <c r="B1532">
        <v>67.167087000000009</v>
      </c>
      <c r="C1532" s="4">
        <v>1</v>
      </c>
      <c r="H1532">
        <v>73.570031</v>
      </c>
      <c r="I1532" s="5">
        <v>4</v>
      </c>
      <c r="P1532">
        <v>2</v>
      </c>
      <c r="Q1532" t="str">
        <f>CONCATENATE(C1532,E1532,G1532,I1532)</f>
        <v>14</v>
      </c>
    </row>
    <row r="1533" spans="1:17" x14ac:dyDescent="0.25">
      <c r="A1533">
        <v>1653</v>
      </c>
      <c r="B1533">
        <v>67.175834000000009</v>
      </c>
      <c r="C1533" s="4">
        <v>1</v>
      </c>
      <c r="H1533">
        <v>73.600339000000005</v>
      </c>
      <c r="I1533" s="5">
        <v>4</v>
      </c>
      <c r="P1533">
        <v>2</v>
      </c>
      <c r="Q1533" t="str">
        <f>CONCATENATE(C1533,E1533,G1533,I1533)</f>
        <v>14</v>
      </c>
    </row>
    <row r="1534" spans="1:17" x14ac:dyDescent="0.25">
      <c r="A1534">
        <v>1654</v>
      </c>
      <c r="B1534">
        <v>67.225109000000003</v>
      </c>
      <c r="C1534" s="4">
        <v>1</v>
      </c>
      <c r="H1534">
        <v>73.621420000000001</v>
      </c>
      <c r="I1534" s="5">
        <v>4</v>
      </c>
      <c r="P1534">
        <v>2</v>
      </c>
      <c r="Q1534" t="str">
        <f>CONCATENATE(C1534,E1534,G1534,I1534)</f>
        <v>14</v>
      </c>
    </row>
    <row r="1535" spans="1:17" x14ac:dyDescent="0.25">
      <c r="A1535">
        <v>1655</v>
      </c>
      <c r="B1535">
        <v>67.219741999999997</v>
      </c>
      <c r="C1535" s="4">
        <v>1</v>
      </c>
      <c r="H1535">
        <v>73.649718000000007</v>
      </c>
      <c r="I1535" s="5">
        <v>4</v>
      </c>
      <c r="P1535">
        <v>2</v>
      </c>
      <c r="Q1535" t="str">
        <f>CONCATENATE(C1535,E1535,G1535,I1535)</f>
        <v>14</v>
      </c>
    </row>
    <row r="1536" spans="1:17" x14ac:dyDescent="0.25">
      <c r="A1536">
        <v>1656</v>
      </c>
      <c r="B1536">
        <v>67.252082999999999</v>
      </c>
      <c r="C1536" s="4">
        <v>1</v>
      </c>
      <c r="H1536">
        <v>73.655645000000007</v>
      </c>
      <c r="I1536" s="5">
        <v>4</v>
      </c>
      <c r="P1536">
        <v>2</v>
      </c>
      <c r="Q1536" t="str">
        <f>CONCATENATE(C1536,E1536,G1536,I1536)</f>
        <v>14</v>
      </c>
    </row>
    <row r="1537" spans="1:17" x14ac:dyDescent="0.25">
      <c r="A1537">
        <v>1657</v>
      </c>
      <c r="B1537">
        <v>67.146149000000008</v>
      </c>
      <c r="C1537" s="4">
        <v>1</v>
      </c>
      <c r="H1537">
        <v>73.647604000000001</v>
      </c>
      <c r="I1537" s="5">
        <v>4</v>
      </c>
      <c r="P1537">
        <v>2</v>
      </c>
      <c r="Q1537" t="str">
        <f>CONCATENATE(C1537,E1537,G1537,I1537)</f>
        <v>14</v>
      </c>
    </row>
    <row r="1538" spans="1:17" x14ac:dyDescent="0.25">
      <c r="A1538">
        <v>1658</v>
      </c>
      <c r="H1538">
        <v>73.630234000000002</v>
      </c>
      <c r="I1538" s="5">
        <v>4</v>
      </c>
      <c r="P1538">
        <v>1</v>
      </c>
      <c r="Q1538" t="str">
        <f>CONCATENATE(C1538,E1538,G1538,I1538)</f>
        <v>4</v>
      </c>
    </row>
    <row r="1539" spans="1:17" x14ac:dyDescent="0.25">
      <c r="A1539">
        <v>1659</v>
      </c>
      <c r="F1539">
        <v>67.592190000000002</v>
      </c>
      <c r="G1539" s="3">
        <v>3</v>
      </c>
      <c r="H1539">
        <v>73.601730000000003</v>
      </c>
      <c r="I1539" s="5">
        <v>4</v>
      </c>
      <c r="P1539">
        <v>2</v>
      </c>
      <c r="Q1539" t="str">
        <f>CONCATENATE(C1539,E1539,G1539,I1539)</f>
        <v>34</v>
      </c>
    </row>
    <row r="1540" spans="1:17" x14ac:dyDescent="0.25">
      <c r="A1540">
        <v>1660</v>
      </c>
      <c r="F1540">
        <v>67.565055999999998</v>
      </c>
      <c r="G1540" s="3">
        <v>3</v>
      </c>
      <c r="H1540">
        <v>73.58389600000001</v>
      </c>
      <c r="I1540" s="5">
        <v>4</v>
      </c>
      <c r="P1540">
        <v>2</v>
      </c>
      <c r="Q1540" t="str">
        <f>CONCATENATE(C1540,E1540,G1540,I1540)</f>
        <v>34</v>
      </c>
    </row>
    <row r="1541" spans="1:17" x14ac:dyDescent="0.25">
      <c r="A1541">
        <v>1661</v>
      </c>
      <c r="F1541">
        <v>67.576098999999999</v>
      </c>
      <c r="G1541" s="3">
        <v>3</v>
      </c>
      <c r="H1541">
        <v>73.615957000000009</v>
      </c>
      <c r="I1541" s="5">
        <v>4</v>
      </c>
      <c r="P1541">
        <v>2</v>
      </c>
      <c r="Q1541" t="str">
        <f>CONCATENATE(C1541,E1541,G1541,I1541)</f>
        <v>34</v>
      </c>
    </row>
    <row r="1542" spans="1:17" x14ac:dyDescent="0.25">
      <c r="A1542">
        <v>1662</v>
      </c>
      <c r="F1542">
        <v>67.560890000000001</v>
      </c>
      <c r="G1542" s="3">
        <v>3</v>
      </c>
      <c r="H1542">
        <v>73.626368000000014</v>
      </c>
      <c r="I1542" s="5">
        <v>4</v>
      </c>
      <c r="P1542">
        <v>2</v>
      </c>
      <c r="Q1542" t="str">
        <f>CONCATENATE(C1542,E1542,G1542,I1542)</f>
        <v>34</v>
      </c>
    </row>
    <row r="1543" spans="1:17" x14ac:dyDescent="0.25">
      <c r="A1543">
        <v>1663</v>
      </c>
      <c r="D1543">
        <v>54.180786000000005</v>
      </c>
      <c r="E1543" s="2">
        <v>2</v>
      </c>
      <c r="F1543">
        <v>67.569328000000013</v>
      </c>
      <c r="G1543" s="3">
        <v>3</v>
      </c>
      <c r="H1543">
        <v>73.613070000000008</v>
      </c>
      <c r="I1543" s="5">
        <v>4</v>
      </c>
      <c r="P1543">
        <v>3</v>
      </c>
      <c r="Q1543" t="str">
        <f>CONCATENATE(C1543,E1543,G1543,I1543)</f>
        <v>234</v>
      </c>
    </row>
    <row r="1544" spans="1:17" x14ac:dyDescent="0.25">
      <c r="A1544">
        <v>1664</v>
      </c>
      <c r="D1544">
        <v>54.211983000000004</v>
      </c>
      <c r="E1544" s="2">
        <v>2</v>
      </c>
      <c r="F1544">
        <v>67.595783000000011</v>
      </c>
      <c r="G1544" s="3">
        <v>3</v>
      </c>
      <c r="P1544">
        <v>2</v>
      </c>
      <c r="Q1544" t="str">
        <f>CONCATENATE(C1544,E1544,G1544,I1544)</f>
        <v>23</v>
      </c>
    </row>
    <row r="1545" spans="1:17" x14ac:dyDescent="0.25">
      <c r="A1545">
        <v>1665</v>
      </c>
      <c r="D1545">
        <v>54.201671000000005</v>
      </c>
      <c r="E1545" s="2">
        <v>2</v>
      </c>
      <c r="F1545">
        <v>67.571354000000014</v>
      </c>
      <c r="G1545" s="3">
        <v>3</v>
      </c>
      <c r="P1545">
        <v>2</v>
      </c>
      <c r="Q1545" t="str">
        <f>CONCATENATE(C1545,E1545,G1545,I1545)</f>
        <v>23</v>
      </c>
    </row>
    <row r="1546" spans="1:17" x14ac:dyDescent="0.25">
      <c r="A1546">
        <v>1666</v>
      </c>
      <c r="D1546">
        <v>54.205417000000004</v>
      </c>
      <c r="E1546" s="2">
        <v>2</v>
      </c>
      <c r="F1546">
        <v>67.588287000000008</v>
      </c>
      <c r="G1546" s="3">
        <v>3</v>
      </c>
      <c r="P1546">
        <v>2</v>
      </c>
      <c r="Q1546" t="str">
        <f>CONCATENATE(C1546,E1546,G1546,I1546)</f>
        <v>23</v>
      </c>
    </row>
    <row r="1547" spans="1:17" x14ac:dyDescent="0.25">
      <c r="A1547">
        <v>1667</v>
      </c>
      <c r="D1547">
        <v>54.175213000000007</v>
      </c>
      <c r="E1547" s="2">
        <v>2</v>
      </c>
      <c r="F1547">
        <v>67.523494999999997</v>
      </c>
      <c r="G1547" s="3">
        <v>3</v>
      </c>
      <c r="P1547">
        <v>2</v>
      </c>
      <c r="Q1547" t="str">
        <f>CONCATENATE(C1547,E1547,G1547,I1547)</f>
        <v>23</v>
      </c>
    </row>
    <row r="1548" spans="1:17" x14ac:dyDescent="0.25">
      <c r="A1548">
        <v>1668</v>
      </c>
      <c r="D1548">
        <v>54.163856000000003</v>
      </c>
      <c r="E1548" s="2">
        <v>2</v>
      </c>
      <c r="F1548">
        <v>67.512817000000013</v>
      </c>
      <c r="G1548" s="3">
        <v>3</v>
      </c>
      <c r="P1548">
        <v>2</v>
      </c>
      <c r="Q1548" t="str">
        <f>CONCATENATE(C1548,E1548,G1548,I1548)</f>
        <v>23</v>
      </c>
    </row>
    <row r="1549" spans="1:17" x14ac:dyDescent="0.25">
      <c r="A1549">
        <v>1669</v>
      </c>
      <c r="D1549">
        <v>54.155266000000005</v>
      </c>
      <c r="E1549" s="2">
        <v>2</v>
      </c>
      <c r="F1549">
        <v>67.510631000000004</v>
      </c>
      <c r="G1549" s="3">
        <v>3</v>
      </c>
      <c r="P1549">
        <v>2</v>
      </c>
      <c r="Q1549" t="str">
        <f>CONCATENATE(C1549,E1549,G1549,I1549)</f>
        <v>23</v>
      </c>
    </row>
    <row r="1550" spans="1:17" x14ac:dyDescent="0.25">
      <c r="A1550">
        <v>1670</v>
      </c>
      <c r="D1550">
        <v>54.146564000000005</v>
      </c>
      <c r="E1550" s="2">
        <v>2</v>
      </c>
      <c r="F1550">
        <v>67.592190000000002</v>
      </c>
      <c r="G1550" s="3">
        <v>3</v>
      </c>
      <c r="P1550">
        <v>2</v>
      </c>
      <c r="Q1550" t="str">
        <f>CONCATENATE(C1550,E1550,G1550,I1550)</f>
        <v>23</v>
      </c>
    </row>
    <row r="1551" spans="1:17" x14ac:dyDescent="0.25">
      <c r="A1551">
        <v>1671</v>
      </c>
      <c r="D1551">
        <v>54.145054000000002</v>
      </c>
      <c r="E1551" s="2">
        <v>2</v>
      </c>
      <c r="P1551">
        <v>1</v>
      </c>
      <c r="Q1551" t="str">
        <f>CONCATENATE(C1551,E1551,G1551,I1551)</f>
        <v>2</v>
      </c>
    </row>
    <row r="1552" spans="1:17" x14ac:dyDescent="0.25">
      <c r="A1552">
        <v>1672</v>
      </c>
      <c r="D1552">
        <v>54.124584000000006</v>
      </c>
      <c r="E1552" s="2">
        <v>2</v>
      </c>
      <c r="P1552">
        <v>1</v>
      </c>
      <c r="Q1552" t="str">
        <f>CONCATENATE(C1552,E1552,G1552,I1552)</f>
        <v>2</v>
      </c>
    </row>
    <row r="1553" spans="1:17" x14ac:dyDescent="0.25">
      <c r="A1553">
        <v>1673</v>
      </c>
      <c r="D1553">
        <v>54.135212000000003</v>
      </c>
      <c r="E1553" s="2">
        <v>2</v>
      </c>
      <c r="P1553">
        <v>1</v>
      </c>
      <c r="Q1553" t="str">
        <f>CONCATENATE(C1553,E1553,G1553,I1553)</f>
        <v>2</v>
      </c>
    </row>
    <row r="1554" spans="1:17" x14ac:dyDescent="0.25">
      <c r="A1554">
        <v>1674</v>
      </c>
      <c r="D1554">
        <v>54.111461000000006</v>
      </c>
      <c r="E1554" s="2">
        <v>2</v>
      </c>
      <c r="P1554">
        <v>1</v>
      </c>
      <c r="Q1554" t="str">
        <f>CONCATENATE(C1554,E1554,G1554,I1554)</f>
        <v>2</v>
      </c>
    </row>
    <row r="1555" spans="1:17" x14ac:dyDescent="0.25">
      <c r="A1555">
        <v>1675</v>
      </c>
      <c r="D1555">
        <v>54.100941000000006</v>
      </c>
      <c r="E1555" s="2">
        <v>2</v>
      </c>
      <c r="P1555">
        <v>1</v>
      </c>
      <c r="Q1555" t="str">
        <f>CONCATENATE(C1555,E1555,G1555,I1555)</f>
        <v>2</v>
      </c>
    </row>
    <row r="1556" spans="1:17" x14ac:dyDescent="0.25">
      <c r="A1556">
        <v>1676</v>
      </c>
      <c r="B1556">
        <v>45.458595000000003</v>
      </c>
      <c r="C1556" s="4">
        <v>1</v>
      </c>
      <c r="D1556">
        <v>54.039116000000007</v>
      </c>
      <c r="E1556" s="2">
        <v>2</v>
      </c>
      <c r="P1556">
        <v>2</v>
      </c>
      <c r="Q1556" t="str">
        <f>CONCATENATE(C1556,E1556,G1556,I1556)</f>
        <v>12</v>
      </c>
    </row>
    <row r="1557" spans="1:17" x14ac:dyDescent="0.25">
      <c r="A1557">
        <v>1677</v>
      </c>
      <c r="B1557">
        <v>45.415783000000005</v>
      </c>
      <c r="C1557" s="4">
        <v>1</v>
      </c>
      <c r="D1557">
        <v>54.180786000000005</v>
      </c>
      <c r="E1557" s="2">
        <v>2</v>
      </c>
      <c r="P1557">
        <v>2</v>
      </c>
      <c r="Q1557" t="str">
        <f>CONCATENATE(C1557,E1557,G1557,I1557)</f>
        <v>12</v>
      </c>
    </row>
    <row r="1558" spans="1:17" x14ac:dyDescent="0.25">
      <c r="A1558">
        <v>1678</v>
      </c>
      <c r="B1558">
        <v>45.419586000000002</v>
      </c>
      <c r="C1558" s="4">
        <v>1</v>
      </c>
      <c r="H1558">
        <v>53.090160000000004</v>
      </c>
      <c r="I1558" s="5">
        <v>4</v>
      </c>
      <c r="P1558">
        <v>2</v>
      </c>
      <c r="Q1558" t="str">
        <f>CONCATENATE(C1558,E1558,G1558,I1558)</f>
        <v>14</v>
      </c>
    </row>
    <row r="1559" spans="1:17" x14ac:dyDescent="0.25">
      <c r="A1559">
        <v>1679</v>
      </c>
      <c r="B1559">
        <v>45.450001000000007</v>
      </c>
      <c r="C1559" s="4">
        <v>1</v>
      </c>
      <c r="H1559">
        <v>53.061931000000001</v>
      </c>
      <c r="I1559" s="5">
        <v>4</v>
      </c>
      <c r="P1559">
        <v>2</v>
      </c>
      <c r="Q1559" t="str">
        <f>CONCATENATE(C1559,E1559,G1559,I1559)</f>
        <v>14</v>
      </c>
    </row>
    <row r="1560" spans="1:17" x14ac:dyDescent="0.25">
      <c r="A1560">
        <v>1680</v>
      </c>
      <c r="B1560">
        <v>45.442242000000007</v>
      </c>
      <c r="C1560" s="4">
        <v>1</v>
      </c>
      <c r="H1560">
        <v>53.044899000000001</v>
      </c>
      <c r="I1560" s="5">
        <v>4</v>
      </c>
      <c r="P1560">
        <v>2</v>
      </c>
      <c r="Q1560" t="str">
        <f>CONCATENATE(C1560,E1560,G1560,I1560)</f>
        <v>14</v>
      </c>
    </row>
    <row r="1561" spans="1:17" x14ac:dyDescent="0.25">
      <c r="A1561">
        <v>1681</v>
      </c>
      <c r="B1561">
        <v>45.434585000000006</v>
      </c>
      <c r="C1561" s="4">
        <v>1</v>
      </c>
      <c r="H1561">
        <v>53.061615000000003</v>
      </c>
      <c r="I1561" s="5">
        <v>4</v>
      </c>
      <c r="P1561">
        <v>2</v>
      </c>
      <c r="Q1561" t="str">
        <f>CONCATENATE(C1561,E1561,G1561,I1561)</f>
        <v>14</v>
      </c>
    </row>
    <row r="1562" spans="1:17" x14ac:dyDescent="0.25">
      <c r="A1562">
        <v>1682</v>
      </c>
      <c r="B1562">
        <v>45.464374000000007</v>
      </c>
      <c r="C1562" s="4">
        <v>1</v>
      </c>
      <c r="H1562">
        <v>53.092190000000002</v>
      </c>
      <c r="I1562" s="5">
        <v>4</v>
      </c>
      <c r="P1562">
        <v>2</v>
      </c>
      <c r="Q1562" t="str">
        <f>CONCATENATE(C1562,E1562,G1562,I1562)</f>
        <v>14</v>
      </c>
    </row>
    <row r="1563" spans="1:17" x14ac:dyDescent="0.25">
      <c r="A1563">
        <v>1683</v>
      </c>
      <c r="B1563">
        <v>45.478233000000003</v>
      </c>
      <c r="C1563" s="4">
        <v>1</v>
      </c>
      <c r="H1563">
        <v>53.104793000000008</v>
      </c>
      <c r="I1563" s="5">
        <v>4</v>
      </c>
      <c r="P1563">
        <v>2</v>
      </c>
      <c r="Q1563" t="str">
        <f>CONCATENATE(C1563,E1563,G1563,I1563)</f>
        <v>14</v>
      </c>
    </row>
    <row r="1564" spans="1:17" x14ac:dyDescent="0.25">
      <c r="A1564">
        <v>1684</v>
      </c>
      <c r="B1564">
        <v>45.457710000000006</v>
      </c>
      <c r="C1564" s="4">
        <v>1</v>
      </c>
      <c r="H1564">
        <v>53.141304000000005</v>
      </c>
      <c r="I1564" s="5">
        <v>4</v>
      </c>
      <c r="P1564">
        <v>2</v>
      </c>
      <c r="Q1564" t="str">
        <f>CONCATENATE(C1564,E1564,G1564,I1564)</f>
        <v>14</v>
      </c>
    </row>
    <row r="1565" spans="1:17" x14ac:dyDescent="0.25">
      <c r="A1565">
        <v>1685</v>
      </c>
      <c r="B1565">
        <v>45.442345000000003</v>
      </c>
      <c r="C1565" s="4">
        <v>1</v>
      </c>
      <c r="H1565">
        <v>53.084328000000006</v>
      </c>
      <c r="I1565" s="5">
        <v>4</v>
      </c>
      <c r="P1565">
        <v>2</v>
      </c>
      <c r="Q1565" t="str">
        <f>CONCATENATE(C1565,E1565,G1565,I1565)</f>
        <v>14</v>
      </c>
    </row>
    <row r="1566" spans="1:17" x14ac:dyDescent="0.25">
      <c r="A1566">
        <v>1686</v>
      </c>
      <c r="B1566">
        <v>45.473282000000005</v>
      </c>
      <c r="C1566" s="4">
        <v>1</v>
      </c>
      <c r="H1566">
        <v>53.070106000000003</v>
      </c>
      <c r="I1566" s="5">
        <v>4</v>
      </c>
      <c r="P1566">
        <v>2</v>
      </c>
      <c r="Q1566" t="str">
        <f>CONCATENATE(C1566,E1566,G1566,I1566)</f>
        <v>14</v>
      </c>
    </row>
    <row r="1567" spans="1:17" x14ac:dyDescent="0.25">
      <c r="A1567">
        <v>1687</v>
      </c>
      <c r="B1567">
        <v>45.448646000000004</v>
      </c>
      <c r="C1567" s="4">
        <v>1</v>
      </c>
      <c r="H1567">
        <v>53.044742000000006</v>
      </c>
      <c r="I1567" s="5">
        <v>4</v>
      </c>
      <c r="P1567">
        <v>2</v>
      </c>
      <c r="Q1567" t="str">
        <f>CONCATENATE(C1567,E1567,G1567,I1567)</f>
        <v>14</v>
      </c>
    </row>
    <row r="1568" spans="1:17" x14ac:dyDescent="0.25">
      <c r="A1568">
        <v>1688</v>
      </c>
      <c r="B1568">
        <v>45.458595000000003</v>
      </c>
      <c r="C1568" s="4">
        <v>1</v>
      </c>
      <c r="H1568">
        <v>53.048439000000002</v>
      </c>
      <c r="I1568" s="5">
        <v>4</v>
      </c>
      <c r="P1568">
        <v>2</v>
      </c>
      <c r="Q1568" t="str">
        <f>CONCATENATE(C1568,E1568,G1568,I1568)</f>
        <v>14</v>
      </c>
    </row>
    <row r="1569" spans="1:17" x14ac:dyDescent="0.25">
      <c r="A1569">
        <v>1689</v>
      </c>
      <c r="H1569">
        <v>53.056930000000001</v>
      </c>
      <c r="I1569" s="5">
        <v>4</v>
      </c>
      <c r="P1569">
        <v>1</v>
      </c>
      <c r="Q1569" t="str">
        <f>CONCATENATE(C1569,E1569,G1569,I1569)</f>
        <v>4</v>
      </c>
    </row>
    <row r="1570" spans="1:17" x14ac:dyDescent="0.25">
      <c r="A1570">
        <v>1690</v>
      </c>
      <c r="F1570">
        <v>45.500938000000005</v>
      </c>
      <c r="G1570" s="3">
        <v>3</v>
      </c>
      <c r="H1570">
        <v>53.011879000000008</v>
      </c>
      <c r="I1570" s="5">
        <v>4</v>
      </c>
      <c r="P1570">
        <v>2</v>
      </c>
      <c r="Q1570" t="str">
        <f>CONCATENATE(C1570,E1570,G1570,I1570)</f>
        <v>34</v>
      </c>
    </row>
    <row r="1571" spans="1:17" x14ac:dyDescent="0.25">
      <c r="A1571">
        <v>1691</v>
      </c>
      <c r="F1571">
        <v>45.433075000000002</v>
      </c>
      <c r="G1571" s="3">
        <v>3</v>
      </c>
      <c r="H1571">
        <v>52.960785000000001</v>
      </c>
      <c r="I1571" s="5">
        <v>4</v>
      </c>
      <c r="P1571">
        <v>2</v>
      </c>
      <c r="Q1571" t="str">
        <f>CONCATENATE(C1571,E1571,G1571,I1571)</f>
        <v>34</v>
      </c>
    </row>
    <row r="1572" spans="1:17" x14ac:dyDescent="0.25">
      <c r="A1572">
        <v>1692</v>
      </c>
      <c r="D1572">
        <v>32.510418000000001</v>
      </c>
      <c r="E1572" s="2">
        <v>2</v>
      </c>
      <c r="F1572">
        <v>45.465107000000003</v>
      </c>
      <c r="G1572" s="3">
        <v>3</v>
      </c>
      <c r="H1572">
        <v>53.090160000000004</v>
      </c>
      <c r="I1572" s="5">
        <v>4</v>
      </c>
      <c r="P1572">
        <v>3</v>
      </c>
      <c r="Q1572" t="str">
        <f>CONCATENATE(C1572,E1572,G1572,I1572)</f>
        <v>234</v>
      </c>
    </row>
    <row r="1573" spans="1:17" x14ac:dyDescent="0.25">
      <c r="A1573">
        <v>1693</v>
      </c>
      <c r="D1573">
        <v>32.528128000000009</v>
      </c>
      <c r="E1573" s="2">
        <v>2</v>
      </c>
      <c r="F1573">
        <v>45.449638000000007</v>
      </c>
      <c r="G1573" s="3">
        <v>3</v>
      </c>
      <c r="H1573">
        <v>53.090160000000004</v>
      </c>
      <c r="I1573" s="5">
        <v>4</v>
      </c>
      <c r="P1573">
        <v>3</v>
      </c>
      <c r="Q1573" t="str">
        <f>CONCATENATE(C1573,E1573,G1573,I1573)</f>
        <v>234</v>
      </c>
    </row>
    <row r="1574" spans="1:17" x14ac:dyDescent="0.25">
      <c r="A1574">
        <v>1694</v>
      </c>
      <c r="D1574">
        <v>32.515522000000004</v>
      </c>
      <c r="E1574" s="2">
        <v>2</v>
      </c>
      <c r="F1574">
        <v>45.467922000000002</v>
      </c>
      <c r="G1574" s="3">
        <v>3</v>
      </c>
      <c r="P1574">
        <v>2</v>
      </c>
      <c r="Q1574" t="str">
        <f>CONCATENATE(C1574,E1574,G1574,I1574)</f>
        <v>23</v>
      </c>
    </row>
    <row r="1575" spans="1:17" x14ac:dyDescent="0.25">
      <c r="A1575">
        <v>1695</v>
      </c>
      <c r="D1575">
        <v>32.509481000000008</v>
      </c>
      <c r="E1575" s="2">
        <v>2</v>
      </c>
      <c r="F1575">
        <v>45.492187000000001</v>
      </c>
      <c r="G1575" s="3">
        <v>3</v>
      </c>
      <c r="P1575">
        <v>2</v>
      </c>
      <c r="Q1575" t="str">
        <f>CONCATENATE(C1575,E1575,G1575,I1575)</f>
        <v>23</v>
      </c>
    </row>
    <row r="1576" spans="1:17" x14ac:dyDescent="0.25">
      <c r="A1576">
        <v>1696</v>
      </c>
      <c r="D1576">
        <v>32.491356000000003</v>
      </c>
      <c r="E1576" s="2">
        <v>2</v>
      </c>
      <c r="F1576">
        <v>45.494739000000003</v>
      </c>
      <c r="G1576" s="3">
        <v>3</v>
      </c>
      <c r="P1576">
        <v>2</v>
      </c>
      <c r="Q1576" t="str">
        <f>CONCATENATE(C1576,E1576,G1576,I1576)</f>
        <v>23</v>
      </c>
    </row>
    <row r="1577" spans="1:17" x14ac:dyDescent="0.25">
      <c r="A1577">
        <v>1697</v>
      </c>
      <c r="D1577">
        <v>32.510782000000006</v>
      </c>
      <c r="E1577" s="2">
        <v>2</v>
      </c>
      <c r="F1577">
        <v>45.446098000000006</v>
      </c>
      <c r="G1577" s="3">
        <v>3</v>
      </c>
      <c r="P1577">
        <v>2</v>
      </c>
      <c r="Q1577" t="str">
        <f>CONCATENATE(C1577,E1577,G1577,I1577)</f>
        <v>23</v>
      </c>
    </row>
    <row r="1578" spans="1:17" x14ac:dyDescent="0.25">
      <c r="A1578">
        <v>1698</v>
      </c>
      <c r="D1578">
        <v>32.520836000000003</v>
      </c>
      <c r="E1578" s="2">
        <v>2</v>
      </c>
      <c r="F1578">
        <v>45.446617000000003</v>
      </c>
      <c r="G1578" s="3">
        <v>3</v>
      </c>
      <c r="P1578">
        <v>2</v>
      </c>
      <c r="Q1578" t="str">
        <f>CONCATENATE(C1578,E1578,G1578,I1578)</f>
        <v>23</v>
      </c>
    </row>
    <row r="1579" spans="1:17" x14ac:dyDescent="0.25">
      <c r="A1579">
        <v>1699</v>
      </c>
      <c r="D1579">
        <v>32.514845000000008</v>
      </c>
      <c r="E1579" s="2">
        <v>2</v>
      </c>
      <c r="F1579">
        <v>45.433647000000008</v>
      </c>
      <c r="G1579" s="3">
        <v>3</v>
      </c>
      <c r="P1579">
        <v>2</v>
      </c>
      <c r="Q1579" t="str">
        <f>CONCATENATE(C1579,E1579,G1579,I1579)</f>
        <v>23</v>
      </c>
    </row>
    <row r="1580" spans="1:17" x14ac:dyDescent="0.25">
      <c r="A1580">
        <v>1700</v>
      </c>
      <c r="D1580">
        <v>32.503544000000005</v>
      </c>
      <c r="E1580" s="2">
        <v>2</v>
      </c>
      <c r="F1580">
        <v>45.392032000000007</v>
      </c>
      <c r="G1580" s="3">
        <v>3</v>
      </c>
      <c r="P1580">
        <v>2</v>
      </c>
      <c r="Q1580" t="str">
        <f>CONCATENATE(C1580,E1580,G1580,I1580)</f>
        <v>23</v>
      </c>
    </row>
    <row r="1581" spans="1:17" x14ac:dyDescent="0.25">
      <c r="A1581">
        <v>1701</v>
      </c>
      <c r="D1581">
        <v>32.493335999999999</v>
      </c>
      <c r="E1581" s="2">
        <v>2</v>
      </c>
      <c r="F1581">
        <v>45.338753000000004</v>
      </c>
      <c r="G1581" s="3">
        <v>3</v>
      </c>
      <c r="P1581">
        <v>2</v>
      </c>
      <c r="Q1581" t="str">
        <f>CONCATENATE(C1581,E1581,G1581,I1581)</f>
        <v>23</v>
      </c>
    </row>
    <row r="1582" spans="1:17" x14ac:dyDescent="0.25">
      <c r="A1582">
        <v>1702</v>
      </c>
      <c r="D1582">
        <v>32.473804000000001</v>
      </c>
      <c r="E1582" s="2">
        <v>2</v>
      </c>
      <c r="F1582">
        <v>45.500938000000005</v>
      </c>
      <c r="G1582" s="3">
        <v>3</v>
      </c>
      <c r="P1582">
        <v>2</v>
      </c>
      <c r="Q1582" t="str">
        <f>CONCATENATE(C1582,E1582,G1582,I1582)</f>
        <v>23</v>
      </c>
    </row>
    <row r="1583" spans="1:17" x14ac:dyDescent="0.25">
      <c r="A1583">
        <v>1703</v>
      </c>
      <c r="D1583">
        <v>32.464845000000004</v>
      </c>
      <c r="E1583" s="2">
        <v>2</v>
      </c>
      <c r="F1583">
        <v>45.500938000000005</v>
      </c>
      <c r="G1583" s="3">
        <v>3</v>
      </c>
      <c r="P1583">
        <v>2</v>
      </c>
      <c r="Q1583" t="str">
        <f>CONCATENATE(C1583,E1583,G1583,I1583)</f>
        <v>23</v>
      </c>
    </row>
    <row r="1584" spans="1:17" x14ac:dyDescent="0.25">
      <c r="A1584">
        <v>1704</v>
      </c>
      <c r="D1584">
        <v>32.459482000000008</v>
      </c>
      <c r="E1584" s="2">
        <v>2</v>
      </c>
      <c r="P1584">
        <v>1</v>
      </c>
      <c r="Q1584" t="str">
        <f>CONCATENATE(C1584,E1584,G1584,I1584)</f>
        <v>2</v>
      </c>
    </row>
    <row r="1585" spans="1:17" x14ac:dyDescent="0.25">
      <c r="A1585">
        <v>1705</v>
      </c>
      <c r="D1585">
        <v>32.44427300000001</v>
      </c>
      <c r="E1585" s="2">
        <v>2</v>
      </c>
      <c r="P1585">
        <v>1</v>
      </c>
      <c r="Q1585" t="str">
        <f>CONCATENATE(C1585,E1585,G1585,I1585)</f>
        <v>2</v>
      </c>
    </row>
    <row r="1586" spans="1:17" x14ac:dyDescent="0.25">
      <c r="A1586">
        <v>1706</v>
      </c>
      <c r="B1586">
        <v>23.612396000000004</v>
      </c>
      <c r="C1586" s="4">
        <v>1</v>
      </c>
      <c r="D1586">
        <v>32.405210000000004</v>
      </c>
      <c r="E1586" s="2">
        <v>2</v>
      </c>
      <c r="P1586">
        <v>2</v>
      </c>
      <c r="Q1586" t="str">
        <f>CONCATENATE(C1586,E1586,G1586,I1586)</f>
        <v>12</v>
      </c>
    </row>
    <row r="1587" spans="1:17" x14ac:dyDescent="0.25">
      <c r="A1587">
        <v>1707</v>
      </c>
      <c r="B1587">
        <v>23.630365000000005</v>
      </c>
      <c r="C1587" s="4">
        <v>1</v>
      </c>
      <c r="D1587">
        <v>32.510418000000001</v>
      </c>
      <c r="E1587" s="2">
        <v>2</v>
      </c>
      <c r="P1587">
        <v>2</v>
      </c>
      <c r="Q1587" t="str">
        <f>CONCATENATE(C1587,E1587,G1587,I1587)</f>
        <v>12</v>
      </c>
    </row>
    <row r="1588" spans="1:17" x14ac:dyDescent="0.25">
      <c r="A1588">
        <v>1708</v>
      </c>
      <c r="B1588">
        <v>23.643699000000005</v>
      </c>
      <c r="C1588" s="4">
        <v>1</v>
      </c>
      <c r="D1588">
        <v>32.510418000000001</v>
      </c>
      <c r="E1588" s="2">
        <v>2</v>
      </c>
      <c r="H1588">
        <v>32.826565000000002</v>
      </c>
      <c r="I1588" s="5">
        <v>4</v>
      </c>
      <c r="P1588">
        <v>3</v>
      </c>
      <c r="Q1588" t="str">
        <f>CONCATENATE(C1588,E1588,G1588,I1588)</f>
        <v>124</v>
      </c>
    </row>
    <row r="1589" spans="1:17" x14ac:dyDescent="0.25">
      <c r="A1589">
        <v>1709</v>
      </c>
      <c r="B1589">
        <v>23.613024000000003</v>
      </c>
      <c r="C1589" s="4">
        <v>1</v>
      </c>
      <c r="H1589">
        <v>32.793856000000005</v>
      </c>
      <c r="I1589" s="5">
        <v>4</v>
      </c>
      <c r="P1589">
        <v>2</v>
      </c>
      <c r="Q1589" t="str">
        <f>CONCATENATE(C1589,E1589,G1589,I1589)</f>
        <v>14</v>
      </c>
    </row>
    <row r="1590" spans="1:17" x14ac:dyDescent="0.25">
      <c r="A1590">
        <v>1710</v>
      </c>
      <c r="B1590">
        <v>23.631042000000008</v>
      </c>
      <c r="C1590" s="4">
        <v>1</v>
      </c>
      <c r="H1590">
        <v>32.827345000000008</v>
      </c>
      <c r="I1590" s="5">
        <v>4</v>
      </c>
      <c r="P1590">
        <v>2</v>
      </c>
      <c r="Q1590" t="str">
        <f>CONCATENATE(C1590,E1590,G1590,I1590)</f>
        <v>14</v>
      </c>
    </row>
    <row r="1591" spans="1:17" x14ac:dyDescent="0.25">
      <c r="A1591">
        <v>1711</v>
      </c>
      <c r="B1591">
        <v>23.641563000000005</v>
      </c>
      <c r="C1591" s="4">
        <v>1</v>
      </c>
      <c r="H1591">
        <v>32.815731</v>
      </c>
      <c r="I1591" s="5">
        <v>4</v>
      </c>
      <c r="P1591">
        <v>2</v>
      </c>
      <c r="Q1591" t="str">
        <f>CONCATENATE(C1591,E1591,G1591,I1591)</f>
        <v>14</v>
      </c>
    </row>
    <row r="1592" spans="1:17" x14ac:dyDescent="0.25">
      <c r="A1592">
        <v>1712</v>
      </c>
      <c r="B1592">
        <v>23.646461000000002</v>
      </c>
      <c r="C1592" s="4">
        <v>1</v>
      </c>
      <c r="H1592">
        <v>32.797762000000006</v>
      </c>
      <c r="I1592" s="5">
        <v>4</v>
      </c>
      <c r="P1592">
        <v>2</v>
      </c>
      <c r="Q1592" t="str">
        <f>CONCATENATE(C1592,E1592,G1592,I1592)</f>
        <v>14</v>
      </c>
    </row>
    <row r="1593" spans="1:17" x14ac:dyDescent="0.25">
      <c r="A1593">
        <v>1713</v>
      </c>
      <c r="B1593">
        <v>23.625471000000005</v>
      </c>
      <c r="C1593" s="4">
        <v>1</v>
      </c>
      <c r="H1593">
        <v>32.841042999999999</v>
      </c>
      <c r="I1593" s="5">
        <v>4</v>
      </c>
      <c r="P1593">
        <v>2</v>
      </c>
      <c r="Q1593" t="str">
        <f>CONCATENATE(C1593,E1593,G1593,I1593)</f>
        <v>14</v>
      </c>
    </row>
    <row r="1594" spans="1:17" x14ac:dyDescent="0.25">
      <c r="A1594">
        <v>1714</v>
      </c>
      <c r="B1594">
        <v>23.634064000000009</v>
      </c>
      <c r="C1594" s="4">
        <v>1</v>
      </c>
      <c r="H1594">
        <v>32.848804000000001</v>
      </c>
      <c r="I1594" s="5">
        <v>4</v>
      </c>
      <c r="P1594">
        <v>2</v>
      </c>
      <c r="Q1594" t="str">
        <f>CONCATENATE(C1594,E1594,G1594,I1594)</f>
        <v>14</v>
      </c>
    </row>
    <row r="1595" spans="1:17" x14ac:dyDescent="0.25">
      <c r="A1595">
        <v>1715</v>
      </c>
      <c r="B1595">
        <v>23.619272000000009</v>
      </c>
      <c r="C1595" s="4">
        <v>1</v>
      </c>
      <c r="H1595">
        <v>32.841251</v>
      </c>
      <c r="I1595" s="5">
        <v>4</v>
      </c>
      <c r="P1595">
        <v>2</v>
      </c>
      <c r="Q1595" t="str">
        <f>CONCATENATE(C1595,E1595,G1595,I1595)</f>
        <v>14</v>
      </c>
    </row>
    <row r="1596" spans="1:17" x14ac:dyDescent="0.25">
      <c r="A1596">
        <v>1716</v>
      </c>
      <c r="B1596">
        <v>23.628334000000009</v>
      </c>
      <c r="C1596" s="4">
        <v>1</v>
      </c>
      <c r="H1596">
        <v>32.840055000000007</v>
      </c>
      <c r="I1596" s="5">
        <v>4</v>
      </c>
      <c r="P1596">
        <v>2</v>
      </c>
      <c r="Q1596" t="str">
        <f>CONCATENATE(C1596,E1596,G1596,I1596)</f>
        <v>14</v>
      </c>
    </row>
    <row r="1597" spans="1:17" x14ac:dyDescent="0.25">
      <c r="A1597">
        <v>1717</v>
      </c>
      <c r="B1597">
        <v>23.637398000000005</v>
      </c>
      <c r="C1597" s="4">
        <v>1</v>
      </c>
      <c r="H1597">
        <v>32.824377000000005</v>
      </c>
      <c r="I1597" s="5">
        <v>4</v>
      </c>
      <c r="P1597">
        <v>2</v>
      </c>
      <c r="Q1597" t="str">
        <f>CONCATENATE(C1597,E1597,G1597,I1597)</f>
        <v>14</v>
      </c>
    </row>
    <row r="1598" spans="1:17" x14ac:dyDescent="0.25">
      <c r="A1598">
        <v>1718</v>
      </c>
      <c r="B1598">
        <v>23.621668</v>
      </c>
      <c r="C1598" s="4">
        <v>1</v>
      </c>
      <c r="H1598">
        <v>32.808649000000003</v>
      </c>
      <c r="I1598" s="5">
        <v>4</v>
      </c>
      <c r="P1598">
        <v>2</v>
      </c>
      <c r="Q1598" t="str">
        <f>CONCATENATE(C1598,E1598,G1598,I1598)</f>
        <v>14</v>
      </c>
    </row>
    <row r="1599" spans="1:17" x14ac:dyDescent="0.25">
      <c r="A1599">
        <v>1719</v>
      </c>
      <c r="B1599">
        <v>23.660106000000006</v>
      </c>
      <c r="C1599" s="4">
        <v>1</v>
      </c>
      <c r="H1599">
        <v>32.836460000000002</v>
      </c>
      <c r="I1599" s="5">
        <v>4</v>
      </c>
      <c r="P1599">
        <v>2</v>
      </c>
      <c r="Q1599" t="str">
        <f>CONCATENATE(C1599,E1599,G1599,I1599)</f>
        <v>14</v>
      </c>
    </row>
    <row r="1600" spans="1:17" x14ac:dyDescent="0.25">
      <c r="A1600">
        <v>1720</v>
      </c>
      <c r="B1600">
        <v>23.640783000000006</v>
      </c>
      <c r="C1600" s="4">
        <v>1</v>
      </c>
      <c r="H1600">
        <v>32.830627000000007</v>
      </c>
      <c r="I1600" s="5">
        <v>4</v>
      </c>
      <c r="P1600">
        <v>2</v>
      </c>
      <c r="Q1600" t="str">
        <f>CONCATENATE(C1600,E1600,G1600,I1600)</f>
        <v>14</v>
      </c>
    </row>
    <row r="1601" spans="1:17" x14ac:dyDescent="0.25">
      <c r="A1601">
        <v>1721</v>
      </c>
      <c r="B1601">
        <v>23.612396000000004</v>
      </c>
      <c r="C1601" s="4">
        <v>1</v>
      </c>
      <c r="H1601">
        <v>32.810783000000001</v>
      </c>
      <c r="I1601" s="5">
        <v>4</v>
      </c>
      <c r="P1601">
        <v>2</v>
      </c>
      <c r="Q1601" t="str">
        <f>CONCATENATE(C1601,E1601,G1601,I1601)</f>
        <v>14</v>
      </c>
    </row>
    <row r="1602" spans="1:17" x14ac:dyDescent="0.25">
      <c r="A1602">
        <v>1722</v>
      </c>
      <c r="D1602">
        <v>14.926407000000005</v>
      </c>
      <c r="E1602" s="2">
        <v>2</v>
      </c>
      <c r="F1602">
        <v>24.606825000000001</v>
      </c>
      <c r="G1602" s="3">
        <v>3</v>
      </c>
      <c r="H1602">
        <v>32.751512000000005</v>
      </c>
      <c r="I1602" s="5">
        <v>4</v>
      </c>
      <c r="P1602">
        <v>3</v>
      </c>
      <c r="Q1602" t="str">
        <f>CONCATENATE(C1602,E1602,G1602,I1602)</f>
        <v>234</v>
      </c>
    </row>
    <row r="1603" spans="1:17" x14ac:dyDescent="0.25">
      <c r="A1603">
        <v>1723</v>
      </c>
      <c r="D1603">
        <v>14.820782000000008</v>
      </c>
      <c r="E1603" s="2">
        <v>2</v>
      </c>
      <c r="F1603">
        <v>24.551147</v>
      </c>
      <c r="G1603" s="3">
        <v>3</v>
      </c>
      <c r="H1603">
        <v>32.826565000000002</v>
      </c>
      <c r="I1603" s="5">
        <v>4</v>
      </c>
      <c r="P1603">
        <v>3</v>
      </c>
      <c r="Q1603" t="str">
        <f>CONCATENATE(C1603,E1603,G1603,I1603)</f>
        <v>234</v>
      </c>
    </row>
    <row r="1604" spans="1:17" x14ac:dyDescent="0.25">
      <c r="A1604">
        <v>1724</v>
      </c>
      <c r="D1604">
        <v>14.855626000000001</v>
      </c>
      <c r="E1604" s="2">
        <v>2</v>
      </c>
      <c r="F1604">
        <v>24.535366000000003</v>
      </c>
      <c r="G1604" s="3">
        <v>3</v>
      </c>
      <c r="P1604">
        <v>2</v>
      </c>
      <c r="Q1604" t="str">
        <f>CONCATENATE(C1604,E1604,G1604,I1604)</f>
        <v>23</v>
      </c>
    </row>
    <row r="1605" spans="1:17" x14ac:dyDescent="0.25">
      <c r="A1605">
        <v>1725</v>
      </c>
      <c r="D1605">
        <v>14.899376000000004</v>
      </c>
      <c r="E1605" s="2">
        <v>2</v>
      </c>
      <c r="F1605">
        <v>24.558021000000004</v>
      </c>
      <c r="G1605" s="3">
        <v>3</v>
      </c>
      <c r="P1605">
        <v>2</v>
      </c>
      <c r="Q1605" t="str">
        <f>CONCATENATE(C1605,E1605,G1605,I1605)</f>
        <v>23</v>
      </c>
    </row>
    <row r="1606" spans="1:17" x14ac:dyDescent="0.25">
      <c r="A1606">
        <v>1726</v>
      </c>
      <c r="D1606">
        <v>14.890991000000007</v>
      </c>
      <c r="E1606" s="2">
        <v>2</v>
      </c>
      <c r="F1606">
        <v>24.570782000000008</v>
      </c>
      <c r="G1606" s="3">
        <v>3</v>
      </c>
      <c r="P1606">
        <v>2</v>
      </c>
      <c r="Q1606" t="str">
        <f>CONCATENATE(C1606,E1606,G1606,I1606)</f>
        <v>23</v>
      </c>
    </row>
    <row r="1607" spans="1:17" x14ac:dyDescent="0.25">
      <c r="A1607">
        <v>1727</v>
      </c>
      <c r="D1607">
        <v>14.850782000000002</v>
      </c>
      <c r="E1607" s="2">
        <v>2</v>
      </c>
      <c r="F1607">
        <v>24.562710000000003</v>
      </c>
      <c r="G1607" s="3">
        <v>3</v>
      </c>
      <c r="P1607">
        <v>2</v>
      </c>
      <c r="Q1607" t="str">
        <f>CONCATENATE(C1607,E1607,G1607,I1607)</f>
        <v>23</v>
      </c>
    </row>
    <row r="1608" spans="1:17" x14ac:dyDescent="0.25">
      <c r="A1608">
        <v>1728</v>
      </c>
      <c r="D1608">
        <v>14.857865000000004</v>
      </c>
      <c r="E1608" s="2">
        <v>2</v>
      </c>
      <c r="F1608">
        <v>24.558231000000006</v>
      </c>
      <c r="G1608" s="3">
        <v>3</v>
      </c>
      <c r="P1608">
        <v>2</v>
      </c>
      <c r="Q1608" t="str">
        <f>CONCATENATE(C1608,E1608,G1608,I1608)</f>
        <v>23</v>
      </c>
    </row>
    <row r="1609" spans="1:17" x14ac:dyDescent="0.25">
      <c r="A1609">
        <v>1729</v>
      </c>
      <c r="D1609">
        <v>14.861043000000002</v>
      </c>
      <c r="E1609" s="2">
        <v>2</v>
      </c>
      <c r="F1609">
        <v>24.552814000000005</v>
      </c>
      <c r="G1609" s="3">
        <v>3</v>
      </c>
      <c r="P1609">
        <v>2</v>
      </c>
      <c r="Q1609" t="str">
        <f>CONCATENATE(C1609,E1609,G1609,I1609)</f>
        <v>23</v>
      </c>
    </row>
    <row r="1610" spans="1:17" x14ac:dyDescent="0.25">
      <c r="A1610">
        <v>1730</v>
      </c>
      <c r="D1610">
        <v>14.894688000000002</v>
      </c>
      <c r="E1610" s="2">
        <v>2</v>
      </c>
      <c r="F1610">
        <v>24.561045000000007</v>
      </c>
      <c r="G1610" s="3">
        <v>3</v>
      </c>
      <c r="P1610">
        <v>2</v>
      </c>
      <c r="Q1610" t="str">
        <f>CONCATENATE(C1610,E1610,G1610,I1610)</f>
        <v>23</v>
      </c>
    </row>
    <row r="1611" spans="1:17" x14ac:dyDescent="0.25">
      <c r="A1611">
        <v>1731</v>
      </c>
      <c r="D1611">
        <v>14.900938000000004</v>
      </c>
      <c r="E1611" s="2">
        <v>2</v>
      </c>
      <c r="F1611">
        <v>24.544222000000005</v>
      </c>
      <c r="G1611" s="3">
        <v>3</v>
      </c>
      <c r="P1611">
        <v>2</v>
      </c>
      <c r="Q1611" t="str">
        <f>CONCATENATE(C1611,E1611,G1611,I1611)</f>
        <v>23</v>
      </c>
    </row>
    <row r="1612" spans="1:17" x14ac:dyDescent="0.25">
      <c r="A1612">
        <v>1732</v>
      </c>
      <c r="D1612">
        <v>14.943178000000003</v>
      </c>
      <c r="E1612" s="2">
        <v>2</v>
      </c>
      <c r="F1612">
        <v>24.546461000000008</v>
      </c>
      <c r="G1612" s="3">
        <v>3</v>
      </c>
      <c r="P1612">
        <v>2</v>
      </c>
      <c r="Q1612" t="str">
        <f>CONCATENATE(C1612,E1612,G1612,I1612)</f>
        <v>23</v>
      </c>
    </row>
    <row r="1613" spans="1:17" x14ac:dyDescent="0.25">
      <c r="A1613">
        <v>1733</v>
      </c>
      <c r="D1613">
        <v>14.958543000000006</v>
      </c>
      <c r="E1613" s="2">
        <v>2</v>
      </c>
      <c r="F1613">
        <v>24.549480000000003</v>
      </c>
      <c r="G1613" s="3">
        <v>3</v>
      </c>
      <c r="P1613">
        <v>2</v>
      </c>
      <c r="Q1613" t="str">
        <f>CONCATENATE(C1613,E1613,G1613,I1613)</f>
        <v>23</v>
      </c>
    </row>
    <row r="1614" spans="1:17" x14ac:dyDescent="0.25">
      <c r="A1614">
        <v>1734</v>
      </c>
      <c r="D1614">
        <v>14.912449000000002</v>
      </c>
      <c r="E1614" s="2">
        <v>2</v>
      </c>
      <c r="F1614">
        <v>24.536459000000008</v>
      </c>
      <c r="G1614" s="3">
        <v>3</v>
      </c>
      <c r="P1614">
        <v>2</v>
      </c>
      <c r="Q1614" t="str">
        <f>CONCATENATE(C1614,E1614,G1614,I1614)</f>
        <v>23</v>
      </c>
    </row>
    <row r="1615" spans="1:17" x14ac:dyDescent="0.25">
      <c r="A1615">
        <v>1735</v>
      </c>
      <c r="D1615">
        <v>14.940522000000001</v>
      </c>
      <c r="E1615" s="2">
        <v>2</v>
      </c>
      <c r="F1615">
        <v>24.518492000000009</v>
      </c>
      <c r="G1615" s="3">
        <v>3</v>
      </c>
      <c r="P1615">
        <v>2</v>
      </c>
      <c r="Q1615" t="str">
        <f>CONCATENATE(C1615,E1615,G1615,I1615)</f>
        <v>23</v>
      </c>
    </row>
    <row r="1616" spans="1:17" x14ac:dyDescent="0.25">
      <c r="A1616">
        <v>1736</v>
      </c>
      <c r="D1616">
        <v>14.881668000000005</v>
      </c>
      <c r="E1616" s="2">
        <v>2</v>
      </c>
      <c r="F1616">
        <v>24.526356000000007</v>
      </c>
      <c r="G1616" s="3">
        <v>3</v>
      </c>
      <c r="P1616">
        <v>2</v>
      </c>
      <c r="Q1616" t="str">
        <f>CONCATENATE(C1616,E1616,G1616,I1616)</f>
        <v>23</v>
      </c>
    </row>
    <row r="1617" spans="1:17" x14ac:dyDescent="0.25">
      <c r="A1617">
        <v>1737</v>
      </c>
      <c r="D1617">
        <v>14.899428</v>
      </c>
      <c r="E1617" s="2">
        <v>2</v>
      </c>
      <c r="F1617">
        <v>24.539844000000002</v>
      </c>
      <c r="G1617" s="3">
        <v>3</v>
      </c>
      <c r="P1617">
        <v>2</v>
      </c>
      <c r="Q1617" t="str">
        <f>CONCATENATE(C1617,E1617,G1617,I1617)</f>
        <v>23</v>
      </c>
    </row>
    <row r="1618" spans="1:17" x14ac:dyDescent="0.25">
      <c r="A1618">
        <v>1738</v>
      </c>
      <c r="B1618">
        <v>9.7322410000000019</v>
      </c>
      <c r="C1618" s="4">
        <v>1</v>
      </c>
      <c r="D1618">
        <v>14.847813000000002</v>
      </c>
      <c r="E1618" s="2">
        <v>2</v>
      </c>
      <c r="F1618">
        <v>24.450470000000003</v>
      </c>
      <c r="G1618" s="3">
        <v>3</v>
      </c>
      <c r="P1618">
        <v>3</v>
      </c>
      <c r="Q1618" t="str">
        <f>CONCATENATE(C1618,E1618,G1618,I1618)</f>
        <v>123</v>
      </c>
    </row>
    <row r="1619" spans="1:17" x14ac:dyDescent="0.25">
      <c r="A1619">
        <v>1739</v>
      </c>
      <c r="B1619">
        <v>9.7322410000000019</v>
      </c>
      <c r="C1619" s="4">
        <v>1</v>
      </c>
      <c r="D1619">
        <v>14.842344000000004</v>
      </c>
      <c r="E1619" s="2">
        <v>2</v>
      </c>
      <c r="F1619">
        <v>24.606825000000001</v>
      </c>
      <c r="G1619" s="3">
        <v>3</v>
      </c>
      <c r="P1619">
        <v>3</v>
      </c>
      <c r="Q1619" t="str">
        <f>CONCATENATE(C1619,E1619,G1619,I1619)</f>
        <v>123</v>
      </c>
    </row>
    <row r="1620" spans="1:17" x14ac:dyDescent="0.25">
      <c r="A1620">
        <v>1740</v>
      </c>
      <c r="B1620">
        <v>9.7322410000000019</v>
      </c>
      <c r="C1620" s="4">
        <v>1</v>
      </c>
      <c r="D1620">
        <v>14.817397000000007</v>
      </c>
      <c r="E1620" s="2">
        <v>2</v>
      </c>
      <c r="P1620">
        <v>2</v>
      </c>
      <c r="Q1620" t="str">
        <f>CONCATENATE(C1620,E1620,G1620,I1620)</f>
        <v>12</v>
      </c>
    </row>
    <row r="1621" spans="1:17" x14ac:dyDescent="0.25">
      <c r="A1621">
        <v>1741</v>
      </c>
      <c r="B1621">
        <v>9.7322410000000019</v>
      </c>
      <c r="C1621" s="4">
        <v>1</v>
      </c>
      <c r="D1621">
        <v>14.847813000000002</v>
      </c>
      <c r="E1621" s="2">
        <v>2</v>
      </c>
      <c r="H1621">
        <v>16.366251000000005</v>
      </c>
      <c r="I1621" s="5">
        <v>4</v>
      </c>
      <c r="P1621">
        <v>3</v>
      </c>
      <c r="Q1621" t="str">
        <f>CONCATENATE(C1621,E1621,G1621,I1621)</f>
        <v>124</v>
      </c>
    </row>
    <row r="1622" spans="1:17" x14ac:dyDescent="0.25">
      <c r="A1622">
        <v>1742</v>
      </c>
      <c r="B1622">
        <v>9.7322410000000019</v>
      </c>
      <c r="C1622" s="4">
        <v>1</v>
      </c>
      <c r="D1622">
        <v>14.921823000000003</v>
      </c>
      <c r="E1622" s="2">
        <v>2</v>
      </c>
      <c r="H1622">
        <v>16.366251000000005</v>
      </c>
      <c r="I1622" s="5">
        <v>4</v>
      </c>
      <c r="P1622">
        <v>3</v>
      </c>
      <c r="Q1622" t="str">
        <f>CONCATENATE(C1622,E1622,G1622,I1622)</f>
        <v>124</v>
      </c>
    </row>
    <row r="1623" spans="1:17" x14ac:dyDescent="0.25">
      <c r="A1623">
        <v>1743</v>
      </c>
      <c r="B1623">
        <v>9.7322410000000019</v>
      </c>
      <c r="C1623" s="4">
        <v>1</v>
      </c>
      <c r="D1623">
        <v>14.931250000000006</v>
      </c>
      <c r="E1623" s="2">
        <v>2</v>
      </c>
      <c r="H1623">
        <v>16.366251000000005</v>
      </c>
      <c r="I1623" s="5">
        <v>4</v>
      </c>
      <c r="P1623">
        <v>3</v>
      </c>
      <c r="Q1623" t="str">
        <f>CONCATENATE(C1623,E1623,G1623,I1623)</f>
        <v>124</v>
      </c>
    </row>
    <row r="1624" spans="1:17" x14ac:dyDescent="0.25">
      <c r="A1624">
        <v>1744</v>
      </c>
      <c r="B1624">
        <v>9.7322410000000019</v>
      </c>
      <c r="C1624" s="4">
        <v>1</v>
      </c>
      <c r="H1624">
        <v>16.366251000000005</v>
      </c>
      <c r="I1624" s="5">
        <v>4</v>
      </c>
      <c r="P1624">
        <v>2</v>
      </c>
      <c r="Q1624" t="str">
        <f>CONCATENATE(C1624,E1624,G1624,I1624)</f>
        <v>14</v>
      </c>
    </row>
    <row r="1625" spans="1:17" x14ac:dyDescent="0.25">
      <c r="A1625">
        <v>1745</v>
      </c>
      <c r="B1625">
        <v>9.7322410000000019</v>
      </c>
      <c r="C1625" s="4">
        <v>1</v>
      </c>
      <c r="H1625">
        <v>16.322345000000006</v>
      </c>
      <c r="I1625" s="5">
        <v>4</v>
      </c>
      <c r="P1625">
        <v>2</v>
      </c>
      <c r="Q1625" t="str">
        <f>CONCATENATE(C1625,E1625,G1625,I1625)</f>
        <v>14</v>
      </c>
    </row>
    <row r="1626" spans="1:17" x14ac:dyDescent="0.25">
      <c r="A1626">
        <v>1746</v>
      </c>
      <c r="B1626">
        <v>9.7322410000000019</v>
      </c>
      <c r="C1626" s="4">
        <v>1</v>
      </c>
      <c r="H1626">
        <v>16.366251000000005</v>
      </c>
      <c r="I1626" s="5">
        <v>4</v>
      </c>
      <c r="J1626">
        <v>39.212242000000003</v>
      </c>
      <c r="K1626" t="s">
        <v>22</v>
      </c>
      <c r="Q1626" t="str">
        <f>CONCATENATE(C1626,E1626,G1626,I1626)</f>
        <v>14</v>
      </c>
    </row>
    <row r="1627" spans="1:17" x14ac:dyDescent="0.25">
      <c r="A1627">
        <v>1777</v>
      </c>
      <c r="Q1627" t="str">
        <f>CONCATENATE(C1627,E1627,G1627,I1627)</f>
        <v/>
      </c>
    </row>
    <row r="1628" spans="1:17" x14ac:dyDescent="0.25">
      <c r="A1628">
        <v>1778</v>
      </c>
      <c r="Q1628" t="str">
        <f>CONCATENATE(C1628,E1628,G1628,I1628)</f>
        <v/>
      </c>
    </row>
    <row r="1629" spans="1:17" x14ac:dyDescent="0.25">
      <c r="A1629">
        <v>1779</v>
      </c>
      <c r="J1629">
        <v>39.290783000000005</v>
      </c>
      <c r="K1629" t="s">
        <v>22</v>
      </c>
      <c r="Q1629" t="str">
        <f>CONCATENATE(C1629,E1629,G1629,I1629)</f>
        <v/>
      </c>
    </row>
    <row r="1630" spans="1:17" x14ac:dyDescent="0.25">
      <c r="A1630">
        <v>1780</v>
      </c>
      <c r="B1630">
        <v>65.725211999999999</v>
      </c>
      <c r="C1630" s="4">
        <v>1</v>
      </c>
      <c r="P1630">
        <v>1</v>
      </c>
      <c r="Q1630" t="str">
        <f>CONCATENATE(C1630,E1630,G1630,I1630)</f>
        <v>1</v>
      </c>
    </row>
    <row r="1631" spans="1:17" x14ac:dyDescent="0.25">
      <c r="A1631">
        <v>1781</v>
      </c>
      <c r="B1631">
        <v>65.741825000000006</v>
      </c>
      <c r="C1631" s="4">
        <v>1</v>
      </c>
      <c r="P1631">
        <v>1</v>
      </c>
      <c r="Q1631" t="str">
        <f>CONCATENATE(C1631,E1631,G1631,I1631)</f>
        <v>1</v>
      </c>
    </row>
    <row r="1632" spans="1:17" x14ac:dyDescent="0.25">
      <c r="A1632">
        <v>1782</v>
      </c>
      <c r="B1632">
        <v>65.758598000000006</v>
      </c>
      <c r="C1632" s="4">
        <v>1</v>
      </c>
      <c r="P1632">
        <v>1</v>
      </c>
      <c r="Q1632" t="str">
        <f>CONCATENATE(C1632,E1632,G1632,I1632)</f>
        <v>1</v>
      </c>
    </row>
    <row r="1633" spans="1:17" x14ac:dyDescent="0.25">
      <c r="A1633">
        <v>1783</v>
      </c>
      <c r="B1633">
        <v>65.727089000000007</v>
      </c>
      <c r="C1633" s="4">
        <v>1</v>
      </c>
      <c r="P1633">
        <v>1</v>
      </c>
      <c r="Q1633" t="str">
        <f>CONCATENATE(C1633,E1633,G1633,I1633)</f>
        <v>1</v>
      </c>
    </row>
    <row r="1634" spans="1:17" x14ac:dyDescent="0.25">
      <c r="A1634">
        <v>1784</v>
      </c>
      <c r="B1634">
        <v>65.730263000000008</v>
      </c>
      <c r="C1634" s="4">
        <v>1</v>
      </c>
      <c r="H1634">
        <v>57.030575000000006</v>
      </c>
      <c r="I1634" s="5">
        <v>4</v>
      </c>
      <c r="P1634">
        <v>2</v>
      </c>
      <c r="Q1634" t="str">
        <f>CONCATENATE(C1634,E1634,G1634,I1634)</f>
        <v>14</v>
      </c>
    </row>
    <row r="1635" spans="1:17" x14ac:dyDescent="0.25">
      <c r="A1635">
        <v>1785</v>
      </c>
      <c r="B1635">
        <v>65.744274000000004</v>
      </c>
      <c r="C1635" s="4">
        <v>1</v>
      </c>
      <c r="H1635">
        <v>57.080524000000004</v>
      </c>
      <c r="I1635" s="5">
        <v>4</v>
      </c>
      <c r="P1635">
        <v>2</v>
      </c>
      <c r="Q1635" t="str">
        <f>CONCATENATE(C1635,E1635,G1635,I1635)</f>
        <v>14</v>
      </c>
    </row>
    <row r="1636" spans="1:17" x14ac:dyDescent="0.25">
      <c r="A1636">
        <v>1786</v>
      </c>
      <c r="B1636">
        <v>65.745731000000006</v>
      </c>
      <c r="C1636" s="4">
        <v>1</v>
      </c>
      <c r="H1636">
        <v>57.080051000000005</v>
      </c>
      <c r="I1636" s="5">
        <v>4</v>
      </c>
      <c r="P1636">
        <v>2</v>
      </c>
      <c r="Q1636" t="str">
        <f>CONCATENATE(C1636,E1636,G1636,I1636)</f>
        <v>14</v>
      </c>
    </row>
    <row r="1637" spans="1:17" x14ac:dyDescent="0.25">
      <c r="A1637">
        <v>1787</v>
      </c>
      <c r="B1637">
        <v>65.708961000000002</v>
      </c>
      <c r="C1637" s="4">
        <v>1</v>
      </c>
      <c r="H1637">
        <v>57.071617000000003</v>
      </c>
      <c r="I1637" s="5">
        <v>4</v>
      </c>
      <c r="P1637">
        <v>2</v>
      </c>
      <c r="Q1637" t="str">
        <f>CONCATENATE(C1637,E1637,G1637,I1637)</f>
        <v>14</v>
      </c>
    </row>
    <row r="1638" spans="1:17" x14ac:dyDescent="0.25">
      <c r="A1638">
        <v>1788</v>
      </c>
      <c r="B1638">
        <v>65.730991000000003</v>
      </c>
      <c r="C1638" s="4">
        <v>1</v>
      </c>
      <c r="H1638">
        <v>57.108547000000002</v>
      </c>
      <c r="I1638" s="5">
        <v>4</v>
      </c>
      <c r="P1638">
        <v>2</v>
      </c>
      <c r="Q1638" t="str">
        <f>CONCATENATE(C1638,E1638,G1638,I1638)</f>
        <v>14</v>
      </c>
    </row>
    <row r="1639" spans="1:17" x14ac:dyDescent="0.25">
      <c r="A1639">
        <v>1789</v>
      </c>
      <c r="B1639">
        <v>65.709637000000015</v>
      </c>
      <c r="C1639" s="4">
        <v>1</v>
      </c>
      <c r="H1639">
        <v>57.092449000000002</v>
      </c>
      <c r="I1639" s="5">
        <v>4</v>
      </c>
      <c r="P1639">
        <v>2</v>
      </c>
      <c r="Q1639" t="str">
        <f>CONCATENATE(C1639,E1639,G1639,I1639)</f>
        <v>14</v>
      </c>
    </row>
    <row r="1640" spans="1:17" x14ac:dyDescent="0.25">
      <c r="A1640">
        <v>1790</v>
      </c>
      <c r="B1640">
        <v>65.742500000000007</v>
      </c>
      <c r="C1640" s="4">
        <v>1</v>
      </c>
      <c r="H1640">
        <v>57.101826000000003</v>
      </c>
      <c r="I1640" s="5">
        <v>4</v>
      </c>
      <c r="P1640">
        <v>2</v>
      </c>
      <c r="Q1640" t="str">
        <f>CONCATENATE(C1640,E1640,G1640,I1640)</f>
        <v>14</v>
      </c>
    </row>
    <row r="1641" spans="1:17" x14ac:dyDescent="0.25">
      <c r="A1641">
        <v>1791</v>
      </c>
      <c r="B1641">
        <v>65.735317000000009</v>
      </c>
      <c r="C1641" s="4">
        <v>1</v>
      </c>
      <c r="H1641">
        <v>57.107971000000006</v>
      </c>
      <c r="I1641" s="5">
        <v>4</v>
      </c>
      <c r="P1641">
        <v>2</v>
      </c>
      <c r="Q1641" t="str">
        <f>CONCATENATE(C1641,E1641,G1641,I1641)</f>
        <v>14</v>
      </c>
    </row>
    <row r="1642" spans="1:17" x14ac:dyDescent="0.25">
      <c r="A1642">
        <v>1792</v>
      </c>
      <c r="B1642">
        <v>65.711410000000001</v>
      </c>
      <c r="C1642" s="4">
        <v>1</v>
      </c>
      <c r="H1642">
        <v>57.108230000000006</v>
      </c>
      <c r="I1642" s="5">
        <v>4</v>
      </c>
      <c r="P1642">
        <v>2</v>
      </c>
      <c r="Q1642" t="str">
        <f>CONCATENATE(C1642,E1642,G1642,I1642)</f>
        <v>14</v>
      </c>
    </row>
    <row r="1643" spans="1:17" x14ac:dyDescent="0.25">
      <c r="A1643">
        <v>1793</v>
      </c>
      <c r="B1643">
        <v>65.723286000000002</v>
      </c>
      <c r="C1643" s="4">
        <v>1</v>
      </c>
      <c r="H1643">
        <v>57.114796000000005</v>
      </c>
      <c r="I1643" s="5">
        <v>4</v>
      </c>
      <c r="P1643">
        <v>2</v>
      </c>
      <c r="Q1643" t="str">
        <f>CONCATENATE(C1643,E1643,G1643,I1643)</f>
        <v>14</v>
      </c>
    </row>
    <row r="1644" spans="1:17" x14ac:dyDescent="0.25">
      <c r="A1644">
        <v>1794</v>
      </c>
      <c r="B1644">
        <v>65.741043000000005</v>
      </c>
      <c r="C1644" s="4">
        <v>1</v>
      </c>
      <c r="H1644">
        <v>57.151825000000002</v>
      </c>
      <c r="I1644" s="5">
        <v>4</v>
      </c>
      <c r="P1644">
        <v>2</v>
      </c>
      <c r="Q1644" t="str">
        <f>CONCATENATE(C1644,E1644,G1644,I1644)</f>
        <v>14</v>
      </c>
    </row>
    <row r="1645" spans="1:17" x14ac:dyDescent="0.25">
      <c r="A1645">
        <v>1795</v>
      </c>
      <c r="B1645">
        <v>65.643287000000001</v>
      </c>
      <c r="C1645" s="4">
        <v>1</v>
      </c>
      <c r="H1645">
        <v>57.134743000000007</v>
      </c>
      <c r="I1645" s="5">
        <v>4</v>
      </c>
      <c r="P1645">
        <v>2</v>
      </c>
      <c r="Q1645" t="str">
        <f>CONCATENATE(C1645,E1645,G1645,I1645)</f>
        <v>14</v>
      </c>
    </row>
    <row r="1646" spans="1:17" x14ac:dyDescent="0.25">
      <c r="A1646">
        <v>1796</v>
      </c>
      <c r="B1646">
        <v>65.725211999999999</v>
      </c>
      <c r="C1646" s="4">
        <v>1</v>
      </c>
      <c r="H1646">
        <v>57.105209000000002</v>
      </c>
      <c r="I1646" s="5">
        <v>4</v>
      </c>
      <c r="P1646">
        <v>2</v>
      </c>
      <c r="Q1646" t="str">
        <f>CONCATENATE(C1646,E1646,G1646,I1646)</f>
        <v>14</v>
      </c>
    </row>
    <row r="1647" spans="1:17" x14ac:dyDescent="0.25">
      <c r="A1647">
        <v>1797</v>
      </c>
      <c r="H1647">
        <v>57.193386000000004</v>
      </c>
      <c r="I1647" s="5">
        <v>4</v>
      </c>
      <c r="P1647">
        <v>1</v>
      </c>
      <c r="Q1647" t="str">
        <f>CONCATENATE(C1647,E1647,G1647,I1647)</f>
        <v>4</v>
      </c>
    </row>
    <row r="1648" spans="1:17" x14ac:dyDescent="0.25">
      <c r="A1648">
        <v>1798</v>
      </c>
      <c r="H1648">
        <v>57.030575000000006</v>
      </c>
      <c r="I1648" s="5">
        <v>4</v>
      </c>
      <c r="P1648">
        <v>1</v>
      </c>
      <c r="Q1648" t="str">
        <f>CONCATENATE(C1648,E1648,G1648,I1648)</f>
        <v>4</v>
      </c>
    </row>
    <row r="1649" spans="1:17" x14ac:dyDescent="0.25">
      <c r="A1649">
        <v>1799</v>
      </c>
      <c r="D1649">
        <v>74.822233000000011</v>
      </c>
      <c r="E1649" s="2">
        <v>2</v>
      </c>
      <c r="F1649">
        <v>65.764427000000012</v>
      </c>
      <c r="G1649" s="3">
        <v>3</v>
      </c>
      <c r="H1649">
        <v>57.030575000000006</v>
      </c>
      <c r="I1649" s="5">
        <v>4</v>
      </c>
      <c r="P1649">
        <v>3</v>
      </c>
      <c r="Q1649" t="str">
        <f>CONCATENATE(C1649,E1649,G1649,I1649)</f>
        <v>234</v>
      </c>
    </row>
    <row r="1650" spans="1:17" x14ac:dyDescent="0.25">
      <c r="A1650">
        <v>1800</v>
      </c>
      <c r="D1650">
        <v>74.866354000000001</v>
      </c>
      <c r="E1650" s="2">
        <v>2</v>
      </c>
      <c r="F1650">
        <v>65.812450000000013</v>
      </c>
      <c r="G1650" s="3">
        <v>3</v>
      </c>
      <c r="P1650">
        <v>2</v>
      </c>
      <c r="Q1650" t="str">
        <f>CONCATENATE(C1650,E1650,G1650,I1650)</f>
        <v>23</v>
      </c>
    </row>
    <row r="1651" spans="1:17" x14ac:dyDescent="0.25">
      <c r="A1651">
        <v>1801</v>
      </c>
      <c r="D1651">
        <v>74.861200000000011</v>
      </c>
      <c r="E1651" s="2">
        <v>2</v>
      </c>
      <c r="F1651">
        <v>65.816150000000007</v>
      </c>
      <c r="G1651" s="3">
        <v>3</v>
      </c>
      <c r="P1651">
        <v>2</v>
      </c>
      <c r="Q1651" t="str">
        <f>CONCATENATE(C1651,E1651,G1651,I1651)</f>
        <v>23</v>
      </c>
    </row>
    <row r="1652" spans="1:17" x14ac:dyDescent="0.25">
      <c r="A1652">
        <v>1802</v>
      </c>
      <c r="D1652">
        <v>74.864602000000005</v>
      </c>
      <c r="E1652" s="2">
        <v>2</v>
      </c>
      <c r="F1652">
        <v>65.820942000000002</v>
      </c>
      <c r="G1652" s="3">
        <v>3</v>
      </c>
      <c r="P1652">
        <v>2</v>
      </c>
      <c r="Q1652" t="str">
        <f>CONCATENATE(C1652,E1652,G1652,I1652)</f>
        <v>23</v>
      </c>
    </row>
    <row r="1653" spans="1:17" x14ac:dyDescent="0.25">
      <c r="A1653">
        <v>1803</v>
      </c>
      <c r="D1653">
        <v>74.872127000000006</v>
      </c>
      <c r="E1653" s="2">
        <v>2</v>
      </c>
      <c r="F1653">
        <v>65.805835999999999</v>
      </c>
      <c r="G1653" s="3">
        <v>3</v>
      </c>
      <c r="P1653">
        <v>2</v>
      </c>
      <c r="Q1653" t="str">
        <f>CONCATENATE(C1653,E1653,G1653,I1653)</f>
        <v>23</v>
      </c>
    </row>
    <row r="1654" spans="1:17" x14ac:dyDescent="0.25">
      <c r="A1654">
        <v>1804</v>
      </c>
      <c r="D1654">
        <v>74.837644000000012</v>
      </c>
      <c r="E1654" s="2">
        <v>2</v>
      </c>
      <c r="F1654">
        <v>65.805835999999999</v>
      </c>
      <c r="G1654" s="3">
        <v>3</v>
      </c>
      <c r="P1654">
        <v>2</v>
      </c>
      <c r="Q1654" t="str">
        <f>CONCATENATE(C1654,E1654,G1654,I1654)</f>
        <v>23</v>
      </c>
    </row>
    <row r="1655" spans="1:17" x14ac:dyDescent="0.25">
      <c r="A1655">
        <v>1805</v>
      </c>
      <c r="D1655">
        <v>74.835325000000012</v>
      </c>
      <c r="E1655" s="2">
        <v>2</v>
      </c>
      <c r="F1655">
        <v>65.788230999999996</v>
      </c>
      <c r="G1655" s="3">
        <v>3</v>
      </c>
      <c r="P1655">
        <v>2</v>
      </c>
      <c r="Q1655" t="str">
        <f>CONCATENATE(C1655,E1655,G1655,I1655)</f>
        <v>23</v>
      </c>
    </row>
    <row r="1656" spans="1:17" x14ac:dyDescent="0.25">
      <c r="A1656">
        <v>1806</v>
      </c>
      <c r="D1656">
        <v>74.838933000000011</v>
      </c>
      <c r="E1656" s="2">
        <v>2</v>
      </c>
      <c r="F1656">
        <v>65.831619000000003</v>
      </c>
      <c r="G1656" s="3">
        <v>3</v>
      </c>
      <c r="P1656">
        <v>2</v>
      </c>
      <c r="Q1656" t="str">
        <f>CONCATENATE(C1656,E1656,G1656,I1656)</f>
        <v>23</v>
      </c>
    </row>
    <row r="1657" spans="1:17" x14ac:dyDescent="0.25">
      <c r="A1657">
        <v>1807</v>
      </c>
      <c r="D1657">
        <v>74.794863000000007</v>
      </c>
      <c r="E1657" s="2">
        <v>2</v>
      </c>
      <c r="F1657">
        <v>65.856987000000004</v>
      </c>
      <c r="G1657" s="3">
        <v>3</v>
      </c>
      <c r="P1657">
        <v>2</v>
      </c>
      <c r="Q1657" t="str">
        <f>CONCATENATE(C1657,E1657,G1657,I1657)</f>
        <v>23</v>
      </c>
    </row>
    <row r="1658" spans="1:17" x14ac:dyDescent="0.25">
      <c r="A1658">
        <v>1808</v>
      </c>
      <c r="D1658">
        <v>74.786616000000009</v>
      </c>
      <c r="E1658" s="2">
        <v>2</v>
      </c>
      <c r="F1658">
        <v>65.854641000000001</v>
      </c>
      <c r="G1658" s="3">
        <v>3</v>
      </c>
      <c r="P1658">
        <v>2</v>
      </c>
      <c r="Q1658" t="str">
        <f>CONCATENATE(C1658,E1658,G1658,I1658)</f>
        <v>23</v>
      </c>
    </row>
    <row r="1659" spans="1:17" x14ac:dyDescent="0.25">
      <c r="A1659">
        <v>1809</v>
      </c>
      <c r="D1659">
        <v>74.854602</v>
      </c>
      <c r="E1659" s="2">
        <v>2</v>
      </c>
      <c r="F1659">
        <v>65.858131000000014</v>
      </c>
      <c r="G1659" s="3">
        <v>3</v>
      </c>
      <c r="P1659">
        <v>2</v>
      </c>
      <c r="Q1659" t="str">
        <f>CONCATENATE(C1659,E1659,G1659,I1659)</f>
        <v>23</v>
      </c>
    </row>
    <row r="1660" spans="1:17" x14ac:dyDescent="0.25">
      <c r="A1660">
        <v>1810</v>
      </c>
      <c r="D1660">
        <v>74.86779700000001</v>
      </c>
      <c r="E1660" s="2">
        <v>2</v>
      </c>
      <c r="F1660">
        <v>65.864742000000007</v>
      </c>
      <c r="G1660" s="3">
        <v>3</v>
      </c>
      <c r="P1660">
        <v>2</v>
      </c>
      <c r="Q1660" t="str">
        <f>CONCATENATE(C1660,E1660,G1660,I1660)</f>
        <v>23</v>
      </c>
    </row>
    <row r="1661" spans="1:17" x14ac:dyDescent="0.25">
      <c r="A1661">
        <v>1811</v>
      </c>
      <c r="D1661">
        <v>74.897744000000003</v>
      </c>
      <c r="E1661" s="2">
        <v>2</v>
      </c>
      <c r="F1661">
        <v>65.825157000000004</v>
      </c>
      <c r="G1661" s="3">
        <v>3</v>
      </c>
      <c r="P1661">
        <v>2</v>
      </c>
      <c r="Q1661" t="str">
        <f>CONCATENATE(C1661,E1661,G1661,I1661)</f>
        <v>23</v>
      </c>
    </row>
    <row r="1662" spans="1:17" x14ac:dyDescent="0.25">
      <c r="A1662">
        <v>1812</v>
      </c>
      <c r="D1662">
        <v>74.822233000000011</v>
      </c>
      <c r="E1662" s="2">
        <v>2</v>
      </c>
      <c r="F1662">
        <v>65.833443000000003</v>
      </c>
      <c r="G1662" s="3">
        <v>3</v>
      </c>
      <c r="P1662">
        <v>2</v>
      </c>
      <c r="Q1662" t="str">
        <f>CONCATENATE(C1662,E1662,G1662,I1662)</f>
        <v>23</v>
      </c>
    </row>
    <row r="1663" spans="1:17" x14ac:dyDescent="0.25">
      <c r="A1663">
        <v>1813</v>
      </c>
      <c r="D1663">
        <v>74.822233000000011</v>
      </c>
      <c r="E1663" s="2">
        <v>2</v>
      </c>
      <c r="F1663">
        <v>65.764427000000012</v>
      </c>
      <c r="G1663" s="3">
        <v>3</v>
      </c>
      <c r="P1663">
        <v>2</v>
      </c>
      <c r="Q1663" t="str">
        <f>CONCATENATE(C1663,E1663,G1663,I1663)</f>
        <v>23</v>
      </c>
    </row>
    <row r="1664" spans="1:17" x14ac:dyDescent="0.25">
      <c r="A1664">
        <v>1814</v>
      </c>
      <c r="F1664">
        <v>65.764427000000012</v>
      </c>
      <c r="G1664" s="3">
        <v>3</v>
      </c>
      <c r="P1664">
        <v>1</v>
      </c>
      <c r="Q1664" t="str">
        <f>CONCATENATE(C1664,E1664,G1664,I1664)</f>
        <v>3</v>
      </c>
    </row>
    <row r="1665" spans="1:17" x14ac:dyDescent="0.25">
      <c r="A1665">
        <v>1815</v>
      </c>
      <c r="H1665">
        <v>75.441839000000002</v>
      </c>
      <c r="I1665" s="5">
        <v>4</v>
      </c>
      <c r="P1665">
        <v>1</v>
      </c>
      <c r="Q1665" t="str">
        <f>CONCATENATE(C1665,E1665,G1665,I1665)</f>
        <v>4</v>
      </c>
    </row>
    <row r="1666" spans="1:17" x14ac:dyDescent="0.25">
      <c r="A1666">
        <v>1816</v>
      </c>
      <c r="B1666">
        <v>83.257971000000012</v>
      </c>
      <c r="C1666" s="4">
        <v>1</v>
      </c>
      <c r="H1666">
        <v>75.512815000000003</v>
      </c>
      <c r="I1666" s="5">
        <v>4</v>
      </c>
      <c r="P1666">
        <v>2</v>
      </c>
      <c r="Q1666" t="str">
        <f>CONCATENATE(C1666,E1666,G1666,I1666)</f>
        <v>14</v>
      </c>
    </row>
    <row r="1667" spans="1:17" x14ac:dyDescent="0.25">
      <c r="A1667">
        <v>1817</v>
      </c>
      <c r="B1667">
        <v>83.244363000000007</v>
      </c>
      <c r="C1667" s="4">
        <v>1</v>
      </c>
      <c r="H1667">
        <v>75.489414000000011</v>
      </c>
      <c r="I1667" s="5">
        <v>4</v>
      </c>
      <c r="P1667">
        <v>2</v>
      </c>
      <c r="Q1667" t="str">
        <f>CONCATENATE(C1667,E1667,G1667,I1667)</f>
        <v>14</v>
      </c>
    </row>
    <row r="1668" spans="1:17" x14ac:dyDescent="0.25">
      <c r="A1668">
        <v>1818</v>
      </c>
      <c r="B1668">
        <v>83.239776000000006</v>
      </c>
      <c r="C1668" s="4">
        <v>1</v>
      </c>
      <c r="H1668">
        <v>75.486475000000013</v>
      </c>
      <c r="I1668" s="5">
        <v>4</v>
      </c>
      <c r="P1668">
        <v>2</v>
      </c>
      <c r="Q1668" t="str">
        <f>CONCATENATE(C1668,E1668,G1668,I1668)</f>
        <v>14</v>
      </c>
    </row>
    <row r="1669" spans="1:17" x14ac:dyDescent="0.25">
      <c r="A1669">
        <v>1819</v>
      </c>
      <c r="B1669">
        <v>83.237096000000008</v>
      </c>
      <c r="C1669" s="4">
        <v>1</v>
      </c>
      <c r="H1669">
        <v>75.51230000000001</v>
      </c>
      <c r="I1669" s="5">
        <v>4</v>
      </c>
      <c r="P1669">
        <v>2</v>
      </c>
      <c r="Q1669" t="str">
        <f>CONCATENATE(C1669,E1669,G1669,I1669)</f>
        <v>14</v>
      </c>
    </row>
    <row r="1670" spans="1:17" x14ac:dyDescent="0.25">
      <c r="A1670">
        <v>1820</v>
      </c>
      <c r="B1670">
        <v>83.236477000000008</v>
      </c>
      <c r="C1670" s="4">
        <v>1</v>
      </c>
      <c r="H1670">
        <v>75.557142000000013</v>
      </c>
      <c r="I1670" s="5">
        <v>4</v>
      </c>
      <c r="P1670">
        <v>2</v>
      </c>
      <c r="Q1670" t="str">
        <f>CONCATENATE(C1670,E1670,G1670,I1670)</f>
        <v>14</v>
      </c>
    </row>
    <row r="1671" spans="1:17" x14ac:dyDescent="0.25">
      <c r="A1671">
        <v>1821</v>
      </c>
      <c r="B1671">
        <v>83.206169000000003</v>
      </c>
      <c r="C1671" s="4">
        <v>1</v>
      </c>
      <c r="H1671">
        <v>75.512815000000003</v>
      </c>
      <c r="I1671" s="5">
        <v>4</v>
      </c>
      <c r="P1671">
        <v>2</v>
      </c>
      <c r="Q1671" t="str">
        <f>CONCATENATE(C1671,E1671,G1671,I1671)</f>
        <v>14</v>
      </c>
    </row>
    <row r="1672" spans="1:17" x14ac:dyDescent="0.25">
      <c r="A1672">
        <v>1822</v>
      </c>
      <c r="B1672">
        <v>83.219003000000015</v>
      </c>
      <c r="C1672" s="4">
        <v>1</v>
      </c>
      <c r="H1672">
        <v>75.454364000000012</v>
      </c>
      <c r="I1672" s="5">
        <v>4</v>
      </c>
      <c r="P1672">
        <v>2</v>
      </c>
      <c r="Q1672" t="str">
        <f>CONCATENATE(C1672,E1672,G1672,I1672)</f>
        <v>14</v>
      </c>
    </row>
    <row r="1673" spans="1:17" x14ac:dyDescent="0.25">
      <c r="A1673">
        <v>1823</v>
      </c>
      <c r="B1673">
        <v>83.211684000000005</v>
      </c>
      <c r="C1673" s="4">
        <v>1</v>
      </c>
      <c r="H1673">
        <v>75.477610000000013</v>
      </c>
      <c r="I1673" s="5">
        <v>4</v>
      </c>
      <c r="P1673">
        <v>2</v>
      </c>
      <c r="Q1673" t="str">
        <f>CONCATENATE(C1673,E1673,G1673,I1673)</f>
        <v>14</v>
      </c>
    </row>
    <row r="1674" spans="1:17" x14ac:dyDescent="0.25">
      <c r="A1674">
        <v>1824</v>
      </c>
      <c r="B1674">
        <v>83.225549000000001</v>
      </c>
      <c r="C1674" s="4">
        <v>1</v>
      </c>
      <c r="H1674">
        <v>75.448024000000004</v>
      </c>
      <c r="I1674" s="5">
        <v>4</v>
      </c>
      <c r="P1674">
        <v>2</v>
      </c>
      <c r="Q1674" t="str">
        <f>CONCATENATE(C1674,E1674,G1674,I1674)</f>
        <v>14</v>
      </c>
    </row>
    <row r="1675" spans="1:17" x14ac:dyDescent="0.25">
      <c r="A1675">
        <v>1825</v>
      </c>
      <c r="B1675">
        <v>83.222714000000011</v>
      </c>
      <c r="C1675" s="4">
        <v>1</v>
      </c>
      <c r="H1675">
        <v>75.401171000000005</v>
      </c>
      <c r="I1675" s="5">
        <v>4</v>
      </c>
      <c r="P1675">
        <v>2</v>
      </c>
      <c r="Q1675" t="str">
        <f>CONCATENATE(C1675,E1675,G1675,I1675)</f>
        <v>14</v>
      </c>
    </row>
    <row r="1676" spans="1:17" x14ac:dyDescent="0.25">
      <c r="A1676">
        <v>1826</v>
      </c>
      <c r="B1676">
        <v>83.170810000000003</v>
      </c>
      <c r="C1676" s="4">
        <v>1</v>
      </c>
      <c r="H1676">
        <v>75.398130000000009</v>
      </c>
      <c r="I1676" s="5">
        <v>4</v>
      </c>
      <c r="P1676">
        <v>2</v>
      </c>
      <c r="Q1676" t="str">
        <f>CONCATENATE(C1676,E1676,G1676,I1676)</f>
        <v>14</v>
      </c>
    </row>
    <row r="1677" spans="1:17" x14ac:dyDescent="0.25">
      <c r="A1677">
        <v>1827</v>
      </c>
      <c r="B1677">
        <v>83.322968000000003</v>
      </c>
      <c r="C1677" s="4">
        <v>1</v>
      </c>
      <c r="H1677">
        <v>75.470807000000008</v>
      </c>
      <c r="I1677" s="5">
        <v>4</v>
      </c>
      <c r="P1677">
        <v>2</v>
      </c>
      <c r="Q1677" t="str">
        <f>CONCATENATE(C1677,E1677,G1677,I1677)</f>
        <v>14</v>
      </c>
    </row>
    <row r="1678" spans="1:17" x14ac:dyDescent="0.25">
      <c r="A1678">
        <v>1828</v>
      </c>
      <c r="B1678">
        <v>83.257971000000012</v>
      </c>
      <c r="C1678" s="4">
        <v>1</v>
      </c>
      <c r="H1678">
        <v>75.474981000000014</v>
      </c>
      <c r="I1678" s="5">
        <v>4</v>
      </c>
      <c r="P1678">
        <v>2</v>
      </c>
      <c r="Q1678" t="str">
        <f>CONCATENATE(C1678,E1678,G1678,I1678)</f>
        <v>14</v>
      </c>
    </row>
    <row r="1679" spans="1:17" x14ac:dyDescent="0.25">
      <c r="A1679">
        <v>1829</v>
      </c>
      <c r="H1679">
        <v>75.416686000000013</v>
      </c>
      <c r="I1679" s="5">
        <v>4</v>
      </c>
      <c r="P1679">
        <v>1</v>
      </c>
      <c r="Q1679" t="str">
        <f>CONCATENATE(C1679,E1679,G1679,I1679)</f>
        <v>4</v>
      </c>
    </row>
    <row r="1680" spans="1:17" x14ac:dyDescent="0.25">
      <c r="A1680">
        <v>1830</v>
      </c>
      <c r="H1680">
        <v>75.441839000000002</v>
      </c>
      <c r="I1680" s="5">
        <v>4</v>
      </c>
      <c r="P1680">
        <v>1</v>
      </c>
      <c r="Q1680" t="str">
        <f>CONCATENATE(C1680,E1680,G1680,I1680)</f>
        <v>4</v>
      </c>
    </row>
    <row r="1681" spans="1:17" x14ac:dyDescent="0.25">
      <c r="A1681">
        <v>1831</v>
      </c>
      <c r="F1681">
        <v>83.639290000000003</v>
      </c>
      <c r="G1681" s="3">
        <v>3</v>
      </c>
      <c r="P1681">
        <v>1</v>
      </c>
      <c r="Q1681" t="str">
        <f>CONCATENATE(C1681,E1681,G1681,I1681)</f>
        <v>3</v>
      </c>
    </row>
    <row r="1682" spans="1:17" x14ac:dyDescent="0.25">
      <c r="A1682">
        <v>1832</v>
      </c>
      <c r="D1682">
        <v>93.562268000000017</v>
      </c>
      <c r="E1682" s="2">
        <v>2</v>
      </c>
      <c r="F1682">
        <v>83.638311000000002</v>
      </c>
      <c r="G1682" s="3">
        <v>3</v>
      </c>
      <c r="P1682">
        <v>2</v>
      </c>
      <c r="Q1682" t="str">
        <f>CONCATENATE(C1682,E1682,G1682,I1682)</f>
        <v>23</v>
      </c>
    </row>
    <row r="1683" spans="1:17" x14ac:dyDescent="0.25">
      <c r="A1683">
        <v>1833</v>
      </c>
      <c r="D1683">
        <v>93.493974000000009</v>
      </c>
      <c r="E1683" s="2">
        <v>2</v>
      </c>
      <c r="F1683">
        <v>83.692793000000009</v>
      </c>
      <c r="G1683" s="3">
        <v>3</v>
      </c>
      <c r="P1683">
        <v>2</v>
      </c>
      <c r="Q1683" t="str">
        <f>CONCATENATE(C1683,E1683,G1683,I1683)</f>
        <v>23</v>
      </c>
    </row>
    <row r="1684" spans="1:17" x14ac:dyDescent="0.25">
      <c r="A1684">
        <v>1834</v>
      </c>
      <c r="D1684">
        <v>93.467893000000004</v>
      </c>
      <c r="E1684" s="2">
        <v>2</v>
      </c>
      <c r="F1684">
        <v>83.699030000000008</v>
      </c>
      <c r="G1684" s="3">
        <v>3</v>
      </c>
      <c r="P1684">
        <v>2</v>
      </c>
      <c r="Q1684" t="str">
        <f>CONCATENATE(C1684,E1684,G1684,I1684)</f>
        <v>23</v>
      </c>
    </row>
    <row r="1685" spans="1:17" x14ac:dyDescent="0.25">
      <c r="A1685">
        <v>1835</v>
      </c>
      <c r="D1685">
        <v>93.475572</v>
      </c>
      <c r="E1685" s="2">
        <v>2</v>
      </c>
      <c r="F1685">
        <v>83.69738000000001</v>
      </c>
      <c r="G1685" s="3">
        <v>3</v>
      </c>
      <c r="P1685">
        <v>2</v>
      </c>
      <c r="Q1685" t="str">
        <f>CONCATENATE(C1685,E1685,G1685,I1685)</f>
        <v>23</v>
      </c>
    </row>
    <row r="1686" spans="1:17" x14ac:dyDescent="0.25">
      <c r="A1686">
        <v>1836</v>
      </c>
      <c r="D1686">
        <v>93.521653000000015</v>
      </c>
      <c r="E1686" s="2">
        <v>2</v>
      </c>
      <c r="F1686">
        <v>83.723822000000013</v>
      </c>
      <c r="G1686" s="3">
        <v>3</v>
      </c>
      <c r="P1686">
        <v>2</v>
      </c>
      <c r="Q1686" t="str">
        <f>CONCATENATE(C1686,E1686,G1686,I1686)</f>
        <v>23</v>
      </c>
    </row>
    <row r="1687" spans="1:17" x14ac:dyDescent="0.25">
      <c r="A1687">
        <v>1837</v>
      </c>
      <c r="D1687">
        <v>93.521756000000011</v>
      </c>
      <c r="E1687" s="2">
        <v>2</v>
      </c>
      <c r="F1687">
        <v>83.770727000000008</v>
      </c>
      <c r="G1687" s="3">
        <v>3</v>
      </c>
      <c r="P1687">
        <v>2</v>
      </c>
      <c r="Q1687" t="str">
        <f>CONCATENATE(C1687,E1687,G1687,I1687)</f>
        <v>23</v>
      </c>
    </row>
    <row r="1688" spans="1:17" x14ac:dyDescent="0.25">
      <c r="A1688">
        <v>1838</v>
      </c>
      <c r="D1688">
        <v>93.502580000000009</v>
      </c>
      <c r="E1688" s="2">
        <v>2</v>
      </c>
      <c r="F1688">
        <v>83.73799600000001</v>
      </c>
      <c r="G1688" s="3">
        <v>3</v>
      </c>
      <c r="P1688">
        <v>2</v>
      </c>
      <c r="Q1688" t="str">
        <f>CONCATENATE(C1688,E1688,G1688,I1688)</f>
        <v>23</v>
      </c>
    </row>
    <row r="1689" spans="1:17" x14ac:dyDescent="0.25">
      <c r="A1689">
        <v>1839</v>
      </c>
      <c r="D1689">
        <v>93.519486000000001</v>
      </c>
      <c r="E1689" s="2">
        <v>2</v>
      </c>
      <c r="F1689">
        <v>83.754181000000003</v>
      </c>
      <c r="G1689" s="3">
        <v>3</v>
      </c>
      <c r="P1689">
        <v>2</v>
      </c>
      <c r="Q1689" t="str">
        <f>CONCATENATE(C1689,E1689,G1689,I1689)</f>
        <v>23</v>
      </c>
    </row>
    <row r="1690" spans="1:17" x14ac:dyDescent="0.25">
      <c r="A1690">
        <v>1840</v>
      </c>
      <c r="D1690">
        <v>93.533404000000004</v>
      </c>
      <c r="E1690" s="2">
        <v>2</v>
      </c>
      <c r="F1690">
        <v>83.731605999999999</v>
      </c>
      <c r="G1690" s="3">
        <v>3</v>
      </c>
      <c r="P1690">
        <v>2</v>
      </c>
      <c r="Q1690" t="str">
        <f>CONCATENATE(C1690,E1690,G1690,I1690)</f>
        <v>23</v>
      </c>
    </row>
    <row r="1691" spans="1:17" x14ac:dyDescent="0.25">
      <c r="A1691">
        <v>1841</v>
      </c>
      <c r="D1691">
        <v>93.523250000000004</v>
      </c>
      <c r="E1691" s="2">
        <v>2</v>
      </c>
      <c r="F1691">
        <v>83.748770000000007</v>
      </c>
      <c r="G1691" s="3">
        <v>3</v>
      </c>
      <c r="P1691">
        <v>2</v>
      </c>
      <c r="Q1691" t="str">
        <f>CONCATENATE(C1691,E1691,G1691,I1691)</f>
        <v>23</v>
      </c>
    </row>
    <row r="1692" spans="1:17" x14ac:dyDescent="0.25">
      <c r="A1692">
        <v>1842</v>
      </c>
      <c r="D1692">
        <v>93.513148000000001</v>
      </c>
      <c r="E1692" s="2">
        <v>2</v>
      </c>
      <c r="F1692">
        <v>83.773459000000003</v>
      </c>
      <c r="G1692" s="3">
        <v>3</v>
      </c>
      <c r="P1692">
        <v>2</v>
      </c>
      <c r="Q1692" t="str">
        <f>CONCATENATE(C1692,E1692,G1692,I1692)</f>
        <v>23</v>
      </c>
    </row>
    <row r="1693" spans="1:17" x14ac:dyDescent="0.25">
      <c r="A1693">
        <v>1843</v>
      </c>
      <c r="D1693">
        <v>93.610564000000011</v>
      </c>
      <c r="E1693" s="2">
        <v>2</v>
      </c>
      <c r="F1693">
        <v>83.764078000000012</v>
      </c>
      <c r="G1693" s="3">
        <v>3</v>
      </c>
      <c r="P1693">
        <v>2</v>
      </c>
      <c r="Q1693" t="str">
        <f>CONCATENATE(C1693,E1693,G1693,I1693)</f>
        <v>23</v>
      </c>
    </row>
    <row r="1694" spans="1:17" x14ac:dyDescent="0.25">
      <c r="A1694">
        <v>1844</v>
      </c>
      <c r="D1694">
        <v>93.562268000000017</v>
      </c>
      <c r="E1694" s="2">
        <v>2</v>
      </c>
      <c r="F1694">
        <v>83.639290000000003</v>
      </c>
      <c r="G1694" s="3">
        <v>3</v>
      </c>
      <c r="P1694">
        <v>2</v>
      </c>
      <c r="Q1694" t="str">
        <f>CONCATENATE(C1694,E1694,G1694,I1694)</f>
        <v>23</v>
      </c>
    </row>
    <row r="1695" spans="1:17" x14ac:dyDescent="0.25">
      <c r="A1695">
        <v>1845</v>
      </c>
      <c r="D1695">
        <v>93.562268000000017</v>
      </c>
      <c r="E1695" s="2">
        <v>2</v>
      </c>
      <c r="P1695">
        <v>1</v>
      </c>
      <c r="Q1695" t="str">
        <f>CONCATENATE(C1695,E1695,G1695,I1695)</f>
        <v>2</v>
      </c>
    </row>
    <row r="1696" spans="1:17" x14ac:dyDescent="0.25">
      <c r="A1696">
        <v>1846</v>
      </c>
      <c r="B1696">
        <v>103.58287000000001</v>
      </c>
      <c r="C1696" s="4">
        <v>1</v>
      </c>
      <c r="P1696">
        <v>1</v>
      </c>
      <c r="Q1696" t="str">
        <f>CONCATENATE(C1696,E1696,G1696,I1696)</f>
        <v>1</v>
      </c>
    </row>
    <row r="1697" spans="1:17" x14ac:dyDescent="0.25">
      <c r="A1697">
        <v>1847</v>
      </c>
      <c r="B1697">
        <v>103.54730500000001</v>
      </c>
      <c r="C1697" s="4">
        <v>1</v>
      </c>
      <c r="P1697">
        <v>1</v>
      </c>
      <c r="Q1697" t="str">
        <f>CONCATENATE(C1697,E1697,G1697,I1697)</f>
        <v>1</v>
      </c>
    </row>
    <row r="1698" spans="1:17" x14ac:dyDescent="0.25">
      <c r="A1698">
        <v>1848</v>
      </c>
      <c r="B1698">
        <v>103.576324</v>
      </c>
      <c r="C1698" s="4">
        <v>1</v>
      </c>
      <c r="H1698">
        <v>94.189864</v>
      </c>
      <c r="I1698" s="5">
        <v>4</v>
      </c>
      <c r="P1698">
        <v>2</v>
      </c>
      <c r="Q1698" t="str">
        <f>CONCATENATE(C1698,E1698,G1698,I1698)</f>
        <v>14</v>
      </c>
    </row>
    <row r="1699" spans="1:17" x14ac:dyDescent="0.25">
      <c r="A1699">
        <v>1849</v>
      </c>
      <c r="B1699">
        <v>103.538184</v>
      </c>
      <c r="C1699" s="4">
        <v>1</v>
      </c>
      <c r="H1699">
        <v>94.265273000000008</v>
      </c>
      <c r="I1699" s="5">
        <v>4</v>
      </c>
      <c r="P1699">
        <v>2</v>
      </c>
      <c r="Q1699" t="str">
        <f>CONCATENATE(C1699,E1699,G1699,I1699)</f>
        <v>14</v>
      </c>
    </row>
    <row r="1700" spans="1:17" x14ac:dyDescent="0.25">
      <c r="A1700">
        <v>1850</v>
      </c>
      <c r="B1700">
        <v>103.53601700000002</v>
      </c>
      <c r="C1700" s="4">
        <v>1</v>
      </c>
      <c r="H1700">
        <v>94.257385999999997</v>
      </c>
      <c r="I1700" s="5">
        <v>4</v>
      </c>
      <c r="P1700">
        <v>2</v>
      </c>
      <c r="Q1700" t="str">
        <f>CONCATENATE(C1700,E1700,G1700,I1700)</f>
        <v>14</v>
      </c>
    </row>
    <row r="1701" spans="1:17" x14ac:dyDescent="0.25">
      <c r="A1701">
        <v>1851</v>
      </c>
      <c r="B1701">
        <v>103.52694600000001</v>
      </c>
      <c r="C1701" s="4">
        <v>1</v>
      </c>
      <c r="H1701">
        <v>94.284705000000002</v>
      </c>
      <c r="I1701" s="5">
        <v>4</v>
      </c>
      <c r="P1701">
        <v>2</v>
      </c>
      <c r="Q1701" t="str">
        <f>CONCATENATE(C1701,E1701,G1701,I1701)</f>
        <v>14</v>
      </c>
    </row>
    <row r="1702" spans="1:17" x14ac:dyDescent="0.25">
      <c r="A1702">
        <v>1852</v>
      </c>
      <c r="B1702">
        <v>103.540862</v>
      </c>
      <c r="C1702" s="4">
        <v>1</v>
      </c>
      <c r="H1702">
        <v>94.272436999999996</v>
      </c>
      <c r="I1702" s="5">
        <v>4</v>
      </c>
      <c r="P1702">
        <v>2</v>
      </c>
      <c r="Q1702" t="str">
        <f>CONCATENATE(C1702,E1702,G1702,I1702)</f>
        <v>14</v>
      </c>
    </row>
    <row r="1703" spans="1:17" x14ac:dyDescent="0.25">
      <c r="A1703">
        <v>1853</v>
      </c>
      <c r="B1703">
        <v>103.553336</v>
      </c>
      <c r="C1703" s="4">
        <v>1</v>
      </c>
      <c r="H1703">
        <v>94.26166400000001</v>
      </c>
      <c r="I1703" s="5">
        <v>4</v>
      </c>
      <c r="P1703">
        <v>2</v>
      </c>
      <c r="Q1703" t="str">
        <f>CONCATENATE(C1703,E1703,G1703,I1703)</f>
        <v>14</v>
      </c>
    </row>
    <row r="1704" spans="1:17" x14ac:dyDescent="0.25">
      <c r="A1704">
        <v>1854</v>
      </c>
      <c r="B1704">
        <v>103.55689100000001</v>
      </c>
      <c r="C1704" s="4">
        <v>1</v>
      </c>
      <c r="H1704">
        <v>94.280478000000016</v>
      </c>
      <c r="I1704" s="5">
        <v>4</v>
      </c>
      <c r="P1704">
        <v>2</v>
      </c>
      <c r="Q1704" t="str">
        <f>CONCATENATE(C1704,E1704,G1704,I1704)</f>
        <v>14</v>
      </c>
    </row>
    <row r="1705" spans="1:17" x14ac:dyDescent="0.25">
      <c r="A1705">
        <v>1855</v>
      </c>
      <c r="B1705">
        <v>103.529731</v>
      </c>
      <c r="C1705" s="4">
        <v>1</v>
      </c>
      <c r="H1705">
        <v>94.30485800000001</v>
      </c>
      <c r="I1705" s="5">
        <v>4</v>
      </c>
      <c r="P1705">
        <v>2</v>
      </c>
      <c r="Q1705" t="str">
        <f>CONCATENATE(C1705,E1705,G1705,I1705)</f>
        <v>14</v>
      </c>
    </row>
    <row r="1706" spans="1:17" x14ac:dyDescent="0.25">
      <c r="A1706">
        <v>1856</v>
      </c>
      <c r="B1706">
        <v>103.525554</v>
      </c>
      <c r="C1706" s="4">
        <v>1</v>
      </c>
      <c r="H1706">
        <v>94.289859000000007</v>
      </c>
      <c r="I1706" s="5">
        <v>4</v>
      </c>
      <c r="P1706">
        <v>2</v>
      </c>
      <c r="Q1706" t="str">
        <f>CONCATENATE(C1706,E1706,G1706,I1706)</f>
        <v>14</v>
      </c>
    </row>
    <row r="1707" spans="1:17" x14ac:dyDescent="0.25">
      <c r="A1707">
        <v>1857</v>
      </c>
      <c r="B1707">
        <v>103.495814</v>
      </c>
      <c r="C1707" s="4">
        <v>1</v>
      </c>
      <c r="H1707">
        <v>94.275633999999997</v>
      </c>
      <c r="I1707" s="5">
        <v>4</v>
      </c>
      <c r="P1707">
        <v>2</v>
      </c>
      <c r="Q1707" t="str">
        <f>CONCATENATE(C1707,E1707,G1707,I1707)</f>
        <v>14</v>
      </c>
    </row>
    <row r="1708" spans="1:17" x14ac:dyDescent="0.25">
      <c r="A1708">
        <v>1858</v>
      </c>
      <c r="B1708">
        <v>103.533233</v>
      </c>
      <c r="C1708" s="4">
        <v>1</v>
      </c>
      <c r="H1708">
        <v>94.277127000000007</v>
      </c>
      <c r="I1708" s="5">
        <v>4</v>
      </c>
      <c r="P1708">
        <v>2</v>
      </c>
      <c r="Q1708" t="str">
        <f>CONCATENATE(C1708,E1708,G1708,I1708)</f>
        <v>14</v>
      </c>
    </row>
    <row r="1709" spans="1:17" x14ac:dyDescent="0.25">
      <c r="A1709">
        <v>1859</v>
      </c>
      <c r="B1709">
        <v>103.58287000000001</v>
      </c>
      <c r="C1709" s="4">
        <v>1</v>
      </c>
      <c r="H1709">
        <v>94.264139999999998</v>
      </c>
      <c r="I1709" s="5">
        <v>4</v>
      </c>
      <c r="P1709">
        <v>2</v>
      </c>
      <c r="Q1709" t="str">
        <f>CONCATENATE(C1709,E1709,G1709,I1709)</f>
        <v>14</v>
      </c>
    </row>
    <row r="1710" spans="1:17" x14ac:dyDescent="0.25">
      <c r="A1710">
        <v>1860</v>
      </c>
      <c r="H1710">
        <v>94.292023999999998</v>
      </c>
      <c r="I1710" s="5">
        <v>4</v>
      </c>
      <c r="P1710">
        <v>1</v>
      </c>
      <c r="Q1710" t="str">
        <f>CONCATENATE(C1710,E1710,G1710,I1710)</f>
        <v>4</v>
      </c>
    </row>
    <row r="1711" spans="1:17" x14ac:dyDescent="0.25">
      <c r="A1711">
        <v>1861</v>
      </c>
      <c r="F1711">
        <v>103.50802900000001</v>
      </c>
      <c r="G1711" s="3">
        <v>3</v>
      </c>
      <c r="H1711">
        <v>94.32748500000001</v>
      </c>
      <c r="I1711" s="5">
        <v>4</v>
      </c>
      <c r="P1711">
        <v>2</v>
      </c>
      <c r="Q1711" t="str">
        <f>CONCATENATE(C1711,E1711,G1711,I1711)</f>
        <v>34</v>
      </c>
    </row>
    <row r="1712" spans="1:17" x14ac:dyDescent="0.25">
      <c r="A1712">
        <v>1862</v>
      </c>
      <c r="F1712">
        <v>103.618487</v>
      </c>
      <c r="G1712" s="3">
        <v>3</v>
      </c>
      <c r="H1712">
        <v>94.189864</v>
      </c>
      <c r="I1712" s="5">
        <v>4</v>
      </c>
      <c r="P1712">
        <v>2</v>
      </c>
      <c r="Q1712" t="str">
        <f>CONCATENATE(C1712,E1712,G1712,I1712)</f>
        <v>34</v>
      </c>
    </row>
    <row r="1713" spans="1:17" x14ac:dyDescent="0.25">
      <c r="A1713">
        <v>1863</v>
      </c>
      <c r="F1713">
        <v>103.630858</v>
      </c>
      <c r="G1713" s="3">
        <v>3</v>
      </c>
      <c r="H1713">
        <v>94.189864</v>
      </c>
      <c r="I1713" s="5">
        <v>4</v>
      </c>
      <c r="P1713">
        <v>2</v>
      </c>
      <c r="Q1713" t="str">
        <f>CONCATENATE(C1713,E1713,G1713,I1713)</f>
        <v>34</v>
      </c>
    </row>
    <row r="1714" spans="1:17" x14ac:dyDescent="0.25">
      <c r="A1714">
        <v>1864</v>
      </c>
      <c r="D1714">
        <v>116.19673800000001</v>
      </c>
      <c r="E1714" s="2">
        <v>2</v>
      </c>
      <c r="F1714">
        <v>103.609466</v>
      </c>
      <c r="G1714" s="3">
        <v>3</v>
      </c>
      <c r="P1714">
        <v>2</v>
      </c>
      <c r="Q1714" t="str">
        <f>CONCATENATE(C1714,E1714,G1714,I1714)</f>
        <v>23</v>
      </c>
    </row>
    <row r="1715" spans="1:17" x14ac:dyDescent="0.25">
      <c r="A1715">
        <v>1865</v>
      </c>
      <c r="D1715">
        <v>116.256427</v>
      </c>
      <c r="E1715" s="2">
        <v>2</v>
      </c>
      <c r="F1715">
        <v>103.580241</v>
      </c>
      <c r="G1715" s="3">
        <v>3</v>
      </c>
      <c r="P1715">
        <v>2</v>
      </c>
      <c r="Q1715" t="str">
        <f>CONCATENATE(C1715,E1715,G1715,I1715)</f>
        <v>23</v>
      </c>
    </row>
    <row r="1716" spans="1:17" x14ac:dyDescent="0.25">
      <c r="A1716">
        <v>1866</v>
      </c>
      <c r="D1716">
        <v>116.22771400000001</v>
      </c>
      <c r="E1716" s="2">
        <v>2</v>
      </c>
      <c r="F1716">
        <v>103.61189200000001</v>
      </c>
      <c r="G1716" s="3">
        <v>3</v>
      </c>
      <c r="P1716">
        <v>2</v>
      </c>
      <c r="Q1716" t="str">
        <f>CONCATENATE(C1716,E1716,G1716,I1716)</f>
        <v>23</v>
      </c>
    </row>
    <row r="1717" spans="1:17" x14ac:dyDescent="0.25">
      <c r="A1717">
        <v>1867</v>
      </c>
      <c r="D1717">
        <v>116.21385100000001</v>
      </c>
      <c r="E1717" s="2">
        <v>2</v>
      </c>
      <c r="F1717">
        <v>103.593951</v>
      </c>
      <c r="G1717" s="3">
        <v>3</v>
      </c>
      <c r="P1717">
        <v>2</v>
      </c>
      <c r="Q1717" t="str">
        <f>CONCATENATE(C1717,E1717,G1717,I1717)</f>
        <v>23</v>
      </c>
    </row>
    <row r="1718" spans="1:17" x14ac:dyDescent="0.25">
      <c r="A1718">
        <v>1868</v>
      </c>
      <c r="D1718">
        <v>116.189673</v>
      </c>
      <c r="E1718" s="2">
        <v>2</v>
      </c>
      <c r="F1718">
        <v>103.60982800000001</v>
      </c>
      <c r="G1718" s="3">
        <v>3</v>
      </c>
      <c r="P1718">
        <v>2</v>
      </c>
      <c r="Q1718" t="str">
        <f>CONCATENATE(C1718,E1718,G1718,I1718)</f>
        <v>23</v>
      </c>
    </row>
    <row r="1719" spans="1:17" x14ac:dyDescent="0.25">
      <c r="A1719">
        <v>1869</v>
      </c>
      <c r="D1719">
        <v>116.19328200000001</v>
      </c>
      <c r="E1719" s="2">
        <v>2</v>
      </c>
      <c r="F1719">
        <v>103.630088</v>
      </c>
      <c r="G1719" s="3">
        <v>3</v>
      </c>
      <c r="P1719">
        <v>2</v>
      </c>
      <c r="Q1719" t="str">
        <f>CONCATENATE(C1719,E1719,G1719,I1719)</f>
        <v>23</v>
      </c>
    </row>
    <row r="1720" spans="1:17" x14ac:dyDescent="0.25">
      <c r="A1720">
        <v>1870</v>
      </c>
      <c r="D1720">
        <v>116.224467</v>
      </c>
      <c r="E1720" s="2">
        <v>2</v>
      </c>
      <c r="F1720">
        <v>103.664207</v>
      </c>
      <c r="G1720" s="3">
        <v>3</v>
      </c>
      <c r="P1720">
        <v>2</v>
      </c>
      <c r="Q1720" t="str">
        <f>CONCATENATE(C1720,E1720,G1720,I1720)</f>
        <v>23</v>
      </c>
    </row>
    <row r="1721" spans="1:17" x14ac:dyDescent="0.25">
      <c r="A1721">
        <v>1871</v>
      </c>
      <c r="D1721">
        <v>116.24173300000001</v>
      </c>
      <c r="E1721" s="2">
        <v>2</v>
      </c>
      <c r="F1721">
        <v>103.653277</v>
      </c>
      <c r="G1721" s="3">
        <v>3</v>
      </c>
      <c r="P1721">
        <v>2</v>
      </c>
      <c r="Q1721" t="str">
        <f>CONCATENATE(C1721,E1721,G1721,I1721)</f>
        <v>23</v>
      </c>
    </row>
    <row r="1722" spans="1:17" x14ac:dyDescent="0.25">
      <c r="A1722">
        <v>1872</v>
      </c>
      <c r="D1722">
        <v>116.25292100000001</v>
      </c>
      <c r="E1722" s="2">
        <v>2</v>
      </c>
      <c r="F1722">
        <v>103.685958</v>
      </c>
      <c r="G1722" s="3">
        <v>3</v>
      </c>
      <c r="P1722">
        <v>2</v>
      </c>
      <c r="Q1722" t="str">
        <f>CONCATENATE(C1722,E1722,G1722,I1722)</f>
        <v>23</v>
      </c>
    </row>
    <row r="1723" spans="1:17" x14ac:dyDescent="0.25">
      <c r="A1723">
        <v>1873</v>
      </c>
      <c r="D1723">
        <v>116.25761300000001</v>
      </c>
      <c r="E1723" s="2">
        <v>2</v>
      </c>
      <c r="F1723">
        <v>103.713481</v>
      </c>
      <c r="G1723" s="3">
        <v>3</v>
      </c>
      <c r="P1723">
        <v>2</v>
      </c>
      <c r="Q1723" t="str">
        <f>CONCATENATE(C1723,E1723,G1723,I1723)</f>
        <v>23</v>
      </c>
    </row>
    <row r="1724" spans="1:17" x14ac:dyDescent="0.25">
      <c r="A1724">
        <v>1874</v>
      </c>
      <c r="D1724">
        <v>116.250758</v>
      </c>
      <c r="E1724" s="2">
        <v>2</v>
      </c>
      <c r="F1724">
        <v>103.50802900000001</v>
      </c>
      <c r="G1724" s="3">
        <v>3</v>
      </c>
      <c r="P1724">
        <v>2</v>
      </c>
      <c r="Q1724" t="str">
        <f>CONCATENATE(C1724,E1724,G1724,I1724)</f>
        <v>23</v>
      </c>
    </row>
    <row r="1725" spans="1:17" x14ac:dyDescent="0.25">
      <c r="A1725">
        <v>1875</v>
      </c>
      <c r="D1725">
        <v>116.306476</v>
      </c>
      <c r="E1725" s="2">
        <v>2</v>
      </c>
      <c r="P1725">
        <v>1</v>
      </c>
      <c r="Q1725" t="str">
        <f>CONCATENATE(C1725,E1725,G1725,I1725)</f>
        <v>2</v>
      </c>
    </row>
    <row r="1726" spans="1:17" x14ac:dyDescent="0.25">
      <c r="A1726">
        <v>1876</v>
      </c>
      <c r="D1726">
        <v>116.31436100000001</v>
      </c>
      <c r="E1726" s="2">
        <v>2</v>
      </c>
      <c r="P1726">
        <v>1</v>
      </c>
      <c r="Q1726" t="str">
        <f>CONCATENATE(C1726,E1726,G1726,I1726)</f>
        <v>2</v>
      </c>
    </row>
    <row r="1727" spans="1:17" x14ac:dyDescent="0.25">
      <c r="A1727">
        <v>1877</v>
      </c>
      <c r="D1727">
        <v>116.19673800000001</v>
      </c>
      <c r="E1727" s="2">
        <v>2</v>
      </c>
      <c r="P1727">
        <v>1</v>
      </c>
      <c r="Q1727" t="str">
        <f>CONCATENATE(C1727,E1727,G1727,I1727)</f>
        <v>2</v>
      </c>
    </row>
    <row r="1728" spans="1:17" x14ac:dyDescent="0.25">
      <c r="A1728">
        <v>1878</v>
      </c>
      <c r="B1728">
        <v>125.63396700000001</v>
      </c>
      <c r="C1728" s="4">
        <v>1</v>
      </c>
      <c r="P1728">
        <v>1</v>
      </c>
      <c r="Q1728" t="str">
        <f>CONCATENATE(C1728,E1728,G1728,I1728)</f>
        <v>1</v>
      </c>
    </row>
    <row r="1729" spans="1:17" x14ac:dyDescent="0.25">
      <c r="A1729">
        <v>1879</v>
      </c>
      <c r="B1729">
        <v>125.746284</v>
      </c>
      <c r="C1729" s="4">
        <v>1</v>
      </c>
      <c r="P1729">
        <v>1</v>
      </c>
      <c r="Q1729" t="str">
        <f>CONCATENATE(C1729,E1729,G1729,I1729)</f>
        <v>1</v>
      </c>
    </row>
    <row r="1730" spans="1:17" x14ac:dyDescent="0.25">
      <c r="A1730">
        <v>1880</v>
      </c>
      <c r="B1730">
        <v>125.695975</v>
      </c>
      <c r="C1730" s="4">
        <v>1</v>
      </c>
      <c r="H1730">
        <v>117.387652</v>
      </c>
      <c r="I1730" s="5">
        <v>4</v>
      </c>
      <c r="P1730">
        <v>2</v>
      </c>
      <c r="Q1730" t="str">
        <f>CONCATENATE(C1730,E1730,G1730,I1730)</f>
        <v>14</v>
      </c>
    </row>
    <row r="1731" spans="1:17" x14ac:dyDescent="0.25">
      <c r="A1731">
        <v>1881</v>
      </c>
      <c r="B1731">
        <v>125.64705900000001</v>
      </c>
      <c r="C1731" s="4">
        <v>1</v>
      </c>
      <c r="H1731">
        <v>117.52888400000001</v>
      </c>
      <c r="I1731" s="5">
        <v>4</v>
      </c>
      <c r="P1731">
        <v>2</v>
      </c>
      <c r="Q1731" t="str">
        <f>CONCATENATE(C1731,E1731,G1731,I1731)</f>
        <v>14</v>
      </c>
    </row>
    <row r="1732" spans="1:17" x14ac:dyDescent="0.25">
      <c r="A1732">
        <v>1882</v>
      </c>
      <c r="B1732">
        <v>125.67659700000002</v>
      </c>
      <c r="C1732" s="4">
        <v>1</v>
      </c>
      <c r="H1732">
        <v>117.515998</v>
      </c>
      <c r="I1732" s="5">
        <v>4</v>
      </c>
      <c r="P1732">
        <v>2</v>
      </c>
      <c r="Q1732" t="str">
        <f>CONCATENATE(C1732,E1732,G1732,I1732)</f>
        <v>14</v>
      </c>
    </row>
    <row r="1733" spans="1:17" x14ac:dyDescent="0.25">
      <c r="A1733">
        <v>1883</v>
      </c>
      <c r="B1733">
        <v>125.70112900000001</v>
      </c>
      <c r="C1733" s="4">
        <v>1</v>
      </c>
      <c r="H1733">
        <v>117.515944</v>
      </c>
      <c r="I1733" s="5">
        <v>4</v>
      </c>
      <c r="P1733">
        <v>2</v>
      </c>
      <c r="Q1733" t="str">
        <f>CONCATENATE(C1733,E1733,G1733,I1733)</f>
        <v>14</v>
      </c>
    </row>
    <row r="1734" spans="1:17" x14ac:dyDescent="0.25">
      <c r="A1734">
        <v>1884</v>
      </c>
      <c r="B1734">
        <v>125.67731800000001</v>
      </c>
      <c r="C1734" s="4">
        <v>1</v>
      </c>
      <c r="H1734">
        <v>117.467494</v>
      </c>
      <c r="I1734" s="5">
        <v>4</v>
      </c>
      <c r="P1734">
        <v>2</v>
      </c>
      <c r="Q1734" t="str">
        <f>CONCATENATE(C1734,E1734,G1734,I1734)</f>
        <v>14</v>
      </c>
    </row>
    <row r="1735" spans="1:17" x14ac:dyDescent="0.25">
      <c r="A1735">
        <v>1885</v>
      </c>
      <c r="B1735">
        <v>125.72468500000001</v>
      </c>
      <c r="C1735" s="4">
        <v>1</v>
      </c>
      <c r="H1735">
        <v>117.47161800000001</v>
      </c>
      <c r="I1735" s="5">
        <v>4</v>
      </c>
      <c r="P1735">
        <v>2</v>
      </c>
      <c r="Q1735" t="str">
        <f>CONCATENATE(C1735,E1735,G1735,I1735)</f>
        <v>14</v>
      </c>
    </row>
    <row r="1736" spans="1:17" x14ac:dyDescent="0.25">
      <c r="A1736">
        <v>1886</v>
      </c>
      <c r="B1736">
        <v>125.726642</v>
      </c>
      <c r="C1736" s="4">
        <v>1</v>
      </c>
      <c r="H1736">
        <v>117.46435100000001</v>
      </c>
      <c r="I1736" s="5">
        <v>4</v>
      </c>
      <c r="P1736">
        <v>2</v>
      </c>
      <c r="Q1736" t="str">
        <f>CONCATENATE(C1736,E1736,G1736,I1736)</f>
        <v>14</v>
      </c>
    </row>
    <row r="1737" spans="1:17" x14ac:dyDescent="0.25">
      <c r="A1737">
        <v>1887</v>
      </c>
      <c r="B1737">
        <v>125.727622</v>
      </c>
      <c r="C1737" s="4">
        <v>1</v>
      </c>
      <c r="H1737">
        <v>117.47213300000001</v>
      </c>
      <c r="I1737" s="5">
        <v>4</v>
      </c>
      <c r="P1737">
        <v>2</v>
      </c>
      <c r="Q1737" t="str">
        <f>CONCATENATE(C1737,E1737,G1737,I1737)</f>
        <v>14</v>
      </c>
    </row>
    <row r="1738" spans="1:17" x14ac:dyDescent="0.25">
      <c r="A1738">
        <v>1888</v>
      </c>
      <c r="B1738">
        <v>125.63396700000001</v>
      </c>
      <c r="C1738" s="4">
        <v>1</v>
      </c>
      <c r="H1738">
        <v>117.52264700000001</v>
      </c>
      <c r="I1738" s="5">
        <v>4</v>
      </c>
      <c r="P1738">
        <v>2</v>
      </c>
      <c r="Q1738" t="str">
        <f>CONCATENATE(C1738,E1738,G1738,I1738)</f>
        <v>14</v>
      </c>
    </row>
    <row r="1739" spans="1:17" x14ac:dyDescent="0.25">
      <c r="A1739">
        <v>1889</v>
      </c>
      <c r="B1739">
        <v>125.63396700000001</v>
      </c>
      <c r="C1739" s="4">
        <v>1</v>
      </c>
      <c r="H1739">
        <v>117.54145700000001</v>
      </c>
      <c r="I1739" s="5">
        <v>4</v>
      </c>
      <c r="P1739">
        <v>2</v>
      </c>
      <c r="Q1739" t="str">
        <f>CONCATENATE(C1739,E1739,G1739,I1739)</f>
        <v>14</v>
      </c>
    </row>
    <row r="1740" spans="1:17" x14ac:dyDescent="0.25">
      <c r="A1740">
        <v>1890</v>
      </c>
      <c r="H1740">
        <v>117.49966000000001</v>
      </c>
      <c r="I1740" s="5">
        <v>4</v>
      </c>
      <c r="P1740">
        <v>1</v>
      </c>
      <c r="Q1740" t="str">
        <f>CONCATENATE(C1740,E1740,G1740,I1740)</f>
        <v>4</v>
      </c>
    </row>
    <row r="1741" spans="1:17" x14ac:dyDescent="0.25">
      <c r="A1741">
        <v>1891</v>
      </c>
      <c r="H1741">
        <v>117.488215</v>
      </c>
      <c r="I1741" s="5">
        <v>4</v>
      </c>
      <c r="P1741">
        <v>1</v>
      </c>
      <c r="Q1741" t="str">
        <f>CONCATENATE(C1741,E1741,G1741,I1741)</f>
        <v>4</v>
      </c>
    </row>
    <row r="1742" spans="1:17" x14ac:dyDescent="0.25">
      <c r="A1742">
        <v>1892</v>
      </c>
      <c r="F1742">
        <v>126.486503</v>
      </c>
      <c r="G1742" s="3">
        <v>3</v>
      </c>
      <c r="H1742">
        <v>117.387652</v>
      </c>
      <c r="I1742" s="5">
        <v>4</v>
      </c>
      <c r="P1742">
        <v>2</v>
      </c>
      <c r="Q1742" t="str">
        <f>CONCATENATE(C1742,E1742,G1742,I1742)</f>
        <v>34</v>
      </c>
    </row>
    <row r="1743" spans="1:17" x14ac:dyDescent="0.25">
      <c r="A1743">
        <v>1893</v>
      </c>
      <c r="F1743">
        <v>126.510001</v>
      </c>
      <c r="G1743" s="3">
        <v>3</v>
      </c>
      <c r="H1743">
        <v>117.387652</v>
      </c>
      <c r="I1743" s="5">
        <v>4</v>
      </c>
      <c r="P1743">
        <v>2</v>
      </c>
      <c r="Q1743" t="str">
        <f>CONCATENATE(C1743,E1743,G1743,I1743)</f>
        <v>34</v>
      </c>
    </row>
    <row r="1744" spans="1:17" x14ac:dyDescent="0.25">
      <c r="A1744">
        <v>1894</v>
      </c>
      <c r="F1744">
        <v>126.54247600000001</v>
      </c>
      <c r="G1744" s="3">
        <v>3</v>
      </c>
      <c r="P1744">
        <v>1</v>
      </c>
      <c r="Q1744" t="str">
        <f>CONCATENATE(C1744,E1744,G1744,I1744)</f>
        <v>3</v>
      </c>
    </row>
    <row r="1745" spans="1:17" x14ac:dyDescent="0.25">
      <c r="A1745">
        <v>1895</v>
      </c>
      <c r="D1745">
        <v>149.74229800000001</v>
      </c>
      <c r="E1745" s="2">
        <v>2</v>
      </c>
      <c r="F1745">
        <v>126.522685</v>
      </c>
      <c r="G1745" s="3">
        <v>3</v>
      </c>
      <c r="P1745">
        <v>2</v>
      </c>
      <c r="Q1745" t="str">
        <f>CONCATENATE(C1745,E1745,G1745,I1745)</f>
        <v>23</v>
      </c>
    </row>
    <row r="1746" spans="1:17" x14ac:dyDescent="0.25">
      <c r="A1746">
        <v>1896</v>
      </c>
      <c r="D1746">
        <v>149.74229800000001</v>
      </c>
      <c r="E1746" s="2">
        <v>2</v>
      </c>
      <c r="F1746">
        <v>126.54474500000001</v>
      </c>
      <c r="G1746" s="3">
        <v>3</v>
      </c>
      <c r="P1746">
        <v>2</v>
      </c>
      <c r="Q1746" t="str">
        <f>CONCATENATE(C1746,E1746,G1746,I1746)</f>
        <v>23</v>
      </c>
    </row>
    <row r="1747" spans="1:17" x14ac:dyDescent="0.25">
      <c r="A1747">
        <v>1897</v>
      </c>
      <c r="D1747">
        <v>149.74229800000001</v>
      </c>
      <c r="E1747" s="2">
        <v>2</v>
      </c>
      <c r="F1747">
        <v>126.56958700000001</v>
      </c>
      <c r="G1747" s="3">
        <v>3</v>
      </c>
      <c r="P1747">
        <v>2</v>
      </c>
      <c r="Q1747" t="str">
        <f>CONCATENATE(C1747,E1747,G1747,I1747)</f>
        <v>23</v>
      </c>
    </row>
    <row r="1748" spans="1:17" x14ac:dyDescent="0.25">
      <c r="A1748">
        <v>1898</v>
      </c>
      <c r="D1748">
        <v>149.74229800000001</v>
      </c>
      <c r="E1748" s="2">
        <v>2</v>
      </c>
      <c r="F1748">
        <v>126.581805</v>
      </c>
      <c r="G1748" s="3">
        <v>3</v>
      </c>
      <c r="P1748">
        <v>2</v>
      </c>
      <c r="Q1748" t="str">
        <f>CONCATENATE(C1748,E1748,G1748,I1748)</f>
        <v>23</v>
      </c>
    </row>
    <row r="1749" spans="1:17" x14ac:dyDescent="0.25">
      <c r="A1749">
        <v>1899</v>
      </c>
      <c r="D1749">
        <v>149.74229800000001</v>
      </c>
      <c r="E1749" s="2">
        <v>2</v>
      </c>
      <c r="F1749">
        <v>126.581805</v>
      </c>
      <c r="G1749" s="3">
        <v>3</v>
      </c>
      <c r="P1749">
        <v>2</v>
      </c>
      <c r="Q1749" t="str">
        <f>CONCATENATE(C1749,E1749,G1749,I1749)</f>
        <v>23</v>
      </c>
    </row>
    <row r="1750" spans="1:17" x14ac:dyDescent="0.25">
      <c r="A1750">
        <v>1900</v>
      </c>
      <c r="D1750">
        <v>149.74229800000001</v>
      </c>
      <c r="E1750" s="2">
        <v>2</v>
      </c>
      <c r="F1750">
        <v>126.575412</v>
      </c>
      <c r="G1750" s="3">
        <v>3</v>
      </c>
      <c r="P1750">
        <v>2</v>
      </c>
      <c r="Q1750" t="str">
        <f>CONCATENATE(C1750,E1750,G1750,I1750)</f>
        <v>23</v>
      </c>
    </row>
    <row r="1751" spans="1:17" x14ac:dyDescent="0.25">
      <c r="A1751">
        <v>1901</v>
      </c>
      <c r="D1751">
        <v>149.74229800000001</v>
      </c>
      <c r="E1751" s="2">
        <v>2</v>
      </c>
      <c r="F1751">
        <v>126.486503</v>
      </c>
      <c r="G1751" s="3">
        <v>3</v>
      </c>
      <c r="P1751">
        <v>2</v>
      </c>
      <c r="Q1751" t="str">
        <f>CONCATENATE(C1751,E1751,G1751,I1751)</f>
        <v>23</v>
      </c>
    </row>
    <row r="1752" spans="1:17" x14ac:dyDescent="0.25">
      <c r="A1752">
        <v>1902</v>
      </c>
      <c r="D1752">
        <v>149.74229800000001</v>
      </c>
      <c r="E1752" s="2">
        <v>2</v>
      </c>
      <c r="P1752">
        <v>1</v>
      </c>
      <c r="Q1752" t="str">
        <f>CONCATENATE(C1752,E1752,G1752,I1752)</f>
        <v>2</v>
      </c>
    </row>
    <row r="1753" spans="1:17" x14ac:dyDescent="0.25">
      <c r="A1753">
        <v>1903</v>
      </c>
      <c r="D1753">
        <v>149.74229800000001</v>
      </c>
      <c r="E1753" s="2">
        <v>2</v>
      </c>
      <c r="P1753">
        <v>1</v>
      </c>
      <c r="Q1753" t="str">
        <f>CONCATENATE(C1753,E1753,G1753,I1753)</f>
        <v>2</v>
      </c>
    </row>
    <row r="1754" spans="1:17" x14ac:dyDescent="0.25">
      <c r="A1754">
        <v>1904</v>
      </c>
      <c r="D1754">
        <v>149.74229800000001</v>
      </c>
      <c r="E1754" s="2">
        <v>2</v>
      </c>
      <c r="P1754">
        <v>1</v>
      </c>
      <c r="Q1754" t="str">
        <f>CONCATENATE(C1754,E1754,G1754,I1754)</f>
        <v>2</v>
      </c>
    </row>
    <row r="1755" spans="1:17" x14ac:dyDescent="0.25">
      <c r="A1755">
        <v>1905</v>
      </c>
      <c r="B1755">
        <v>156.30087</v>
      </c>
      <c r="C1755" s="4">
        <v>1</v>
      </c>
      <c r="P1755">
        <v>1</v>
      </c>
      <c r="Q1755" t="str">
        <f>CONCATENATE(C1755,E1755,G1755,I1755)</f>
        <v>1</v>
      </c>
    </row>
    <row r="1756" spans="1:17" x14ac:dyDescent="0.25">
      <c r="A1756">
        <v>1906</v>
      </c>
      <c r="B1756">
        <v>156.21515500000001</v>
      </c>
      <c r="C1756" s="4">
        <v>1</v>
      </c>
      <c r="P1756">
        <v>1</v>
      </c>
      <c r="Q1756" t="str">
        <f>CONCATENATE(C1756,E1756,G1756,I1756)</f>
        <v>1</v>
      </c>
    </row>
    <row r="1757" spans="1:17" x14ac:dyDescent="0.25">
      <c r="A1757">
        <v>1907</v>
      </c>
      <c r="B1757">
        <v>156.270207</v>
      </c>
      <c r="C1757" s="4">
        <v>1</v>
      </c>
      <c r="P1757">
        <v>1</v>
      </c>
      <c r="Q1757" t="str">
        <f>CONCATENATE(C1757,E1757,G1757,I1757)</f>
        <v>1</v>
      </c>
    </row>
    <row r="1758" spans="1:17" x14ac:dyDescent="0.25">
      <c r="A1758">
        <v>1908</v>
      </c>
      <c r="B1758">
        <v>156.245002</v>
      </c>
      <c r="C1758" s="4">
        <v>1</v>
      </c>
      <c r="P1758">
        <v>1</v>
      </c>
      <c r="Q1758" t="str">
        <f>CONCATENATE(C1758,E1758,G1758,I1758)</f>
        <v>1</v>
      </c>
    </row>
    <row r="1759" spans="1:17" x14ac:dyDescent="0.25">
      <c r="A1759">
        <v>1909</v>
      </c>
      <c r="B1759">
        <v>156.281431</v>
      </c>
      <c r="C1759" s="4">
        <v>1</v>
      </c>
      <c r="H1759">
        <v>152.17745100000002</v>
      </c>
      <c r="I1759" s="5">
        <v>4</v>
      </c>
      <c r="P1759">
        <v>2</v>
      </c>
      <c r="Q1759" t="str">
        <f>CONCATENATE(C1759,E1759,G1759,I1759)</f>
        <v>14</v>
      </c>
    </row>
    <row r="1760" spans="1:17" x14ac:dyDescent="0.25">
      <c r="A1760">
        <v>1910</v>
      </c>
      <c r="B1760">
        <v>156.282757</v>
      </c>
      <c r="C1760" s="4">
        <v>1</v>
      </c>
      <c r="H1760">
        <v>152.242043</v>
      </c>
      <c r="I1760" s="5">
        <v>4</v>
      </c>
      <c r="P1760">
        <v>2</v>
      </c>
      <c r="Q1760" t="str">
        <f>CONCATENATE(C1760,E1760,G1760,I1760)</f>
        <v>14</v>
      </c>
    </row>
    <row r="1761" spans="1:17" x14ac:dyDescent="0.25">
      <c r="A1761">
        <v>1911</v>
      </c>
      <c r="B1761">
        <v>156.28020600000002</v>
      </c>
      <c r="C1761" s="4">
        <v>1</v>
      </c>
      <c r="H1761">
        <v>152.18888000000001</v>
      </c>
      <c r="I1761" s="5">
        <v>4</v>
      </c>
      <c r="P1761">
        <v>2</v>
      </c>
      <c r="Q1761" t="str">
        <f>CONCATENATE(C1761,E1761,G1761,I1761)</f>
        <v>14</v>
      </c>
    </row>
    <row r="1762" spans="1:17" x14ac:dyDescent="0.25">
      <c r="A1762">
        <v>1912</v>
      </c>
      <c r="B1762">
        <v>156.23775699999999</v>
      </c>
      <c r="C1762" s="4">
        <v>1</v>
      </c>
      <c r="H1762">
        <v>152.24229800000001</v>
      </c>
      <c r="I1762" s="5">
        <v>4</v>
      </c>
      <c r="P1762">
        <v>2</v>
      </c>
      <c r="Q1762" t="str">
        <f>CONCATENATE(C1762,E1762,G1762,I1762)</f>
        <v>14</v>
      </c>
    </row>
    <row r="1763" spans="1:17" x14ac:dyDescent="0.25">
      <c r="A1763">
        <v>1913</v>
      </c>
      <c r="B1763">
        <v>156.257094</v>
      </c>
      <c r="C1763" s="4">
        <v>1</v>
      </c>
      <c r="H1763">
        <v>152.20199200000002</v>
      </c>
      <c r="I1763" s="5">
        <v>4</v>
      </c>
      <c r="P1763">
        <v>2</v>
      </c>
      <c r="Q1763" t="str">
        <f>CONCATENATE(C1763,E1763,G1763,I1763)</f>
        <v>14</v>
      </c>
    </row>
    <row r="1764" spans="1:17" x14ac:dyDescent="0.25">
      <c r="A1764">
        <v>1914</v>
      </c>
      <c r="B1764">
        <v>156.30087</v>
      </c>
      <c r="C1764" s="4">
        <v>1</v>
      </c>
      <c r="H1764">
        <v>152.119696</v>
      </c>
      <c r="I1764" s="5">
        <v>4</v>
      </c>
      <c r="P1764">
        <v>2</v>
      </c>
      <c r="Q1764" t="str">
        <f>CONCATENATE(C1764,E1764,G1764,I1764)</f>
        <v>14</v>
      </c>
    </row>
    <row r="1765" spans="1:17" x14ac:dyDescent="0.25">
      <c r="A1765">
        <v>1915</v>
      </c>
      <c r="F1765">
        <v>156.204747</v>
      </c>
      <c r="G1765" s="3">
        <v>3</v>
      </c>
      <c r="H1765">
        <v>152.078013</v>
      </c>
      <c r="I1765" s="5">
        <v>4</v>
      </c>
      <c r="P1765">
        <v>2</v>
      </c>
      <c r="Q1765" t="str">
        <f>CONCATENATE(C1765,E1765,G1765,I1765)</f>
        <v>34</v>
      </c>
    </row>
    <row r="1766" spans="1:17" x14ac:dyDescent="0.25">
      <c r="A1766">
        <v>1916</v>
      </c>
      <c r="F1766">
        <v>156.107248</v>
      </c>
      <c r="G1766" s="3">
        <v>3</v>
      </c>
      <c r="H1766">
        <v>152.02541100000002</v>
      </c>
      <c r="I1766" s="5">
        <v>4</v>
      </c>
      <c r="P1766">
        <v>2</v>
      </c>
      <c r="Q1766" t="str">
        <f>CONCATENATE(C1766,E1766,G1766,I1766)</f>
        <v>34</v>
      </c>
    </row>
    <row r="1767" spans="1:17" x14ac:dyDescent="0.25">
      <c r="A1767">
        <v>1917</v>
      </c>
      <c r="F1767">
        <v>156.21025700000001</v>
      </c>
      <c r="G1767" s="3">
        <v>3</v>
      </c>
      <c r="H1767">
        <v>152.17745100000002</v>
      </c>
      <c r="I1767" s="5">
        <v>4</v>
      </c>
      <c r="P1767">
        <v>2</v>
      </c>
      <c r="Q1767" t="str">
        <f>CONCATENATE(C1767,E1767,G1767,I1767)</f>
        <v>34</v>
      </c>
    </row>
    <row r="1768" spans="1:17" x14ac:dyDescent="0.25">
      <c r="A1768">
        <v>1918</v>
      </c>
      <c r="F1768">
        <v>156.24888000000001</v>
      </c>
      <c r="G1768" s="3">
        <v>3</v>
      </c>
      <c r="H1768">
        <v>152.17745100000002</v>
      </c>
      <c r="I1768" s="5">
        <v>4</v>
      </c>
      <c r="P1768">
        <v>2</v>
      </c>
      <c r="Q1768" t="str">
        <f>CONCATENATE(C1768,E1768,G1768,I1768)</f>
        <v>34</v>
      </c>
    </row>
    <row r="1769" spans="1:17" x14ac:dyDescent="0.25">
      <c r="A1769">
        <v>1919</v>
      </c>
      <c r="F1769">
        <v>156.22535999999999</v>
      </c>
      <c r="G1769" s="3">
        <v>3</v>
      </c>
      <c r="H1769">
        <v>152.17745100000002</v>
      </c>
      <c r="I1769" s="5">
        <v>4</v>
      </c>
      <c r="P1769">
        <v>2</v>
      </c>
      <c r="Q1769" t="str">
        <f>CONCATENATE(C1769,E1769,G1769,I1769)</f>
        <v>34</v>
      </c>
    </row>
    <row r="1770" spans="1:17" x14ac:dyDescent="0.25">
      <c r="A1770">
        <v>1920</v>
      </c>
      <c r="F1770">
        <v>156.23796200000001</v>
      </c>
      <c r="G1770" s="3">
        <v>3</v>
      </c>
      <c r="P1770">
        <v>1</v>
      </c>
      <c r="Q1770" t="str">
        <f>CONCATENATE(C1770,E1770,G1770,I1770)</f>
        <v>3</v>
      </c>
    </row>
    <row r="1771" spans="1:17" x14ac:dyDescent="0.25">
      <c r="A1771">
        <v>1921</v>
      </c>
      <c r="F1771">
        <v>156.213064</v>
      </c>
      <c r="G1771" s="3">
        <v>3</v>
      </c>
      <c r="P1771">
        <v>1</v>
      </c>
      <c r="Q1771" t="str">
        <f>CONCATENATE(C1771,E1771,G1771,I1771)</f>
        <v>3</v>
      </c>
    </row>
    <row r="1772" spans="1:17" x14ac:dyDescent="0.25">
      <c r="A1772">
        <v>1922</v>
      </c>
      <c r="D1772">
        <v>170.27000200000001</v>
      </c>
      <c r="E1772" s="2">
        <v>2</v>
      </c>
      <c r="F1772">
        <v>156.11291</v>
      </c>
      <c r="G1772" s="3">
        <v>3</v>
      </c>
      <c r="P1772">
        <v>2</v>
      </c>
      <c r="Q1772" t="str">
        <f>CONCATENATE(C1772,E1772,G1772,I1772)</f>
        <v>23</v>
      </c>
    </row>
    <row r="1773" spans="1:17" x14ac:dyDescent="0.25">
      <c r="A1773">
        <v>1923</v>
      </c>
      <c r="D1773">
        <v>170.20969500000001</v>
      </c>
      <c r="E1773" s="2">
        <v>2</v>
      </c>
      <c r="F1773">
        <v>156.05811499999999</v>
      </c>
      <c r="G1773" s="3">
        <v>3</v>
      </c>
      <c r="P1773">
        <v>2</v>
      </c>
      <c r="Q1773" t="str">
        <f>CONCATENATE(C1773,E1773,G1773,I1773)</f>
        <v>23</v>
      </c>
    </row>
    <row r="1774" spans="1:17" x14ac:dyDescent="0.25">
      <c r="A1774">
        <v>1924</v>
      </c>
      <c r="D1774">
        <v>170.26132899999999</v>
      </c>
      <c r="E1774" s="2">
        <v>2</v>
      </c>
      <c r="F1774">
        <v>156.204747</v>
      </c>
      <c r="G1774" s="3">
        <v>3</v>
      </c>
      <c r="P1774">
        <v>2</v>
      </c>
      <c r="Q1774" t="str">
        <f>CONCATENATE(C1774,E1774,G1774,I1774)</f>
        <v>23</v>
      </c>
    </row>
    <row r="1775" spans="1:17" x14ac:dyDescent="0.25">
      <c r="A1775">
        <v>1925</v>
      </c>
      <c r="D1775">
        <v>170.24265400000002</v>
      </c>
      <c r="E1775" s="2">
        <v>2</v>
      </c>
      <c r="P1775">
        <v>1</v>
      </c>
      <c r="Q1775" t="str">
        <f>CONCATENATE(C1775,E1775,G1775,I1775)</f>
        <v>2</v>
      </c>
    </row>
    <row r="1776" spans="1:17" x14ac:dyDescent="0.25">
      <c r="A1776">
        <v>1926</v>
      </c>
      <c r="D1776">
        <v>170.25627600000001</v>
      </c>
      <c r="E1776" s="2">
        <v>2</v>
      </c>
      <c r="P1776">
        <v>1</v>
      </c>
      <c r="Q1776" t="str">
        <f>CONCATENATE(C1776,E1776,G1776,I1776)</f>
        <v>2</v>
      </c>
    </row>
    <row r="1777" spans="1:17" x14ac:dyDescent="0.25">
      <c r="A1777">
        <v>1927</v>
      </c>
      <c r="D1777">
        <v>170.24668600000001</v>
      </c>
      <c r="E1777" s="2">
        <v>2</v>
      </c>
      <c r="P1777">
        <v>1</v>
      </c>
      <c r="Q1777" t="str">
        <f>CONCATENATE(C1777,E1777,G1777,I1777)</f>
        <v>2</v>
      </c>
    </row>
    <row r="1778" spans="1:17" x14ac:dyDescent="0.25">
      <c r="A1778">
        <v>1928</v>
      </c>
      <c r="D1778">
        <v>170.26438999999999</v>
      </c>
      <c r="E1778" s="2">
        <v>2</v>
      </c>
      <c r="P1778">
        <v>1</v>
      </c>
      <c r="Q1778" t="str">
        <f>CONCATENATE(C1778,E1778,G1778,I1778)</f>
        <v>2</v>
      </c>
    </row>
    <row r="1779" spans="1:17" x14ac:dyDescent="0.25">
      <c r="A1779">
        <v>1929</v>
      </c>
      <c r="D1779">
        <v>170.31770599999999</v>
      </c>
      <c r="E1779" s="2">
        <v>2</v>
      </c>
      <c r="P1779">
        <v>1</v>
      </c>
      <c r="Q1779" t="str">
        <f>CONCATENATE(C1779,E1779,G1779,I1779)</f>
        <v>2</v>
      </c>
    </row>
    <row r="1780" spans="1:17" x14ac:dyDescent="0.25">
      <c r="A1780">
        <v>1930</v>
      </c>
      <c r="D1780">
        <v>170.42393000000001</v>
      </c>
      <c r="E1780" s="2">
        <v>2</v>
      </c>
      <c r="P1780">
        <v>1</v>
      </c>
      <c r="Q1780" t="str">
        <f>CONCATENATE(C1780,E1780,G1780,I1780)</f>
        <v>2</v>
      </c>
    </row>
    <row r="1781" spans="1:17" x14ac:dyDescent="0.25">
      <c r="A1781">
        <v>1931</v>
      </c>
      <c r="B1781">
        <v>177.69469800000002</v>
      </c>
      <c r="C1781" s="4">
        <v>1</v>
      </c>
      <c r="D1781">
        <v>170.47479900000002</v>
      </c>
      <c r="E1781" s="2">
        <v>2</v>
      </c>
      <c r="P1781">
        <v>2</v>
      </c>
      <c r="Q1781" t="str">
        <f>CONCATENATE(C1781,E1781,G1781,I1781)</f>
        <v>12</v>
      </c>
    </row>
    <row r="1782" spans="1:17" x14ac:dyDescent="0.25">
      <c r="A1782">
        <v>1932</v>
      </c>
      <c r="B1782">
        <v>177.72179</v>
      </c>
      <c r="C1782" s="4">
        <v>1</v>
      </c>
      <c r="D1782">
        <v>170.27000200000001</v>
      </c>
      <c r="E1782" s="2">
        <v>2</v>
      </c>
      <c r="P1782">
        <v>2</v>
      </c>
      <c r="Q1782" t="str">
        <f>CONCATENATE(C1782,E1782,G1782,I1782)</f>
        <v>12</v>
      </c>
    </row>
    <row r="1783" spans="1:17" x14ac:dyDescent="0.25">
      <c r="A1783">
        <v>1933</v>
      </c>
      <c r="B1783">
        <v>177.71158500000001</v>
      </c>
      <c r="C1783" s="4">
        <v>1</v>
      </c>
      <c r="P1783">
        <v>1</v>
      </c>
      <c r="Q1783" t="str">
        <f>CONCATENATE(C1783,E1783,G1783,I1783)</f>
        <v>1</v>
      </c>
    </row>
    <row r="1784" spans="1:17" x14ac:dyDescent="0.25">
      <c r="A1784">
        <v>1934</v>
      </c>
      <c r="B1784">
        <v>177.734849</v>
      </c>
      <c r="C1784" s="4">
        <v>1</v>
      </c>
      <c r="P1784">
        <v>1</v>
      </c>
      <c r="Q1784" t="str">
        <f>CONCATENATE(C1784,E1784,G1784,I1784)</f>
        <v>1</v>
      </c>
    </row>
    <row r="1785" spans="1:17" x14ac:dyDescent="0.25">
      <c r="A1785">
        <v>1935</v>
      </c>
      <c r="B1785">
        <v>177.70791</v>
      </c>
      <c r="C1785" s="4">
        <v>1</v>
      </c>
      <c r="P1785">
        <v>1</v>
      </c>
      <c r="Q1785" t="str">
        <f>CONCATENATE(C1785,E1785,G1785,I1785)</f>
        <v>1</v>
      </c>
    </row>
    <row r="1786" spans="1:17" x14ac:dyDescent="0.25">
      <c r="A1786">
        <v>1936</v>
      </c>
      <c r="B1786">
        <v>177.683063</v>
      </c>
      <c r="C1786" s="4">
        <v>1</v>
      </c>
      <c r="P1786">
        <v>1</v>
      </c>
      <c r="Q1786" t="str">
        <f>CONCATENATE(C1786,E1786,G1786,I1786)</f>
        <v>1</v>
      </c>
    </row>
    <row r="1787" spans="1:17" x14ac:dyDescent="0.25">
      <c r="A1787">
        <v>1937</v>
      </c>
      <c r="B1787">
        <v>177.69918699999999</v>
      </c>
      <c r="C1787" s="4">
        <v>1</v>
      </c>
      <c r="H1787">
        <v>174.35576700000001</v>
      </c>
      <c r="I1787" s="5">
        <v>4</v>
      </c>
      <c r="P1787">
        <v>2</v>
      </c>
      <c r="Q1787" t="str">
        <f>CONCATENATE(C1787,E1787,G1787,I1787)</f>
        <v>14</v>
      </c>
    </row>
    <row r="1788" spans="1:17" x14ac:dyDescent="0.25">
      <c r="A1788">
        <v>1938</v>
      </c>
      <c r="B1788">
        <v>177.67954400000002</v>
      </c>
      <c r="C1788" s="4">
        <v>1</v>
      </c>
      <c r="H1788">
        <v>174.35464400000001</v>
      </c>
      <c r="I1788" s="5">
        <v>4</v>
      </c>
      <c r="P1788">
        <v>2</v>
      </c>
      <c r="Q1788" t="str">
        <f>CONCATENATE(C1788,E1788,G1788,I1788)</f>
        <v>14</v>
      </c>
    </row>
    <row r="1789" spans="1:17" x14ac:dyDescent="0.25">
      <c r="A1789">
        <v>1939</v>
      </c>
      <c r="B1789">
        <v>177.69469800000002</v>
      </c>
      <c r="C1789" s="4">
        <v>1</v>
      </c>
      <c r="H1789">
        <v>174.34714400000001</v>
      </c>
      <c r="I1789" s="5">
        <v>4</v>
      </c>
      <c r="P1789">
        <v>2</v>
      </c>
      <c r="Q1789" t="str">
        <f>CONCATENATE(C1789,E1789,G1789,I1789)</f>
        <v>14</v>
      </c>
    </row>
    <row r="1790" spans="1:17" x14ac:dyDescent="0.25">
      <c r="A1790">
        <v>1940</v>
      </c>
      <c r="F1790">
        <v>177.707246</v>
      </c>
      <c r="G1790" s="3">
        <v>3</v>
      </c>
      <c r="H1790">
        <v>174.37235000000001</v>
      </c>
      <c r="I1790" s="5">
        <v>4</v>
      </c>
      <c r="P1790">
        <v>2</v>
      </c>
      <c r="Q1790" t="str">
        <f>CONCATENATE(C1790,E1790,G1790,I1790)</f>
        <v>34</v>
      </c>
    </row>
    <row r="1791" spans="1:17" x14ac:dyDescent="0.25">
      <c r="A1791">
        <v>1941</v>
      </c>
      <c r="F1791">
        <v>177.71944200000002</v>
      </c>
      <c r="G1791" s="3">
        <v>3</v>
      </c>
      <c r="H1791">
        <v>174.38694100000001</v>
      </c>
      <c r="I1791" s="5">
        <v>4</v>
      </c>
      <c r="P1791">
        <v>2</v>
      </c>
      <c r="Q1791" t="str">
        <f>CONCATENATE(C1791,E1791,G1791,I1791)</f>
        <v>34</v>
      </c>
    </row>
    <row r="1792" spans="1:17" x14ac:dyDescent="0.25">
      <c r="A1792">
        <v>1942</v>
      </c>
      <c r="F1792">
        <v>177.698318</v>
      </c>
      <c r="G1792" s="3">
        <v>3</v>
      </c>
      <c r="H1792">
        <v>174.36087000000001</v>
      </c>
      <c r="I1792" s="5">
        <v>4</v>
      </c>
      <c r="P1792">
        <v>2</v>
      </c>
      <c r="Q1792" t="str">
        <f>CONCATENATE(C1792,E1792,G1792,I1792)</f>
        <v>34</v>
      </c>
    </row>
    <row r="1793" spans="1:17" x14ac:dyDescent="0.25">
      <c r="A1793">
        <v>1943</v>
      </c>
      <c r="F1793">
        <v>177.69934000000001</v>
      </c>
      <c r="G1793" s="3">
        <v>3</v>
      </c>
      <c r="H1793">
        <v>174.263318</v>
      </c>
      <c r="I1793" s="5">
        <v>4</v>
      </c>
      <c r="P1793">
        <v>2</v>
      </c>
      <c r="Q1793" t="str">
        <f>CONCATENATE(C1793,E1793,G1793,I1793)</f>
        <v>34</v>
      </c>
    </row>
    <row r="1794" spans="1:17" x14ac:dyDescent="0.25">
      <c r="A1794">
        <v>1944</v>
      </c>
      <c r="F1794">
        <v>177.69566500000002</v>
      </c>
      <c r="G1794" s="3">
        <v>3</v>
      </c>
      <c r="H1794">
        <v>174.27673800000002</v>
      </c>
      <c r="I1794" s="5">
        <v>4</v>
      </c>
      <c r="P1794">
        <v>2</v>
      </c>
      <c r="Q1794" t="str">
        <f>CONCATENATE(C1794,E1794,G1794,I1794)</f>
        <v>34</v>
      </c>
    </row>
    <row r="1795" spans="1:17" x14ac:dyDescent="0.25">
      <c r="A1795">
        <v>1945</v>
      </c>
      <c r="F1795">
        <v>177.71209500000001</v>
      </c>
      <c r="G1795" s="3">
        <v>3</v>
      </c>
      <c r="H1795">
        <v>174.34143</v>
      </c>
      <c r="I1795" s="5">
        <v>4</v>
      </c>
      <c r="P1795">
        <v>2</v>
      </c>
      <c r="Q1795" t="str">
        <f>CONCATENATE(C1795,E1795,G1795,I1795)</f>
        <v>34</v>
      </c>
    </row>
    <row r="1796" spans="1:17" x14ac:dyDescent="0.25">
      <c r="A1796">
        <v>1946</v>
      </c>
      <c r="F1796">
        <v>177.72239999999999</v>
      </c>
      <c r="G1796" s="3">
        <v>3</v>
      </c>
      <c r="H1796">
        <v>174.35137900000001</v>
      </c>
      <c r="I1796" s="5">
        <v>4</v>
      </c>
      <c r="P1796">
        <v>2</v>
      </c>
      <c r="Q1796" t="str">
        <f>CONCATENATE(C1796,E1796,G1796,I1796)</f>
        <v>34</v>
      </c>
    </row>
    <row r="1797" spans="1:17" x14ac:dyDescent="0.25">
      <c r="A1797">
        <v>1947</v>
      </c>
      <c r="F1797">
        <v>177.63097099999999</v>
      </c>
      <c r="G1797" s="3">
        <v>3</v>
      </c>
      <c r="H1797">
        <v>174.35576700000001</v>
      </c>
      <c r="I1797" s="5">
        <v>4</v>
      </c>
      <c r="P1797">
        <v>2</v>
      </c>
      <c r="Q1797" t="str">
        <f>CONCATENATE(C1797,E1797,G1797,I1797)</f>
        <v>34</v>
      </c>
    </row>
    <row r="1798" spans="1:17" x14ac:dyDescent="0.25">
      <c r="A1798">
        <v>1948</v>
      </c>
      <c r="D1798">
        <v>195.16928799999999</v>
      </c>
      <c r="E1798" s="2">
        <v>2</v>
      </c>
      <c r="F1798">
        <v>177.66219599999999</v>
      </c>
      <c r="G1798" s="3">
        <v>3</v>
      </c>
      <c r="P1798">
        <v>2</v>
      </c>
      <c r="Q1798" t="str">
        <f>CONCATENATE(C1798,E1798,G1798,I1798)</f>
        <v>23</v>
      </c>
    </row>
    <row r="1799" spans="1:17" x14ac:dyDescent="0.25">
      <c r="A1799">
        <v>1949</v>
      </c>
      <c r="D1799">
        <v>195.15168700000001</v>
      </c>
      <c r="E1799" s="2">
        <v>2</v>
      </c>
      <c r="F1799">
        <v>177.707246</v>
      </c>
      <c r="G1799" s="3">
        <v>3</v>
      </c>
      <c r="P1799">
        <v>2</v>
      </c>
      <c r="Q1799" t="str">
        <f>CONCATENATE(C1799,E1799,G1799,I1799)</f>
        <v>23</v>
      </c>
    </row>
    <row r="1800" spans="1:17" x14ac:dyDescent="0.25">
      <c r="A1800">
        <v>1950</v>
      </c>
      <c r="D1800">
        <v>195.13985</v>
      </c>
      <c r="E1800" s="2">
        <v>2</v>
      </c>
      <c r="P1800">
        <v>1</v>
      </c>
      <c r="Q1800" t="str">
        <f>CONCATENATE(C1800,E1800,G1800,I1800)</f>
        <v>2</v>
      </c>
    </row>
    <row r="1801" spans="1:17" x14ac:dyDescent="0.25">
      <c r="A1801">
        <v>1951</v>
      </c>
      <c r="D1801">
        <v>195.157096</v>
      </c>
      <c r="E1801" s="2">
        <v>2</v>
      </c>
      <c r="P1801">
        <v>1</v>
      </c>
      <c r="Q1801" t="str">
        <f>CONCATENATE(C1801,E1801,G1801,I1801)</f>
        <v>2</v>
      </c>
    </row>
    <row r="1802" spans="1:17" x14ac:dyDescent="0.25">
      <c r="A1802">
        <v>1952</v>
      </c>
      <c r="D1802">
        <v>195.150768</v>
      </c>
      <c r="E1802" s="2">
        <v>2</v>
      </c>
      <c r="P1802">
        <v>1</v>
      </c>
      <c r="Q1802" t="str">
        <f>CONCATENATE(C1802,E1802,G1802,I1802)</f>
        <v>2</v>
      </c>
    </row>
    <row r="1803" spans="1:17" x14ac:dyDescent="0.25">
      <c r="A1803">
        <v>1953</v>
      </c>
      <c r="D1803">
        <v>195.20969700000001</v>
      </c>
      <c r="E1803" s="2">
        <v>2</v>
      </c>
      <c r="P1803">
        <v>1</v>
      </c>
      <c r="Q1803" t="str">
        <f>CONCATENATE(C1803,E1803,G1803,I1803)</f>
        <v>2</v>
      </c>
    </row>
    <row r="1804" spans="1:17" x14ac:dyDescent="0.25">
      <c r="A1804">
        <v>1954</v>
      </c>
      <c r="D1804">
        <v>195.22148100000001</v>
      </c>
      <c r="E1804" s="2">
        <v>2</v>
      </c>
      <c r="P1804">
        <v>1</v>
      </c>
      <c r="Q1804" t="str">
        <f>CONCATENATE(C1804,E1804,G1804,I1804)</f>
        <v>2</v>
      </c>
    </row>
    <row r="1805" spans="1:17" x14ac:dyDescent="0.25">
      <c r="A1805">
        <v>1955</v>
      </c>
      <c r="D1805">
        <v>195.247142</v>
      </c>
      <c r="E1805" s="2">
        <v>2</v>
      </c>
      <c r="P1805">
        <v>1</v>
      </c>
      <c r="Q1805" t="str">
        <f>CONCATENATE(C1805,E1805,G1805,I1805)</f>
        <v>2</v>
      </c>
    </row>
    <row r="1806" spans="1:17" x14ac:dyDescent="0.25">
      <c r="A1806">
        <v>1956</v>
      </c>
      <c r="B1806">
        <v>202.59627800000001</v>
      </c>
      <c r="C1806" s="4">
        <v>1</v>
      </c>
      <c r="D1806">
        <v>195.29576800000001</v>
      </c>
      <c r="E1806" s="2">
        <v>2</v>
      </c>
      <c r="P1806">
        <v>2</v>
      </c>
      <c r="Q1806" t="str">
        <f>CONCATENATE(C1806,E1806,G1806,I1806)</f>
        <v>12</v>
      </c>
    </row>
    <row r="1807" spans="1:17" x14ac:dyDescent="0.25">
      <c r="A1807">
        <v>1957</v>
      </c>
      <c r="B1807">
        <v>202.56107600000001</v>
      </c>
      <c r="C1807" s="4">
        <v>1</v>
      </c>
      <c r="D1807">
        <v>195.16928799999999</v>
      </c>
      <c r="E1807" s="2">
        <v>2</v>
      </c>
      <c r="P1807">
        <v>2</v>
      </c>
      <c r="Q1807" t="str">
        <f>CONCATENATE(C1807,E1807,G1807,I1807)</f>
        <v>12</v>
      </c>
    </row>
    <row r="1808" spans="1:17" x14ac:dyDescent="0.25">
      <c r="A1808">
        <v>1958</v>
      </c>
      <c r="B1808">
        <v>202.60311400000001</v>
      </c>
      <c r="C1808" s="4">
        <v>1</v>
      </c>
      <c r="P1808">
        <v>1</v>
      </c>
      <c r="Q1808" t="str">
        <f>CONCATENATE(C1808,E1808,G1808,I1808)</f>
        <v>1</v>
      </c>
    </row>
    <row r="1809" spans="1:17" x14ac:dyDescent="0.25">
      <c r="A1809">
        <v>1959</v>
      </c>
      <c r="B1809">
        <v>202.597556</v>
      </c>
      <c r="C1809" s="4">
        <v>1</v>
      </c>
      <c r="P1809">
        <v>1</v>
      </c>
      <c r="Q1809" t="str">
        <f>CONCATENATE(C1809,E1809,G1809,I1809)</f>
        <v>1</v>
      </c>
    </row>
    <row r="1810" spans="1:17" x14ac:dyDescent="0.25">
      <c r="A1810">
        <v>1960</v>
      </c>
      <c r="B1810">
        <v>202.588729</v>
      </c>
      <c r="C1810" s="4">
        <v>1</v>
      </c>
      <c r="P1810">
        <v>1</v>
      </c>
      <c r="Q1810" t="str">
        <f>CONCATENATE(C1810,E1810,G1810,I1810)</f>
        <v>1</v>
      </c>
    </row>
    <row r="1811" spans="1:17" x14ac:dyDescent="0.25">
      <c r="A1811">
        <v>1961</v>
      </c>
      <c r="B1811">
        <v>202.60423600000001</v>
      </c>
      <c r="C1811" s="4">
        <v>1</v>
      </c>
      <c r="P1811">
        <v>1</v>
      </c>
      <c r="Q1811" t="str">
        <f>CONCATENATE(C1811,E1811,G1811,I1811)</f>
        <v>1</v>
      </c>
    </row>
    <row r="1812" spans="1:17" x14ac:dyDescent="0.25">
      <c r="A1812">
        <v>1962</v>
      </c>
      <c r="B1812">
        <v>202.61444</v>
      </c>
      <c r="C1812" s="4">
        <v>1</v>
      </c>
      <c r="H1812">
        <v>199.637145</v>
      </c>
      <c r="I1812" s="5">
        <v>4</v>
      </c>
      <c r="P1812">
        <v>2</v>
      </c>
      <c r="Q1812" t="str">
        <f>CONCATENATE(C1812,E1812,G1812,I1812)</f>
        <v>14</v>
      </c>
    </row>
    <row r="1813" spans="1:17" x14ac:dyDescent="0.25">
      <c r="A1813">
        <v>1963</v>
      </c>
      <c r="B1813">
        <v>202.589595</v>
      </c>
      <c r="C1813" s="4">
        <v>1</v>
      </c>
      <c r="H1813">
        <v>199.682704</v>
      </c>
      <c r="I1813" s="5">
        <v>4</v>
      </c>
      <c r="P1813">
        <v>2</v>
      </c>
      <c r="Q1813" t="str">
        <f>CONCATENATE(C1813,E1813,G1813,I1813)</f>
        <v>14</v>
      </c>
    </row>
    <row r="1814" spans="1:17" x14ac:dyDescent="0.25">
      <c r="A1814">
        <v>1964</v>
      </c>
      <c r="B1814">
        <v>202.611785</v>
      </c>
      <c r="C1814" s="4">
        <v>1</v>
      </c>
      <c r="H1814">
        <v>199.669543</v>
      </c>
      <c r="I1814" s="5">
        <v>4</v>
      </c>
      <c r="P1814">
        <v>2</v>
      </c>
      <c r="Q1814" t="str">
        <f>CONCATENATE(C1814,E1814,G1814,I1814)</f>
        <v>14</v>
      </c>
    </row>
    <row r="1815" spans="1:17" x14ac:dyDescent="0.25">
      <c r="A1815">
        <v>1965</v>
      </c>
      <c r="B1815">
        <v>202.59627800000001</v>
      </c>
      <c r="C1815" s="4">
        <v>1</v>
      </c>
      <c r="F1815">
        <v>202.21944400000001</v>
      </c>
      <c r="G1815" s="3">
        <v>3</v>
      </c>
      <c r="H1815">
        <v>199.711276</v>
      </c>
      <c r="I1815" s="5">
        <v>4</v>
      </c>
      <c r="P1815">
        <v>3</v>
      </c>
      <c r="Q1815" t="str">
        <f>CONCATENATE(C1815,E1815,G1815,I1815)</f>
        <v>134</v>
      </c>
    </row>
    <row r="1816" spans="1:17" x14ac:dyDescent="0.25">
      <c r="A1816">
        <v>1966</v>
      </c>
      <c r="F1816">
        <v>202.26536100000001</v>
      </c>
      <c r="G1816" s="3">
        <v>3</v>
      </c>
      <c r="H1816">
        <v>199.727554</v>
      </c>
      <c r="I1816" s="5">
        <v>4</v>
      </c>
      <c r="P1816">
        <v>2</v>
      </c>
      <c r="Q1816" t="str">
        <f>CONCATENATE(C1816,E1816,G1816,I1816)</f>
        <v>34</v>
      </c>
    </row>
    <row r="1817" spans="1:17" x14ac:dyDescent="0.25">
      <c r="A1817">
        <v>1967</v>
      </c>
      <c r="F1817">
        <v>202.35755499999999</v>
      </c>
      <c r="G1817" s="3">
        <v>3</v>
      </c>
      <c r="H1817">
        <v>199.75020499999999</v>
      </c>
      <c r="I1817" s="5">
        <v>4</v>
      </c>
      <c r="P1817">
        <v>2</v>
      </c>
      <c r="Q1817" t="str">
        <f>CONCATENATE(C1817,E1817,G1817,I1817)</f>
        <v>34</v>
      </c>
    </row>
    <row r="1818" spans="1:17" x14ac:dyDescent="0.25">
      <c r="A1818">
        <v>1968</v>
      </c>
      <c r="F1818">
        <v>202.38306700000001</v>
      </c>
      <c r="G1818" s="3">
        <v>3</v>
      </c>
      <c r="H1818">
        <v>199.729491</v>
      </c>
      <c r="I1818" s="5">
        <v>4</v>
      </c>
      <c r="P1818">
        <v>2</v>
      </c>
      <c r="Q1818" t="str">
        <f>CONCATENATE(C1818,E1818,G1818,I1818)</f>
        <v>34</v>
      </c>
    </row>
    <row r="1819" spans="1:17" x14ac:dyDescent="0.25">
      <c r="A1819">
        <v>1969</v>
      </c>
      <c r="F1819">
        <v>202.38979599999999</v>
      </c>
      <c r="G1819" s="3">
        <v>3</v>
      </c>
      <c r="H1819">
        <v>199.731685</v>
      </c>
      <c r="I1819" s="5">
        <v>4</v>
      </c>
      <c r="P1819">
        <v>2</v>
      </c>
      <c r="Q1819" t="str">
        <f>CONCATENATE(C1819,E1819,G1819,I1819)</f>
        <v>34</v>
      </c>
    </row>
    <row r="1820" spans="1:17" x14ac:dyDescent="0.25">
      <c r="A1820">
        <v>1970</v>
      </c>
      <c r="F1820">
        <v>202.43234899999999</v>
      </c>
      <c r="G1820" s="3">
        <v>3</v>
      </c>
      <c r="H1820">
        <v>199.785766</v>
      </c>
      <c r="I1820" s="5">
        <v>4</v>
      </c>
      <c r="P1820">
        <v>2</v>
      </c>
      <c r="Q1820" t="str">
        <f>CONCATENATE(C1820,E1820,G1820,I1820)</f>
        <v>34</v>
      </c>
    </row>
    <row r="1821" spans="1:17" x14ac:dyDescent="0.25">
      <c r="A1821">
        <v>1971</v>
      </c>
      <c r="D1821">
        <v>217.68705800000001</v>
      </c>
      <c r="E1821" s="2">
        <v>2</v>
      </c>
      <c r="F1821">
        <v>202.44153499999999</v>
      </c>
      <c r="G1821" s="3">
        <v>3</v>
      </c>
      <c r="H1821">
        <v>199.74127900000002</v>
      </c>
      <c r="I1821" s="5">
        <v>4</v>
      </c>
      <c r="P1821">
        <v>3</v>
      </c>
      <c r="Q1821" t="str">
        <f>CONCATENATE(C1821,E1821,G1821,I1821)</f>
        <v>234</v>
      </c>
    </row>
    <row r="1822" spans="1:17" x14ac:dyDescent="0.25">
      <c r="A1822">
        <v>1972</v>
      </c>
      <c r="D1822">
        <v>217.69917899999999</v>
      </c>
      <c r="E1822" s="2">
        <v>2</v>
      </c>
      <c r="F1822">
        <v>202.43178900000001</v>
      </c>
      <c r="G1822" s="3">
        <v>3</v>
      </c>
      <c r="H1822">
        <v>199.77388300000001</v>
      </c>
      <c r="I1822" s="5">
        <v>4</v>
      </c>
      <c r="P1822">
        <v>3</v>
      </c>
      <c r="Q1822" t="str">
        <f>CONCATENATE(C1822,E1822,G1822,I1822)</f>
        <v>234</v>
      </c>
    </row>
    <row r="1823" spans="1:17" x14ac:dyDescent="0.25">
      <c r="A1823">
        <v>1973</v>
      </c>
      <c r="D1823">
        <v>217.697563</v>
      </c>
      <c r="E1823" s="2">
        <v>2</v>
      </c>
      <c r="F1823">
        <v>202.447608</v>
      </c>
      <c r="G1823" s="3">
        <v>3</v>
      </c>
      <c r="H1823">
        <v>199.637145</v>
      </c>
      <c r="I1823" s="5">
        <v>4</v>
      </c>
      <c r="P1823">
        <v>3</v>
      </c>
      <c r="Q1823" t="str">
        <f>CONCATENATE(C1823,E1823,G1823,I1823)</f>
        <v>234</v>
      </c>
    </row>
    <row r="1824" spans="1:17" x14ac:dyDescent="0.25">
      <c r="A1824">
        <v>1974</v>
      </c>
      <c r="D1824">
        <v>217.69069400000001</v>
      </c>
      <c r="E1824" s="2">
        <v>2</v>
      </c>
      <c r="F1824">
        <v>202.43474500000002</v>
      </c>
      <c r="G1824" s="3">
        <v>3</v>
      </c>
      <c r="P1824">
        <v>2</v>
      </c>
      <c r="Q1824" t="str">
        <f>CONCATENATE(C1824,E1824,G1824,I1824)</f>
        <v>23</v>
      </c>
    </row>
    <row r="1825" spans="1:17" x14ac:dyDescent="0.25">
      <c r="A1825">
        <v>1975</v>
      </c>
      <c r="D1825">
        <v>217.72629799999999</v>
      </c>
      <c r="E1825" s="2">
        <v>2</v>
      </c>
      <c r="F1825">
        <v>202.26739800000001</v>
      </c>
      <c r="G1825" s="3">
        <v>3</v>
      </c>
      <c r="P1825">
        <v>2</v>
      </c>
      <c r="Q1825" t="str">
        <f>CONCATENATE(C1825,E1825,G1825,I1825)</f>
        <v>23</v>
      </c>
    </row>
    <row r="1826" spans="1:17" x14ac:dyDescent="0.25">
      <c r="A1826">
        <v>1976</v>
      </c>
      <c r="D1826">
        <v>217.70023900000001</v>
      </c>
      <c r="E1826" s="2">
        <v>2</v>
      </c>
      <c r="F1826">
        <v>202.21944400000001</v>
      </c>
      <c r="G1826" s="3">
        <v>3</v>
      </c>
      <c r="P1826">
        <v>2</v>
      </c>
      <c r="Q1826" t="str">
        <f>CONCATENATE(C1826,E1826,G1826,I1826)</f>
        <v>23</v>
      </c>
    </row>
    <row r="1827" spans="1:17" x14ac:dyDescent="0.25">
      <c r="A1827">
        <v>1977</v>
      </c>
      <c r="D1827">
        <v>217.72150099999999</v>
      </c>
      <c r="E1827" s="2">
        <v>2</v>
      </c>
      <c r="P1827">
        <v>1</v>
      </c>
      <c r="Q1827" t="str">
        <f>CONCATENATE(C1827,E1827,G1827,I1827)</f>
        <v>2</v>
      </c>
    </row>
    <row r="1828" spans="1:17" x14ac:dyDescent="0.25">
      <c r="A1828">
        <v>1978</v>
      </c>
      <c r="D1828">
        <v>217.73604499999999</v>
      </c>
      <c r="E1828" s="2">
        <v>2</v>
      </c>
      <c r="P1828">
        <v>1</v>
      </c>
      <c r="Q1828" t="str">
        <f>CONCATENATE(C1828,E1828,G1828,I1828)</f>
        <v>2</v>
      </c>
    </row>
    <row r="1829" spans="1:17" x14ac:dyDescent="0.25">
      <c r="A1829">
        <v>1979</v>
      </c>
      <c r="D1829">
        <v>217.712512</v>
      </c>
      <c r="E1829" s="2">
        <v>2</v>
      </c>
      <c r="P1829">
        <v>1</v>
      </c>
      <c r="Q1829" t="str">
        <f>CONCATENATE(C1829,E1829,G1829,I1829)</f>
        <v>2</v>
      </c>
    </row>
    <row r="1830" spans="1:17" x14ac:dyDescent="0.25">
      <c r="A1830">
        <v>1980</v>
      </c>
      <c r="D1830">
        <v>217.78725499999999</v>
      </c>
      <c r="E1830" s="2">
        <v>2</v>
      </c>
      <c r="P1830">
        <v>1</v>
      </c>
      <c r="Q1830" t="str">
        <f>CONCATENATE(C1830,E1830,G1830,I1830)</f>
        <v>2</v>
      </c>
    </row>
    <row r="1831" spans="1:17" x14ac:dyDescent="0.25">
      <c r="A1831">
        <v>1981</v>
      </c>
      <c r="D1831">
        <v>217.76639700000001</v>
      </c>
      <c r="E1831" s="2">
        <v>2</v>
      </c>
      <c r="P1831">
        <v>1</v>
      </c>
      <c r="Q1831" t="str">
        <f>CONCATENATE(C1831,E1831,G1831,I1831)</f>
        <v>2</v>
      </c>
    </row>
    <row r="1832" spans="1:17" x14ac:dyDescent="0.25">
      <c r="A1832">
        <v>1982</v>
      </c>
      <c r="B1832">
        <v>224.536002</v>
      </c>
      <c r="C1832" s="4">
        <v>1</v>
      </c>
      <c r="D1832">
        <v>217.73190399999999</v>
      </c>
      <c r="E1832" s="2">
        <v>2</v>
      </c>
      <c r="P1832">
        <v>2</v>
      </c>
      <c r="Q1832" t="str">
        <f>CONCATENATE(C1832,E1832,G1832,I1832)</f>
        <v>12</v>
      </c>
    </row>
    <row r="1833" spans="1:17" x14ac:dyDescent="0.25">
      <c r="A1833">
        <v>1983</v>
      </c>
      <c r="B1833">
        <v>224.49120600000001</v>
      </c>
      <c r="C1833" s="4">
        <v>1</v>
      </c>
      <c r="D1833">
        <v>217.69917899999999</v>
      </c>
      <c r="E1833" s="2">
        <v>2</v>
      </c>
      <c r="P1833">
        <v>2</v>
      </c>
      <c r="Q1833" t="str">
        <f>CONCATENATE(C1833,E1833,G1833,I1833)</f>
        <v>12</v>
      </c>
    </row>
    <row r="1834" spans="1:17" x14ac:dyDescent="0.25">
      <c r="A1834">
        <v>1984</v>
      </c>
      <c r="B1834">
        <v>224.51362800000001</v>
      </c>
      <c r="C1834" s="4">
        <v>1</v>
      </c>
      <c r="P1834">
        <v>1</v>
      </c>
      <c r="Q1834" t="str">
        <f>CONCATENATE(C1834,E1834,G1834,I1834)</f>
        <v>1</v>
      </c>
    </row>
    <row r="1835" spans="1:17" x14ac:dyDescent="0.25">
      <c r="A1835">
        <v>1985</v>
      </c>
      <c r="B1835">
        <v>224.49575099999998</v>
      </c>
      <c r="C1835" s="4">
        <v>1</v>
      </c>
      <c r="P1835">
        <v>1</v>
      </c>
      <c r="Q1835" t="str">
        <f>CONCATENATE(C1835,E1835,G1835,I1835)</f>
        <v>1</v>
      </c>
    </row>
    <row r="1836" spans="1:17" x14ac:dyDescent="0.25">
      <c r="A1836">
        <v>1986</v>
      </c>
      <c r="B1836">
        <v>224.49418499999999</v>
      </c>
      <c r="C1836" s="4">
        <v>1</v>
      </c>
      <c r="H1836">
        <v>220.061533</v>
      </c>
      <c r="I1836" s="5">
        <v>4</v>
      </c>
      <c r="P1836">
        <v>2</v>
      </c>
      <c r="Q1836" t="str">
        <f>CONCATENATE(C1836,E1836,G1836,I1836)</f>
        <v>14</v>
      </c>
    </row>
    <row r="1837" spans="1:17" x14ac:dyDescent="0.25">
      <c r="A1837">
        <v>1987</v>
      </c>
      <c r="B1837">
        <v>224.47645900000001</v>
      </c>
      <c r="C1837" s="4">
        <v>1</v>
      </c>
      <c r="H1837">
        <v>220.06946199999999</v>
      </c>
      <c r="I1837" s="5">
        <v>4</v>
      </c>
      <c r="P1837">
        <v>2</v>
      </c>
      <c r="Q1837" t="str">
        <f>CONCATENATE(C1837,E1837,G1837,I1837)</f>
        <v>14</v>
      </c>
    </row>
    <row r="1838" spans="1:17" x14ac:dyDescent="0.25">
      <c r="A1838">
        <v>1988</v>
      </c>
      <c r="B1838">
        <v>224.47206499999999</v>
      </c>
      <c r="C1838" s="4">
        <v>1</v>
      </c>
      <c r="H1838">
        <v>220.11395400000001</v>
      </c>
      <c r="I1838" s="5">
        <v>4</v>
      </c>
      <c r="P1838">
        <v>2</v>
      </c>
      <c r="Q1838" t="str">
        <f>CONCATENATE(C1838,E1838,G1838,I1838)</f>
        <v>14</v>
      </c>
    </row>
    <row r="1839" spans="1:17" x14ac:dyDescent="0.25">
      <c r="A1839">
        <v>1989</v>
      </c>
      <c r="B1839">
        <v>224.501407</v>
      </c>
      <c r="C1839" s="4">
        <v>1</v>
      </c>
      <c r="H1839">
        <v>220.111581</v>
      </c>
      <c r="I1839" s="5">
        <v>4</v>
      </c>
      <c r="P1839">
        <v>2</v>
      </c>
      <c r="Q1839" t="str">
        <f>CONCATENATE(C1839,E1839,G1839,I1839)</f>
        <v>14</v>
      </c>
    </row>
    <row r="1840" spans="1:17" x14ac:dyDescent="0.25">
      <c r="A1840">
        <v>1990</v>
      </c>
      <c r="B1840">
        <v>224.39060499999999</v>
      </c>
      <c r="C1840" s="4">
        <v>1</v>
      </c>
      <c r="H1840">
        <v>220.106379</v>
      </c>
      <c r="I1840" s="5">
        <v>4</v>
      </c>
      <c r="P1840">
        <v>2</v>
      </c>
      <c r="Q1840" t="str">
        <f>CONCATENATE(C1840,E1840,G1840,I1840)</f>
        <v>14</v>
      </c>
    </row>
    <row r="1841" spans="1:17" x14ac:dyDescent="0.25">
      <c r="A1841">
        <v>1991</v>
      </c>
      <c r="B1841">
        <v>224.536002</v>
      </c>
      <c r="C1841" s="4">
        <v>1</v>
      </c>
      <c r="H1841">
        <v>220.10435899999999</v>
      </c>
      <c r="I1841" s="5">
        <v>4</v>
      </c>
      <c r="P1841">
        <v>2</v>
      </c>
      <c r="Q1841" t="str">
        <f>CONCATENATE(C1841,E1841,G1841,I1841)</f>
        <v>14</v>
      </c>
    </row>
    <row r="1842" spans="1:17" x14ac:dyDescent="0.25">
      <c r="A1842">
        <v>1992</v>
      </c>
      <c r="F1842">
        <v>223.923204</v>
      </c>
      <c r="G1842" s="3">
        <v>3</v>
      </c>
      <c r="H1842">
        <v>220.10542000000001</v>
      </c>
      <c r="I1842" s="5">
        <v>4</v>
      </c>
      <c r="P1842">
        <v>2</v>
      </c>
      <c r="Q1842" t="str">
        <f>CONCATENATE(C1842,E1842,G1842,I1842)</f>
        <v>34</v>
      </c>
    </row>
    <row r="1843" spans="1:17" x14ac:dyDescent="0.25">
      <c r="A1843">
        <v>1993</v>
      </c>
      <c r="F1843">
        <v>223.91057899999998</v>
      </c>
      <c r="G1843" s="3">
        <v>3</v>
      </c>
      <c r="H1843">
        <v>220.06254200000001</v>
      </c>
      <c r="I1843" s="5">
        <v>4</v>
      </c>
      <c r="P1843">
        <v>2</v>
      </c>
      <c r="Q1843" t="str">
        <f>CONCATENATE(C1843,E1843,G1843,I1843)</f>
        <v>34</v>
      </c>
    </row>
    <row r="1844" spans="1:17" x14ac:dyDescent="0.25">
      <c r="A1844">
        <v>1994</v>
      </c>
      <c r="F1844">
        <v>223.936285</v>
      </c>
      <c r="G1844" s="3">
        <v>3</v>
      </c>
      <c r="H1844">
        <v>220.042089</v>
      </c>
      <c r="I1844" s="5">
        <v>4</v>
      </c>
      <c r="P1844">
        <v>2</v>
      </c>
      <c r="Q1844" t="str">
        <f>CONCATENATE(C1844,E1844,G1844,I1844)</f>
        <v>34</v>
      </c>
    </row>
    <row r="1845" spans="1:17" x14ac:dyDescent="0.25">
      <c r="A1845">
        <v>1995</v>
      </c>
      <c r="F1845">
        <v>223.97234399999999</v>
      </c>
      <c r="G1845" s="3">
        <v>3</v>
      </c>
      <c r="H1845">
        <v>220.11880299999999</v>
      </c>
      <c r="I1845" s="5">
        <v>4</v>
      </c>
      <c r="P1845">
        <v>2</v>
      </c>
      <c r="Q1845" t="str">
        <f>CONCATENATE(C1845,E1845,G1845,I1845)</f>
        <v>34</v>
      </c>
    </row>
    <row r="1846" spans="1:17" x14ac:dyDescent="0.25">
      <c r="A1846">
        <v>1996</v>
      </c>
      <c r="D1846">
        <v>238.58856499999999</v>
      </c>
      <c r="E1846" s="2">
        <v>2</v>
      </c>
      <c r="F1846">
        <v>223.96638300000001</v>
      </c>
      <c r="G1846" s="3">
        <v>3</v>
      </c>
      <c r="H1846">
        <v>220.157285</v>
      </c>
      <c r="I1846" s="5">
        <v>4</v>
      </c>
      <c r="P1846">
        <v>3</v>
      </c>
      <c r="Q1846" t="str">
        <f>CONCATENATE(C1846,E1846,G1846,I1846)</f>
        <v>234</v>
      </c>
    </row>
    <row r="1847" spans="1:17" x14ac:dyDescent="0.25">
      <c r="A1847">
        <v>1997</v>
      </c>
      <c r="D1847">
        <v>238.652704</v>
      </c>
      <c r="E1847" s="2">
        <v>2</v>
      </c>
      <c r="F1847">
        <v>223.96885900000001</v>
      </c>
      <c r="G1847" s="3">
        <v>3</v>
      </c>
      <c r="H1847">
        <v>220.061533</v>
      </c>
      <c r="I1847" s="5">
        <v>4</v>
      </c>
      <c r="P1847">
        <v>3</v>
      </c>
      <c r="Q1847" t="str">
        <f>CONCATENATE(C1847,E1847,G1847,I1847)</f>
        <v>234</v>
      </c>
    </row>
    <row r="1848" spans="1:17" x14ac:dyDescent="0.25">
      <c r="A1848">
        <v>1998</v>
      </c>
      <c r="D1848">
        <v>238.58993100000001</v>
      </c>
      <c r="E1848" s="2">
        <v>2</v>
      </c>
      <c r="F1848">
        <v>223.93926400000001</v>
      </c>
      <c r="G1848" s="3">
        <v>3</v>
      </c>
      <c r="H1848">
        <v>220.061533</v>
      </c>
      <c r="I1848" s="5">
        <v>4</v>
      </c>
      <c r="P1848">
        <v>3</v>
      </c>
      <c r="Q1848" t="str">
        <f>CONCATENATE(C1848,E1848,G1848,I1848)</f>
        <v>234</v>
      </c>
    </row>
    <row r="1849" spans="1:17" x14ac:dyDescent="0.25">
      <c r="A1849">
        <v>1999</v>
      </c>
      <c r="D1849">
        <v>238.564933</v>
      </c>
      <c r="E1849" s="2">
        <v>2</v>
      </c>
      <c r="F1849">
        <v>223.93946700000001</v>
      </c>
      <c r="G1849" s="3">
        <v>3</v>
      </c>
      <c r="P1849">
        <v>2</v>
      </c>
      <c r="Q1849" t="str">
        <f>CONCATENATE(C1849,E1849,G1849,I1849)</f>
        <v>23</v>
      </c>
    </row>
    <row r="1850" spans="1:17" x14ac:dyDescent="0.25">
      <c r="A1850">
        <v>2000</v>
      </c>
      <c r="D1850">
        <v>238.59195099999999</v>
      </c>
      <c r="E1850" s="2">
        <v>2</v>
      </c>
      <c r="F1850">
        <v>223.91168999999999</v>
      </c>
      <c r="G1850" s="3">
        <v>3</v>
      </c>
      <c r="P1850">
        <v>2</v>
      </c>
      <c r="Q1850" t="str">
        <f>CONCATENATE(C1850,E1850,G1850,I1850)</f>
        <v>23</v>
      </c>
    </row>
    <row r="1851" spans="1:17" x14ac:dyDescent="0.25">
      <c r="A1851">
        <v>2001</v>
      </c>
      <c r="D1851">
        <v>238.57993099999999</v>
      </c>
      <c r="E1851" s="2">
        <v>2</v>
      </c>
      <c r="F1851">
        <v>223.923204</v>
      </c>
      <c r="G1851" s="3">
        <v>3</v>
      </c>
      <c r="P1851">
        <v>2</v>
      </c>
      <c r="Q1851" t="str">
        <f>CONCATENATE(C1851,E1851,G1851,I1851)</f>
        <v>23</v>
      </c>
    </row>
    <row r="1852" spans="1:17" x14ac:dyDescent="0.25">
      <c r="A1852">
        <v>2002</v>
      </c>
      <c r="D1852">
        <v>238.586547</v>
      </c>
      <c r="E1852" s="2">
        <v>2</v>
      </c>
      <c r="F1852">
        <v>223.923204</v>
      </c>
      <c r="G1852" s="3">
        <v>3</v>
      </c>
      <c r="P1852">
        <v>2</v>
      </c>
      <c r="Q1852" t="str">
        <f>CONCATENATE(C1852,E1852,G1852,I1852)</f>
        <v>23</v>
      </c>
    </row>
    <row r="1853" spans="1:17" x14ac:dyDescent="0.25">
      <c r="A1853">
        <v>2003</v>
      </c>
      <c r="D1853">
        <v>238.60184799999999</v>
      </c>
      <c r="E1853" s="2">
        <v>2</v>
      </c>
      <c r="F1853">
        <v>223.923204</v>
      </c>
      <c r="G1853" s="3">
        <v>3</v>
      </c>
      <c r="P1853">
        <v>2</v>
      </c>
      <c r="Q1853" t="str">
        <f>CONCATENATE(C1853,E1853,G1853,I1853)</f>
        <v>23</v>
      </c>
    </row>
    <row r="1854" spans="1:17" x14ac:dyDescent="0.25">
      <c r="A1854">
        <v>2004</v>
      </c>
      <c r="D1854">
        <v>238.59589</v>
      </c>
      <c r="E1854" s="2">
        <v>2</v>
      </c>
      <c r="P1854">
        <v>1</v>
      </c>
      <c r="Q1854" t="str">
        <f>CONCATENATE(C1854,E1854,G1854,I1854)</f>
        <v>2</v>
      </c>
    </row>
    <row r="1855" spans="1:17" x14ac:dyDescent="0.25">
      <c r="A1855">
        <v>2005</v>
      </c>
      <c r="D1855">
        <v>238.60184799999999</v>
      </c>
      <c r="E1855" s="2">
        <v>2</v>
      </c>
      <c r="P1855">
        <v>1</v>
      </c>
      <c r="Q1855" t="str">
        <f>CONCATENATE(C1855,E1855,G1855,I1855)</f>
        <v>2</v>
      </c>
    </row>
    <row r="1856" spans="1:17" x14ac:dyDescent="0.25">
      <c r="A1856">
        <v>2006</v>
      </c>
      <c r="D1856">
        <v>238.59584000000001</v>
      </c>
      <c r="E1856" s="2">
        <v>2</v>
      </c>
      <c r="P1856">
        <v>1</v>
      </c>
      <c r="Q1856" t="str">
        <f>CONCATENATE(C1856,E1856,G1856,I1856)</f>
        <v>2</v>
      </c>
    </row>
    <row r="1857" spans="1:17" x14ac:dyDescent="0.25">
      <c r="A1857">
        <v>2007</v>
      </c>
      <c r="D1857">
        <v>238.62967599999999</v>
      </c>
      <c r="E1857" s="2">
        <v>2</v>
      </c>
      <c r="P1857">
        <v>1</v>
      </c>
      <c r="Q1857" t="str">
        <f>CONCATENATE(C1857,E1857,G1857,I1857)</f>
        <v>2</v>
      </c>
    </row>
    <row r="1858" spans="1:17" x14ac:dyDescent="0.25">
      <c r="A1858">
        <v>2008</v>
      </c>
      <c r="B1858">
        <v>247.242166</v>
      </c>
      <c r="C1858" s="4">
        <v>1</v>
      </c>
      <c r="D1858">
        <v>238.63750200000001</v>
      </c>
      <c r="E1858" s="2">
        <v>2</v>
      </c>
      <c r="P1858">
        <v>2</v>
      </c>
      <c r="Q1858" t="str">
        <f>CONCATENATE(C1858,E1858,G1858,I1858)</f>
        <v>12</v>
      </c>
    </row>
    <row r="1859" spans="1:17" x14ac:dyDescent="0.25">
      <c r="A1859">
        <v>2009</v>
      </c>
      <c r="B1859">
        <v>247.27347700000001</v>
      </c>
      <c r="C1859" s="4">
        <v>1</v>
      </c>
      <c r="D1859">
        <v>238.6874</v>
      </c>
      <c r="E1859" s="2">
        <v>2</v>
      </c>
      <c r="P1859">
        <v>2</v>
      </c>
      <c r="Q1859" t="str">
        <f>CONCATENATE(C1859,E1859,G1859,I1859)</f>
        <v>12</v>
      </c>
    </row>
    <row r="1860" spans="1:17" x14ac:dyDescent="0.25">
      <c r="A1860">
        <v>2010</v>
      </c>
      <c r="B1860">
        <v>247.251508</v>
      </c>
      <c r="C1860" s="4">
        <v>1</v>
      </c>
      <c r="D1860">
        <v>238.58856499999999</v>
      </c>
      <c r="E1860" s="2">
        <v>2</v>
      </c>
      <c r="P1860">
        <v>2</v>
      </c>
      <c r="Q1860" t="str">
        <f>CONCATENATE(C1860,E1860,G1860,I1860)</f>
        <v>12</v>
      </c>
    </row>
    <row r="1861" spans="1:17" x14ac:dyDescent="0.25">
      <c r="A1861">
        <v>2011</v>
      </c>
      <c r="B1861">
        <v>247.234689</v>
      </c>
      <c r="C1861" s="4">
        <v>1</v>
      </c>
      <c r="P1861">
        <v>1</v>
      </c>
      <c r="Q1861" t="str">
        <f>CONCATENATE(C1861,E1861,G1861,I1861)</f>
        <v>1</v>
      </c>
    </row>
    <row r="1862" spans="1:17" x14ac:dyDescent="0.25">
      <c r="A1862">
        <v>2012</v>
      </c>
      <c r="B1862">
        <v>247.23680999999999</v>
      </c>
      <c r="C1862" s="4">
        <v>1</v>
      </c>
      <c r="H1862">
        <v>240.235805</v>
      </c>
      <c r="I1862" s="5">
        <v>4</v>
      </c>
      <c r="P1862">
        <v>2</v>
      </c>
      <c r="Q1862" t="str">
        <f>CONCATENATE(C1862,E1862,G1862,I1862)</f>
        <v>14</v>
      </c>
    </row>
    <row r="1863" spans="1:17" x14ac:dyDescent="0.25">
      <c r="A1863">
        <v>2013</v>
      </c>
      <c r="B1863">
        <v>247.24973800000001</v>
      </c>
      <c r="C1863" s="4">
        <v>1</v>
      </c>
      <c r="H1863">
        <v>240.26524900000001</v>
      </c>
      <c r="I1863" s="5">
        <v>4</v>
      </c>
      <c r="P1863">
        <v>2</v>
      </c>
      <c r="Q1863" t="str">
        <f>CONCATENATE(C1863,E1863,G1863,I1863)</f>
        <v>14</v>
      </c>
    </row>
    <row r="1864" spans="1:17" x14ac:dyDescent="0.25">
      <c r="A1864">
        <v>2014</v>
      </c>
      <c r="B1864">
        <v>247.23979299999999</v>
      </c>
      <c r="C1864" s="4">
        <v>1</v>
      </c>
      <c r="H1864">
        <v>240.28045</v>
      </c>
      <c r="I1864" s="5">
        <v>4</v>
      </c>
      <c r="P1864">
        <v>2</v>
      </c>
      <c r="Q1864" t="str">
        <f>CONCATENATE(C1864,E1864,G1864,I1864)</f>
        <v>14</v>
      </c>
    </row>
    <row r="1865" spans="1:17" x14ac:dyDescent="0.25">
      <c r="A1865">
        <v>2015</v>
      </c>
      <c r="B1865">
        <v>247.24100300000001</v>
      </c>
      <c r="C1865" s="4">
        <v>1</v>
      </c>
      <c r="H1865">
        <v>240.303529</v>
      </c>
      <c r="I1865" s="5">
        <v>4</v>
      </c>
      <c r="P1865">
        <v>2</v>
      </c>
      <c r="Q1865" t="str">
        <f>CONCATENATE(C1865,E1865,G1865,I1865)</f>
        <v>14</v>
      </c>
    </row>
    <row r="1866" spans="1:17" x14ac:dyDescent="0.25">
      <c r="A1866">
        <v>2016</v>
      </c>
      <c r="B1866">
        <v>247.24327600000001</v>
      </c>
      <c r="C1866" s="4">
        <v>1</v>
      </c>
      <c r="H1866">
        <v>240.32226700000001</v>
      </c>
      <c r="I1866" s="5">
        <v>4</v>
      </c>
      <c r="P1866">
        <v>2</v>
      </c>
      <c r="Q1866" t="str">
        <f>CONCATENATE(C1866,E1866,G1866,I1866)</f>
        <v>14</v>
      </c>
    </row>
    <row r="1867" spans="1:17" x14ac:dyDescent="0.25">
      <c r="A1867">
        <v>2017</v>
      </c>
      <c r="B1867">
        <v>247.23686000000001</v>
      </c>
      <c r="C1867" s="4">
        <v>1</v>
      </c>
      <c r="H1867">
        <v>240.320852</v>
      </c>
      <c r="I1867" s="5">
        <v>4</v>
      </c>
      <c r="P1867">
        <v>2</v>
      </c>
      <c r="Q1867" t="str">
        <f>CONCATENATE(C1867,E1867,G1867,I1867)</f>
        <v>14</v>
      </c>
    </row>
    <row r="1868" spans="1:17" x14ac:dyDescent="0.25">
      <c r="A1868">
        <v>2018</v>
      </c>
      <c r="B1868">
        <v>247.20944</v>
      </c>
      <c r="C1868" s="4">
        <v>1</v>
      </c>
      <c r="H1868">
        <v>240.28837899999999</v>
      </c>
      <c r="I1868" s="5">
        <v>4</v>
      </c>
      <c r="P1868">
        <v>2</v>
      </c>
      <c r="Q1868" t="str">
        <f>CONCATENATE(C1868,E1868,G1868,I1868)</f>
        <v>14</v>
      </c>
    </row>
    <row r="1869" spans="1:17" x14ac:dyDescent="0.25">
      <c r="A1869">
        <v>2019</v>
      </c>
      <c r="B1869">
        <v>247.190954</v>
      </c>
      <c r="C1869" s="4">
        <v>1</v>
      </c>
      <c r="H1869">
        <v>240.27499499999999</v>
      </c>
      <c r="I1869" s="5">
        <v>4</v>
      </c>
      <c r="P1869">
        <v>2</v>
      </c>
      <c r="Q1869" t="str">
        <f>CONCATENATE(C1869,E1869,G1869,I1869)</f>
        <v>14</v>
      </c>
    </row>
    <row r="1870" spans="1:17" x14ac:dyDescent="0.25">
      <c r="A1870">
        <v>2020</v>
      </c>
      <c r="B1870">
        <v>247.242166</v>
      </c>
      <c r="C1870" s="4">
        <v>1</v>
      </c>
      <c r="H1870">
        <v>240.311004</v>
      </c>
      <c r="I1870" s="5">
        <v>4</v>
      </c>
      <c r="P1870">
        <v>2</v>
      </c>
      <c r="Q1870" t="str">
        <f>CONCATENATE(C1870,E1870,G1870,I1870)</f>
        <v>14</v>
      </c>
    </row>
    <row r="1871" spans="1:17" x14ac:dyDescent="0.25">
      <c r="A1871">
        <v>2021</v>
      </c>
      <c r="F1871">
        <v>246.41448</v>
      </c>
      <c r="G1871" s="3">
        <v>3</v>
      </c>
      <c r="H1871">
        <v>240.31570199999999</v>
      </c>
      <c r="I1871" s="5">
        <v>4</v>
      </c>
      <c r="P1871">
        <v>2</v>
      </c>
      <c r="Q1871" t="str">
        <f>CONCATENATE(C1871,E1871,G1871,I1871)</f>
        <v>34</v>
      </c>
    </row>
    <row r="1872" spans="1:17" x14ac:dyDescent="0.25">
      <c r="A1872">
        <v>2022</v>
      </c>
      <c r="F1872">
        <v>246.35458499999999</v>
      </c>
      <c r="G1872" s="3">
        <v>3</v>
      </c>
      <c r="H1872">
        <v>240.326761</v>
      </c>
      <c r="I1872" s="5">
        <v>4</v>
      </c>
      <c r="P1872">
        <v>2</v>
      </c>
      <c r="Q1872" t="str">
        <f>CONCATENATE(C1872,E1872,G1872,I1872)</f>
        <v>34</v>
      </c>
    </row>
    <row r="1873" spans="1:17" x14ac:dyDescent="0.25">
      <c r="A1873">
        <v>2023</v>
      </c>
      <c r="D1873">
        <v>260.00191999999998</v>
      </c>
      <c r="E1873" s="2">
        <v>2</v>
      </c>
      <c r="F1873">
        <v>246.469076</v>
      </c>
      <c r="G1873" s="3">
        <v>3</v>
      </c>
      <c r="H1873">
        <v>240.367771</v>
      </c>
      <c r="I1873" s="5">
        <v>4</v>
      </c>
      <c r="P1873">
        <v>3</v>
      </c>
      <c r="Q1873" t="str">
        <f>CONCATENATE(C1873,E1873,G1873,I1873)</f>
        <v>234</v>
      </c>
    </row>
    <row r="1874" spans="1:17" x14ac:dyDescent="0.25">
      <c r="A1874">
        <v>2024</v>
      </c>
      <c r="D1874">
        <v>260.04034899999999</v>
      </c>
      <c r="E1874" s="2">
        <v>2</v>
      </c>
      <c r="F1874">
        <v>246.470437</v>
      </c>
      <c r="G1874" s="3">
        <v>3</v>
      </c>
      <c r="H1874">
        <v>240.40296899999998</v>
      </c>
      <c r="I1874" s="5">
        <v>4</v>
      </c>
      <c r="P1874">
        <v>3</v>
      </c>
      <c r="Q1874" t="str">
        <f>CONCATENATE(C1874,E1874,G1874,I1874)</f>
        <v>234</v>
      </c>
    </row>
    <row r="1875" spans="1:17" x14ac:dyDescent="0.25">
      <c r="A1875">
        <v>2025</v>
      </c>
      <c r="D1875">
        <v>260.06141000000002</v>
      </c>
      <c r="E1875" s="2">
        <v>2</v>
      </c>
      <c r="F1875">
        <v>246.45402300000001</v>
      </c>
      <c r="G1875" s="3">
        <v>3</v>
      </c>
      <c r="H1875">
        <v>240.235805</v>
      </c>
      <c r="I1875" s="5">
        <v>4</v>
      </c>
      <c r="P1875">
        <v>3</v>
      </c>
      <c r="Q1875" t="str">
        <f>CONCATENATE(C1875,E1875,G1875,I1875)</f>
        <v>234</v>
      </c>
    </row>
    <row r="1876" spans="1:17" x14ac:dyDescent="0.25">
      <c r="A1876">
        <v>2026</v>
      </c>
      <c r="D1876">
        <v>260.05903799999999</v>
      </c>
      <c r="E1876" s="2">
        <v>2</v>
      </c>
      <c r="F1876">
        <v>246.449781</v>
      </c>
      <c r="G1876" s="3">
        <v>3</v>
      </c>
      <c r="P1876">
        <v>2</v>
      </c>
      <c r="Q1876" t="str">
        <f>CONCATENATE(C1876,E1876,G1876,I1876)</f>
        <v>23</v>
      </c>
    </row>
    <row r="1877" spans="1:17" x14ac:dyDescent="0.25">
      <c r="A1877">
        <v>2027</v>
      </c>
      <c r="D1877">
        <v>260.05439100000001</v>
      </c>
      <c r="E1877" s="2">
        <v>2</v>
      </c>
      <c r="F1877">
        <v>246.45796300000001</v>
      </c>
      <c r="G1877" s="3">
        <v>3</v>
      </c>
      <c r="P1877">
        <v>2</v>
      </c>
      <c r="Q1877" t="str">
        <f>CONCATENATE(C1877,E1877,G1877,I1877)</f>
        <v>23</v>
      </c>
    </row>
    <row r="1878" spans="1:17" x14ac:dyDescent="0.25">
      <c r="A1878">
        <v>2028</v>
      </c>
      <c r="D1878">
        <v>260.054845</v>
      </c>
      <c r="E1878" s="2">
        <v>2</v>
      </c>
      <c r="F1878">
        <v>246.439378</v>
      </c>
      <c r="G1878" s="3">
        <v>3</v>
      </c>
      <c r="P1878">
        <v>2</v>
      </c>
      <c r="Q1878" t="str">
        <f>CONCATENATE(C1878,E1878,G1878,I1878)</f>
        <v>23</v>
      </c>
    </row>
    <row r="1879" spans="1:17" x14ac:dyDescent="0.25">
      <c r="A1879">
        <v>2029</v>
      </c>
      <c r="D1879">
        <v>260.03868199999999</v>
      </c>
      <c r="E1879" s="2">
        <v>2</v>
      </c>
      <c r="F1879">
        <v>246.43250799999998</v>
      </c>
      <c r="G1879" s="3">
        <v>3</v>
      </c>
      <c r="P1879">
        <v>2</v>
      </c>
      <c r="Q1879" t="str">
        <f>CONCATENATE(C1879,E1879,G1879,I1879)</f>
        <v>23</v>
      </c>
    </row>
    <row r="1880" spans="1:17" x14ac:dyDescent="0.25">
      <c r="A1880">
        <v>2030</v>
      </c>
      <c r="D1880">
        <v>260.04317600000002</v>
      </c>
      <c r="E1880" s="2">
        <v>2</v>
      </c>
      <c r="F1880">
        <v>246.47871900000001</v>
      </c>
      <c r="G1880" s="3">
        <v>3</v>
      </c>
      <c r="P1880">
        <v>2</v>
      </c>
      <c r="Q1880" t="str">
        <f>CONCATENATE(C1880,E1880,G1880,I1880)</f>
        <v>23</v>
      </c>
    </row>
    <row r="1881" spans="1:17" x14ac:dyDescent="0.25">
      <c r="A1881">
        <v>2031</v>
      </c>
      <c r="D1881">
        <v>260.05383399999999</v>
      </c>
      <c r="E1881" s="2">
        <v>2</v>
      </c>
      <c r="F1881">
        <v>246.50250800000001</v>
      </c>
      <c r="G1881" s="3">
        <v>3</v>
      </c>
      <c r="P1881">
        <v>2</v>
      </c>
      <c r="Q1881" t="str">
        <f>CONCATENATE(C1881,E1881,G1881,I1881)</f>
        <v>23</v>
      </c>
    </row>
    <row r="1882" spans="1:17" x14ac:dyDescent="0.25">
      <c r="A1882">
        <v>2032</v>
      </c>
      <c r="D1882">
        <v>260.029088</v>
      </c>
      <c r="E1882" s="2">
        <v>2</v>
      </c>
      <c r="F1882">
        <v>246.52376699999999</v>
      </c>
      <c r="G1882" s="3">
        <v>3</v>
      </c>
      <c r="P1882">
        <v>2</v>
      </c>
      <c r="Q1882" t="str">
        <f>CONCATENATE(C1882,E1882,G1882,I1882)</f>
        <v>23</v>
      </c>
    </row>
    <row r="1883" spans="1:17" x14ac:dyDescent="0.25">
      <c r="A1883">
        <v>2033</v>
      </c>
      <c r="D1883">
        <v>260.05408599999998</v>
      </c>
      <c r="E1883" s="2">
        <v>2</v>
      </c>
      <c r="F1883">
        <v>246.58644200000001</v>
      </c>
      <c r="G1883" s="3">
        <v>3</v>
      </c>
      <c r="P1883">
        <v>2</v>
      </c>
      <c r="Q1883" t="str">
        <f>CONCATENATE(C1883,E1883,G1883,I1883)</f>
        <v>23</v>
      </c>
    </row>
    <row r="1884" spans="1:17" x14ac:dyDescent="0.25">
      <c r="A1884">
        <v>2034</v>
      </c>
      <c r="D1884">
        <v>260.02363300000002</v>
      </c>
      <c r="E1884" s="2">
        <v>2</v>
      </c>
      <c r="F1884">
        <v>246.41448</v>
      </c>
      <c r="G1884" s="3">
        <v>3</v>
      </c>
      <c r="P1884">
        <v>2</v>
      </c>
      <c r="Q1884" t="str">
        <f>CONCATENATE(C1884,E1884,G1884,I1884)</f>
        <v>23</v>
      </c>
    </row>
    <row r="1885" spans="1:17" x14ac:dyDescent="0.25">
      <c r="A1885">
        <v>2035</v>
      </c>
      <c r="D1885">
        <v>260.01676700000002</v>
      </c>
      <c r="E1885" s="2">
        <v>2</v>
      </c>
      <c r="P1885">
        <v>1</v>
      </c>
      <c r="Q1885" t="str">
        <f>CONCATENATE(C1885,E1885,G1885,I1885)</f>
        <v>2</v>
      </c>
    </row>
    <row r="1886" spans="1:17" x14ac:dyDescent="0.25">
      <c r="A1886">
        <v>2036</v>
      </c>
      <c r="B1886">
        <v>267.26816700000001</v>
      </c>
      <c r="C1886" s="4">
        <v>1</v>
      </c>
      <c r="D1886">
        <v>260.02883300000002</v>
      </c>
      <c r="E1886" s="2">
        <v>2</v>
      </c>
      <c r="P1886">
        <v>2</v>
      </c>
      <c r="Q1886" t="str">
        <f>CONCATENATE(C1886,E1886,G1886,I1886)</f>
        <v>12</v>
      </c>
    </row>
    <row r="1887" spans="1:17" x14ac:dyDescent="0.25">
      <c r="A1887">
        <v>2037</v>
      </c>
      <c r="B1887">
        <v>267.26902100000001</v>
      </c>
      <c r="C1887" s="4">
        <v>1</v>
      </c>
      <c r="D1887">
        <v>260.071054</v>
      </c>
      <c r="E1887" s="2">
        <v>2</v>
      </c>
      <c r="P1887">
        <v>2</v>
      </c>
      <c r="Q1887" t="str">
        <f>CONCATENATE(C1887,E1887,G1887,I1887)</f>
        <v>12</v>
      </c>
    </row>
    <row r="1888" spans="1:17" x14ac:dyDescent="0.25">
      <c r="A1888">
        <v>2038</v>
      </c>
      <c r="B1888">
        <v>267.26185399999997</v>
      </c>
      <c r="C1888" s="4">
        <v>1</v>
      </c>
      <c r="D1888">
        <v>260.06913900000001</v>
      </c>
      <c r="E1888" s="2">
        <v>2</v>
      </c>
      <c r="P1888">
        <v>2</v>
      </c>
      <c r="Q1888" t="str">
        <f>CONCATENATE(C1888,E1888,G1888,I1888)</f>
        <v>12</v>
      </c>
    </row>
    <row r="1889" spans="1:17" x14ac:dyDescent="0.25">
      <c r="A1889">
        <v>2039</v>
      </c>
      <c r="B1889">
        <v>267.27553699999999</v>
      </c>
      <c r="C1889" s="4">
        <v>1</v>
      </c>
      <c r="D1889">
        <v>260.00191999999998</v>
      </c>
      <c r="E1889" s="2">
        <v>2</v>
      </c>
      <c r="P1889">
        <v>2</v>
      </c>
      <c r="Q1889" t="str">
        <f>CONCATENATE(C1889,E1889,G1889,I1889)</f>
        <v>12</v>
      </c>
    </row>
    <row r="1890" spans="1:17" x14ac:dyDescent="0.25">
      <c r="A1890">
        <v>2040</v>
      </c>
      <c r="B1890">
        <v>267.320131</v>
      </c>
      <c r="C1890" s="4">
        <v>1</v>
      </c>
      <c r="D1890">
        <v>260.00191999999998</v>
      </c>
      <c r="E1890" s="2">
        <v>2</v>
      </c>
      <c r="H1890">
        <v>259.91894300000001</v>
      </c>
      <c r="I1890" s="5">
        <v>4</v>
      </c>
      <c r="P1890">
        <v>3</v>
      </c>
      <c r="Q1890" t="str">
        <f>CONCATENATE(C1890,E1890,G1890,I1890)</f>
        <v>124</v>
      </c>
    </row>
    <row r="1891" spans="1:17" x14ac:dyDescent="0.25">
      <c r="A1891">
        <v>2041</v>
      </c>
      <c r="B1891">
        <v>267.32033300000001</v>
      </c>
      <c r="C1891" s="4">
        <v>1</v>
      </c>
      <c r="H1891">
        <v>259.93949600000002</v>
      </c>
      <c r="I1891" s="5">
        <v>4</v>
      </c>
      <c r="P1891">
        <v>2</v>
      </c>
      <c r="Q1891" t="str">
        <f>CONCATENATE(C1891,E1891,G1891,I1891)</f>
        <v>14</v>
      </c>
    </row>
    <row r="1892" spans="1:17" x14ac:dyDescent="0.25">
      <c r="A1892">
        <v>2042</v>
      </c>
      <c r="B1892">
        <v>267.28513099999998</v>
      </c>
      <c r="C1892" s="4">
        <v>1</v>
      </c>
      <c r="H1892">
        <v>259.980909</v>
      </c>
      <c r="I1892" s="5">
        <v>4</v>
      </c>
      <c r="P1892">
        <v>2</v>
      </c>
      <c r="Q1892" t="str">
        <f>CONCATENATE(C1892,E1892,G1892,I1892)</f>
        <v>14</v>
      </c>
    </row>
    <row r="1893" spans="1:17" x14ac:dyDescent="0.25">
      <c r="A1893">
        <v>2043</v>
      </c>
      <c r="B1893">
        <v>267.27245499999998</v>
      </c>
      <c r="C1893" s="4">
        <v>1</v>
      </c>
      <c r="H1893">
        <v>259.977373</v>
      </c>
      <c r="I1893" s="5">
        <v>4</v>
      </c>
      <c r="P1893">
        <v>2</v>
      </c>
      <c r="Q1893" t="str">
        <f>CONCATENATE(C1893,E1893,G1893,I1893)</f>
        <v>14</v>
      </c>
    </row>
    <row r="1894" spans="1:17" x14ac:dyDescent="0.25">
      <c r="A1894">
        <v>2044</v>
      </c>
      <c r="B1894">
        <v>267.27871800000003</v>
      </c>
      <c r="C1894" s="4">
        <v>1</v>
      </c>
      <c r="H1894">
        <v>259.98555499999998</v>
      </c>
      <c r="I1894" s="5">
        <v>4</v>
      </c>
      <c r="P1894">
        <v>2</v>
      </c>
      <c r="Q1894" t="str">
        <f>CONCATENATE(C1894,E1894,G1894,I1894)</f>
        <v>14</v>
      </c>
    </row>
    <row r="1895" spans="1:17" x14ac:dyDescent="0.25">
      <c r="A1895">
        <v>2045</v>
      </c>
      <c r="B1895">
        <v>267.25548300000003</v>
      </c>
      <c r="C1895" s="4">
        <v>1</v>
      </c>
      <c r="H1895">
        <v>259.96555499999999</v>
      </c>
      <c r="I1895" s="5">
        <v>4</v>
      </c>
      <c r="P1895">
        <v>2</v>
      </c>
      <c r="Q1895" t="str">
        <f>CONCATENATE(C1895,E1895,G1895,I1895)</f>
        <v>14</v>
      </c>
    </row>
    <row r="1896" spans="1:17" x14ac:dyDescent="0.25">
      <c r="A1896">
        <v>2046</v>
      </c>
      <c r="B1896">
        <v>267.28806099999997</v>
      </c>
      <c r="C1896" s="4">
        <v>1</v>
      </c>
      <c r="H1896">
        <v>259.97333300000003</v>
      </c>
      <c r="I1896" s="5">
        <v>4</v>
      </c>
      <c r="P1896">
        <v>2</v>
      </c>
      <c r="Q1896" t="str">
        <f>CONCATENATE(C1896,E1896,G1896,I1896)</f>
        <v>14</v>
      </c>
    </row>
    <row r="1897" spans="1:17" x14ac:dyDescent="0.25">
      <c r="A1897">
        <v>2047</v>
      </c>
      <c r="B1897">
        <v>267.30906800000002</v>
      </c>
      <c r="C1897" s="4">
        <v>1</v>
      </c>
      <c r="H1897">
        <v>260.006666</v>
      </c>
      <c r="I1897" s="5">
        <v>4</v>
      </c>
      <c r="P1897">
        <v>2</v>
      </c>
      <c r="Q1897" t="str">
        <f>CONCATENATE(C1897,E1897,G1897,I1897)</f>
        <v>14</v>
      </c>
    </row>
    <row r="1898" spans="1:17" x14ac:dyDescent="0.25">
      <c r="A1898">
        <v>2048</v>
      </c>
      <c r="B1898">
        <v>267.312501</v>
      </c>
      <c r="C1898" s="4">
        <v>1</v>
      </c>
      <c r="H1898">
        <v>260.02545299999997</v>
      </c>
      <c r="I1898" s="5">
        <v>4</v>
      </c>
      <c r="P1898">
        <v>2</v>
      </c>
      <c r="Q1898" t="str">
        <f>CONCATENATE(C1898,E1898,G1898,I1898)</f>
        <v>14</v>
      </c>
    </row>
    <row r="1899" spans="1:17" x14ac:dyDescent="0.25">
      <c r="A1899">
        <v>2049</v>
      </c>
      <c r="B1899">
        <v>267.28442100000001</v>
      </c>
      <c r="C1899" s="4">
        <v>1</v>
      </c>
      <c r="H1899">
        <v>260.01696500000003</v>
      </c>
      <c r="I1899" s="5">
        <v>4</v>
      </c>
      <c r="P1899">
        <v>2</v>
      </c>
      <c r="Q1899" t="str">
        <f>CONCATENATE(C1899,E1899,G1899,I1899)</f>
        <v>14</v>
      </c>
    </row>
    <row r="1900" spans="1:17" x14ac:dyDescent="0.25">
      <c r="A1900">
        <v>2050</v>
      </c>
      <c r="B1900">
        <v>267.34098599999999</v>
      </c>
      <c r="C1900" s="4">
        <v>1</v>
      </c>
      <c r="H1900">
        <v>260.04817700000001</v>
      </c>
      <c r="I1900" s="5">
        <v>4</v>
      </c>
      <c r="P1900">
        <v>2</v>
      </c>
      <c r="Q1900" t="str">
        <f>CONCATENATE(C1900,E1900,G1900,I1900)</f>
        <v>14</v>
      </c>
    </row>
    <row r="1901" spans="1:17" x14ac:dyDescent="0.25">
      <c r="A1901">
        <v>2051</v>
      </c>
      <c r="B1901">
        <v>267.34017699999998</v>
      </c>
      <c r="C1901" s="4">
        <v>1</v>
      </c>
      <c r="H1901">
        <v>260.05115599999999</v>
      </c>
      <c r="I1901" s="5">
        <v>4</v>
      </c>
      <c r="P1901">
        <v>2</v>
      </c>
      <c r="Q1901" t="str">
        <f>CONCATENATE(C1901,E1901,G1901,I1901)</f>
        <v>14</v>
      </c>
    </row>
    <row r="1902" spans="1:17" x14ac:dyDescent="0.25">
      <c r="A1902">
        <v>2052</v>
      </c>
      <c r="B1902">
        <v>267.33104100000003</v>
      </c>
      <c r="C1902" s="4">
        <v>1</v>
      </c>
      <c r="H1902">
        <v>260.03242299999999</v>
      </c>
      <c r="I1902" s="5">
        <v>4</v>
      </c>
      <c r="P1902">
        <v>2</v>
      </c>
      <c r="Q1902" t="str">
        <f>CONCATENATE(C1902,E1902,G1902,I1902)</f>
        <v>14</v>
      </c>
    </row>
    <row r="1903" spans="1:17" x14ac:dyDescent="0.25">
      <c r="A1903">
        <v>2053</v>
      </c>
      <c r="B1903">
        <v>267.26816700000001</v>
      </c>
      <c r="C1903" s="4">
        <v>1</v>
      </c>
      <c r="D1903">
        <v>274.706163</v>
      </c>
      <c r="E1903" s="2">
        <v>2</v>
      </c>
      <c r="H1903">
        <v>260.01616000000001</v>
      </c>
      <c r="I1903" s="5">
        <v>4</v>
      </c>
      <c r="P1903">
        <v>3</v>
      </c>
      <c r="Q1903" t="str">
        <f>CONCATENATE(C1903,E1903,G1903,I1903)</f>
        <v>124</v>
      </c>
    </row>
    <row r="1904" spans="1:17" x14ac:dyDescent="0.25">
      <c r="A1904">
        <v>2054</v>
      </c>
      <c r="D1904">
        <v>274.706163</v>
      </c>
      <c r="E1904" s="2">
        <v>2</v>
      </c>
      <c r="F1904">
        <v>266.39032900000001</v>
      </c>
      <c r="G1904" s="3">
        <v>3</v>
      </c>
      <c r="H1904">
        <v>260.029493</v>
      </c>
      <c r="I1904" s="5">
        <v>4</v>
      </c>
      <c r="P1904">
        <v>3</v>
      </c>
      <c r="Q1904" t="str">
        <f>CONCATENATE(C1904,E1904,G1904,I1904)</f>
        <v>234</v>
      </c>
    </row>
    <row r="1905" spans="1:17" x14ac:dyDescent="0.25">
      <c r="A1905">
        <v>2055</v>
      </c>
      <c r="D1905">
        <v>274.706163</v>
      </c>
      <c r="E1905" s="2">
        <v>2</v>
      </c>
      <c r="F1905">
        <v>266.41260299999999</v>
      </c>
      <c r="G1905" s="3">
        <v>3</v>
      </c>
      <c r="H1905">
        <v>260.03060299999999</v>
      </c>
      <c r="I1905" s="5">
        <v>4</v>
      </c>
      <c r="P1905">
        <v>3</v>
      </c>
      <c r="Q1905" t="str">
        <f>CONCATENATE(C1905,E1905,G1905,I1905)</f>
        <v>234</v>
      </c>
    </row>
    <row r="1906" spans="1:17" x14ac:dyDescent="0.25">
      <c r="A1906">
        <v>2056</v>
      </c>
      <c r="D1906">
        <v>274.706163</v>
      </c>
      <c r="E1906" s="2">
        <v>2</v>
      </c>
      <c r="F1906">
        <v>266.37457000000001</v>
      </c>
      <c r="G1906" s="3">
        <v>3</v>
      </c>
      <c r="H1906">
        <v>259.99101000000002</v>
      </c>
      <c r="I1906" s="5">
        <v>4</v>
      </c>
      <c r="P1906">
        <v>3</v>
      </c>
      <c r="Q1906" t="str">
        <f>CONCATENATE(C1906,E1906,G1906,I1906)</f>
        <v>234</v>
      </c>
    </row>
    <row r="1907" spans="1:17" x14ac:dyDescent="0.25">
      <c r="A1907">
        <v>2057</v>
      </c>
      <c r="D1907">
        <v>274.706163</v>
      </c>
      <c r="E1907" s="2">
        <v>2</v>
      </c>
      <c r="F1907">
        <v>266.38467500000002</v>
      </c>
      <c r="G1907" s="3">
        <v>3</v>
      </c>
      <c r="H1907">
        <v>260.01312799999999</v>
      </c>
      <c r="I1907" s="5">
        <v>4</v>
      </c>
      <c r="P1907">
        <v>3</v>
      </c>
      <c r="Q1907" t="str">
        <f>CONCATENATE(C1907,E1907,G1907,I1907)</f>
        <v>234</v>
      </c>
    </row>
    <row r="1908" spans="1:17" x14ac:dyDescent="0.25">
      <c r="A1908">
        <v>2058</v>
      </c>
      <c r="D1908">
        <v>274.706163</v>
      </c>
      <c r="E1908" s="2">
        <v>2</v>
      </c>
      <c r="F1908">
        <v>266.48704299999997</v>
      </c>
      <c r="G1908" s="3">
        <v>3</v>
      </c>
      <c r="H1908">
        <v>259.91894300000001</v>
      </c>
      <c r="I1908" s="5">
        <v>4</v>
      </c>
      <c r="P1908">
        <v>3</v>
      </c>
      <c r="Q1908" t="str">
        <f>CONCATENATE(C1908,E1908,G1908,I1908)</f>
        <v>234</v>
      </c>
    </row>
    <row r="1909" spans="1:17" x14ac:dyDescent="0.25">
      <c r="A1909">
        <v>2059</v>
      </c>
      <c r="D1909">
        <v>274.68722700000001</v>
      </c>
      <c r="E1909" s="2">
        <v>2</v>
      </c>
      <c r="F1909">
        <v>266.42416500000002</v>
      </c>
      <c r="G1909" s="3">
        <v>3</v>
      </c>
      <c r="P1909">
        <v>2</v>
      </c>
      <c r="Q1909" t="str">
        <f>CONCATENATE(C1909,E1909,G1909,I1909)</f>
        <v>23</v>
      </c>
    </row>
    <row r="1910" spans="1:17" x14ac:dyDescent="0.25">
      <c r="A1910">
        <v>2060</v>
      </c>
      <c r="D1910">
        <v>274.706163</v>
      </c>
      <c r="E1910" s="2">
        <v>2</v>
      </c>
      <c r="F1910">
        <v>266.39032900000001</v>
      </c>
      <c r="G1910" s="3">
        <v>3</v>
      </c>
      <c r="J1910">
        <v>235.80249499999999</v>
      </c>
      <c r="K1910" t="s">
        <v>22</v>
      </c>
      <c r="Q1910" t="str">
        <f>CONCATENATE(C1910,E1910,G1910,I1910)</f>
        <v>23</v>
      </c>
    </row>
    <row r="1911" spans="1:17" x14ac:dyDescent="0.25">
      <c r="A1911">
        <v>2091</v>
      </c>
      <c r="Q1911" t="str">
        <f>CONCATENATE(C1911,E1911,G1911,I1911)</f>
        <v/>
      </c>
    </row>
    <row r="1912" spans="1:17" x14ac:dyDescent="0.25">
      <c r="A1912">
        <v>2092</v>
      </c>
      <c r="Q1912" t="str">
        <f>CONCATENATE(C1912,E1912,G1912,I1912)</f>
        <v/>
      </c>
    </row>
    <row r="1913" spans="1:17" x14ac:dyDescent="0.25">
      <c r="A1913">
        <v>2093</v>
      </c>
      <c r="J1913">
        <v>39.290783000000005</v>
      </c>
      <c r="K1913" t="s">
        <v>22</v>
      </c>
      <c r="Q1913" t="str">
        <f>CONCATENATE(C1913,E1913,G1913,I1913)</f>
        <v/>
      </c>
    </row>
    <row r="1914" spans="1:17" x14ac:dyDescent="0.25">
      <c r="A1914">
        <v>2094</v>
      </c>
      <c r="Q1914" t="str">
        <f>CONCATENATE(C1914,E1914,G1914,I1914)</f>
        <v/>
      </c>
    </row>
    <row r="1915" spans="1:17" x14ac:dyDescent="0.25">
      <c r="A1915">
        <v>2095</v>
      </c>
      <c r="B1915">
        <v>52.288074000000002</v>
      </c>
      <c r="C1915" s="4">
        <v>1</v>
      </c>
      <c r="P1915">
        <v>1</v>
      </c>
      <c r="Q1915" t="str">
        <f>CONCATENATE(C1915,E1915,G1915,I1915)</f>
        <v>1</v>
      </c>
    </row>
    <row r="1916" spans="1:17" x14ac:dyDescent="0.25">
      <c r="A1916">
        <v>2096</v>
      </c>
      <c r="B1916">
        <v>52.297397000000004</v>
      </c>
      <c r="C1916" s="4">
        <v>1</v>
      </c>
      <c r="P1916">
        <v>1</v>
      </c>
      <c r="Q1916" t="str">
        <f>CONCATENATE(C1916,E1916,G1916,I1916)</f>
        <v>1</v>
      </c>
    </row>
    <row r="1917" spans="1:17" x14ac:dyDescent="0.25">
      <c r="A1917">
        <v>2097</v>
      </c>
      <c r="B1917">
        <v>52.345157000000007</v>
      </c>
      <c r="C1917" s="4">
        <v>1</v>
      </c>
      <c r="H1917">
        <v>43.662033000000001</v>
      </c>
      <c r="I1917" s="5">
        <v>4</v>
      </c>
      <c r="P1917">
        <v>2</v>
      </c>
      <c r="Q1917" t="str">
        <f>CONCATENATE(C1917,E1917,G1917,I1917)</f>
        <v>14</v>
      </c>
    </row>
    <row r="1918" spans="1:17" x14ac:dyDescent="0.25">
      <c r="A1918">
        <v>2098</v>
      </c>
      <c r="B1918">
        <v>52.352974000000003</v>
      </c>
      <c r="C1918" s="4">
        <v>1</v>
      </c>
      <c r="H1918">
        <v>43.772606000000003</v>
      </c>
      <c r="I1918" s="5">
        <v>4</v>
      </c>
      <c r="P1918">
        <v>2</v>
      </c>
      <c r="Q1918" t="str">
        <f>CONCATENATE(C1918,E1918,G1918,I1918)</f>
        <v>14</v>
      </c>
    </row>
    <row r="1919" spans="1:17" x14ac:dyDescent="0.25">
      <c r="A1919">
        <v>2099</v>
      </c>
      <c r="B1919">
        <v>52.342922000000002</v>
      </c>
      <c r="C1919" s="4">
        <v>1</v>
      </c>
      <c r="H1919">
        <v>43.770889000000004</v>
      </c>
      <c r="I1919" s="5">
        <v>4</v>
      </c>
      <c r="P1919">
        <v>2</v>
      </c>
      <c r="Q1919" t="str">
        <f>CONCATENATE(C1919,E1919,G1919,I1919)</f>
        <v>14</v>
      </c>
    </row>
    <row r="1920" spans="1:17" x14ac:dyDescent="0.25">
      <c r="A1920">
        <v>2100</v>
      </c>
      <c r="B1920">
        <v>52.320366000000007</v>
      </c>
      <c r="C1920" s="4">
        <v>1</v>
      </c>
      <c r="H1920">
        <v>43.765888000000004</v>
      </c>
      <c r="I1920" s="5">
        <v>4</v>
      </c>
      <c r="P1920">
        <v>2</v>
      </c>
      <c r="Q1920" t="str">
        <f>CONCATENATE(C1920,E1920,G1920,I1920)</f>
        <v>14</v>
      </c>
    </row>
    <row r="1921" spans="1:17" x14ac:dyDescent="0.25">
      <c r="A1921">
        <v>2101</v>
      </c>
      <c r="B1921">
        <v>52.343021000000007</v>
      </c>
      <c r="C1921" s="4">
        <v>1</v>
      </c>
      <c r="H1921">
        <v>43.756721000000006</v>
      </c>
      <c r="I1921" s="5">
        <v>4</v>
      </c>
      <c r="P1921">
        <v>2</v>
      </c>
      <c r="Q1921" t="str">
        <f>CONCATENATE(C1921,E1921,G1921,I1921)</f>
        <v>14</v>
      </c>
    </row>
    <row r="1922" spans="1:17" x14ac:dyDescent="0.25">
      <c r="A1922">
        <v>2102</v>
      </c>
      <c r="B1922">
        <v>52.311203000000006</v>
      </c>
      <c r="C1922" s="4">
        <v>1</v>
      </c>
      <c r="H1922">
        <v>43.753959000000002</v>
      </c>
      <c r="I1922" s="5">
        <v>4</v>
      </c>
      <c r="P1922">
        <v>2</v>
      </c>
      <c r="Q1922" t="str">
        <f>CONCATENATE(C1922,E1922,G1922,I1922)</f>
        <v>14</v>
      </c>
    </row>
    <row r="1923" spans="1:17" x14ac:dyDescent="0.25">
      <c r="A1923">
        <v>2103</v>
      </c>
      <c r="B1923">
        <v>52.318283000000001</v>
      </c>
      <c r="C1923" s="4">
        <v>1</v>
      </c>
      <c r="H1923">
        <v>43.763702000000002</v>
      </c>
      <c r="I1923" s="5">
        <v>4</v>
      </c>
      <c r="P1923">
        <v>2</v>
      </c>
      <c r="Q1923" t="str">
        <f>CONCATENATE(C1923,E1923,G1923,I1923)</f>
        <v>14</v>
      </c>
    </row>
    <row r="1924" spans="1:17" x14ac:dyDescent="0.25">
      <c r="A1924">
        <v>2104</v>
      </c>
      <c r="B1924">
        <v>52.350574000000002</v>
      </c>
      <c r="C1924" s="4">
        <v>1</v>
      </c>
      <c r="H1924">
        <v>43.764690000000002</v>
      </c>
      <c r="I1924" s="5">
        <v>4</v>
      </c>
      <c r="P1924">
        <v>2</v>
      </c>
      <c r="Q1924" t="str">
        <f>CONCATENATE(C1924,E1924,G1924,I1924)</f>
        <v>14</v>
      </c>
    </row>
    <row r="1925" spans="1:17" x14ac:dyDescent="0.25">
      <c r="A1925">
        <v>2105</v>
      </c>
      <c r="B1925">
        <v>52.338699000000005</v>
      </c>
      <c r="C1925" s="4">
        <v>1</v>
      </c>
      <c r="H1925">
        <v>43.764065000000002</v>
      </c>
      <c r="I1925" s="5">
        <v>4</v>
      </c>
      <c r="P1925">
        <v>2</v>
      </c>
      <c r="Q1925" t="str">
        <f>CONCATENATE(C1925,E1925,G1925,I1925)</f>
        <v>14</v>
      </c>
    </row>
    <row r="1926" spans="1:17" x14ac:dyDescent="0.25">
      <c r="A1926">
        <v>2106</v>
      </c>
      <c r="B1926">
        <v>52.355575000000002</v>
      </c>
      <c r="C1926" s="4">
        <v>1</v>
      </c>
      <c r="H1926">
        <v>43.778492000000007</v>
      </c>
      <c r="I1926" s="5">
        <v>4</v>
      </c>
      <c r="P1926">
        <v>2</v>
      </c>
      <c r="Q1926" t="str">
        <f>CONCATENATE(C1926,E1926,G1926,I1926)</f>
        <v>14</v>
      </c>
    </row>
    <row r="1927" spans="1:17" x14ac:dyDescent="0.25">
      <c r="A1927">
        <v>2107</v>
      </c>
      <c r="B1927">
        <v>52.352867000000003</v>
      </c>
      <c r="C1927" s="4">
        <v>1</v>
      </c>
      <c r="H1927">
        <v>43.825470000000003</v>
      </c>
      <c r="I1927" s="5">
        <v>4</v>
      </c>
      <c r="P1927">
        <v>2</v>
      </c>
      <c r="Q1927" t="str">
        <f>CONCATENATE(C1927,E1927,G1927,I1927)</f>
        <v>14</v>
      </c>
    </row>
    <row r="1928" spans="1:17" x14ac:dyDescent="0.25">
      <c r="A1928">
        <v>2108</v>
      </c>
      <c r="B1928">
        <v>52.322086000000006</v>
      </c>
      <c r="C1928" s="4">
        <v>1</v>
      </c>
      <c r="H1928">
        <v>43.777660000000004</v>
      </c>
      <c r="I1928" s="5">
        <v>4</v>
      </c>
      <c r="P1928">
        <v>2</v>
      </c>
      <c r="Q1928" t="str">
        <f>CONCATENATE(C1928,E1928,G1928,I1928)</f>
        <v>14</v>
      </c>
    </row>
    <row r="1929" spans="1:17" x14ac:dyDescent="0.25">
      <c r="A1929">
        <v>2109</v>
      </c>
      <c r="B1929">
        <v>52.393181000000006</v>
      </c>
      <c r="C1929" s="4">
        <v>1</v>
      </c>
      <c r="H1929">
        <v>43.798439000000002</v>
      </c>
      <c r="I1929" s="5">
        <v>4</v>
      </c>
      <c r="P1929">
        <v>2</v>
      </c>
      <c r="Q1929" t="str">
        <f>CONCATENATE(C1929,E1929,G1929,I1929)</f>
        <v>14</v>
      </c>
    </row>
    <row r="1930" spans="1:17" x14ac:dyDescent="0.25">
      <c r="A1930">
        <v>2110</v>
      </c>
      <c r="B1930">
        <v>52.375213000000002</v>
      </c>
      <c r="C1930" s="4">
        <v>1</v>
      </c>
      <c r="H1930">
        <v>43.794273000000004</v>
      </c>
      <c r="I1930" s="5">
        <v>4</v>
      </c>
      <c r="P1930">
        <v>2</v>
      </c>
      <c r="Q1930" t="str">
        <f>CONCATENATE(C1930,E1930,G1930,I1930)</f>
        <v>14</v>
      </c>
    </row>
    <row r="1931" spans="1:17" x14ac:dyDescent="0.25">
      <c r="A1931">
        <v>2111</v>
      </c>
      <c r="B1931">
        <v>52.266567000000002</v>
      </c>
      <c r="C1931" s="4">
        <v>1</v>
      </c>
      <c r="H1931">
        <v>43.774536000000005</v>
      </c>
      <c r="I1931" s="5">
        <v>4</v>
      </c>
      <c r="P1931">
        <v>2</v>
      </c>
      <c r="Q1931" t="str">
        <f>CONCATENATE(C1931,E1931,G1931,I1931)</f>
        <v>14</v>
      </c>
    </row>
    <row r="1932" spans="1:17" x14ac:dyDescent="0.25">
      <c r="A1932">
        <v>2112</v>
      </c>
      <c r="B1932">
        <v>52.288074000000002</v>
      </c>
      <c r="C1932" s="4">
        <v>1</v>
      </c>
      <c r="H1932">
        <v>43.751617000000003</v>
      </c>
      <c r="I1932" s="5">
        <v>4</v>
      </c>
      <c r="P1932">
        <v>2</v>
      </c>
      <c r="Q1932" t="str">
        <f>CONCATENATE(C1932,E1932,G1932,I1932)</f>
        <v>14</v>
      </c>
    </row>
    <row r="1933" spans="1:17" x14ac:dyDescent="0.25">
      <c r="A1933">
        <v>2113</v>
      </c>
      <c r="B1933">
        <v>52.288074000000002</v>
      </c>
      <c r="C1933" s="4">
        <v>1</v>
      </c>
      <c r="D1933">
        <v>61.668911000000001</v>
      </c>
      <c r="E1933" s="2">
        <v>2</v>
      </c>
      <c r="H1933">
        <v>43.852970000000006</v>
      </c>
      <c r="I1933" s="5">
        <v>4</v>
      </c>
      <c r="P1933">
        <v>3</v>
      </c>
      <c r="Q1933" t="str">
        <f>CONCATENATE(C1933,E1933,G1933,I1933)</f>
        <v>124</v>
      </c>
    </row>
    <row r="1934" spans="1:17" x14ac:dyDescent="0.25">
      <c r="A1934">
        <v>2114</v>
      </c>
      <c r="D1934">
        <v>61.629429000000002</v>
      </c>
      <c r="E1934" s="2">
        <v>2</v>
      </c>
      <c r="H1934">
        <v>43.875000000000007</v>
      </c>
      <c r="I1934" s="5">
        <v>4</v>
      </c>
      <c r="P1934">
        <v>2</v>
      </c>
      <c r="Q1934" t="str">
        <f>CONCATENATE(C1934,E1934,G1934,I1934)</f>
        <v>24</v>
      </c>
    </row>
    <row r="1935" spans="1:17" x14ac:dyDescent="0.25">
      <c r="A1935">
        <v>2115</v>
      </c>
      <c r="D1935">
        <v>61.654850000000003</v>
      </c>
      <c r="E1935" s="2">
        <v>2</v>
      </c>
      <c r="F1935">
        <v>52.593857000000007</v>
      </c>
      <c r="G1935" s="3">
        <v>3</v>
      </c>
      <c r="H1935">
        <v>43.662033000000001</v>
      </c>
      <c r="I1935" s="5">
        <v>4</v>
      </c>
      <c r="P1935">
        <v>3</v>
      </c>
      <c r="Q1935" t="str">
        <f>CONCATENATE(C1935,E1935,G1935,I1935)</f>
        <v>234</v>
      </c>
    </row>
    <row r="1936" spans="1:17" x14ac:dyDescent="0.25">
      <c r="A1936">
        <v>2116</v>
      </c>
      <c r="D1936">
        <v>61.643493000000007</v>
      </c>
      <c r="E1936" s="2">
        <v>2</v>
      </c>
      <c r="F1936">
        <v>52.607761000000004</v>
      </c>
      <c r="G1936" s="3">
        <v>3</v>
      </c>
      <c r="H1936">
        <v>43.662033000000001</v>
      </c>
      <c r="I1936" s="5">
        <v>4</v>
      </c>
      <c r="P1936">
        <v>3</v>
      </c>
      <c r="Q1936" t="str">
        <f>CONCATENATE(C1936,E1936,G1936,I1936)</f>
        <v>234</v>
      </c>
    </row>
    <row r="1937" spans="1:17" x14ac:dyDescent="0.25">
      <c r="A1937">
        <v>2117</v>
      </c>
      <c r="D1937">
        <v>61.669636000000004</v>
      </c>
      <c r="E1937" s="2">
        <v>2</v>
      </c>
      <c r="F1937">
        <v>52.631512000000008</v>
      </c>
      <c r="G1937" s="3">
        <v>3</v>
      </c>
      <c r="P1937">
        <v>2</v>
      </c>
      <c r="Q1937" t="str">
        <f>CONCATENATE(C1937,E1937,G1937,I1937)</f>
        <v>23</v>
      </c>
    </row>
    <row r="1938" spans="1:17" x14ac:dyDescent="0.25">
      <c r="A1938">
        <v>2118</v>
      </c>
      <c r="D1938">
        <v>61.640938000000006</v>
      </c>
      <c r="E1938" s="2">
        <v>2</v>
      </c>
      <c r="F1938">
        <v>52.616360000000007</v>
      </c>
      <c r="G1938" s="3">
        <v>3</v>
      </c>
      <c r="P1938">
        <v>2</v>
      </c>
      <c r="Q1938" t="str">
        <f>CONCATENATE(C1938,E1938,G1938,I1938)</f>
        <v>23</v>
      </c>
    </row>
    <row r="1939" spans="1:17" x14ac:dyDescent="0.25">
      <c r="A1939">
        <v>2119</v>
      </c>
      <c r="D1939">
        <v>61.654640000000008</v>
      </c>
      <c r="E1939" s="2">
        <v>2</v>
      </c>
      <c r="F1939">
        <v>52.625522000000004</v>
      </c>
      <c r="G1939" s="3">
        <v>3</v>
      </c>
      <c r="P1939">
        <v>2</v>
      </c>
      <c r="Q1939" t="str">
        <f>CONCATENATE(C1939,E1939,G1939,I1939)</f>
        <v>23</v>
      </c>
    </row>
    <row r="1940" spans="1:17" x14ac:dyDescent="0.25">
      <c r="A1940">
        <v>2120</v>
      </c>
      <c r="D1940">
        <v>61.691616000000003</v>
      </c>
      <c r="E1940" s="2">
        <v>2</v>
      </c>
      <c r="F1940">
        <v>52.601772000000004</v>
      </c>
      <c r="G1940" s="3">
        <v>3</v>
      </c>
      <c r="P1940">
        <v>2</v>
      </c>
      <c r="Q1940" t="str">
        <f>CONCATENATE(C1940,E1940,G1940,I1940)</f>
        <v>23</v>
      </c>
    </row>
    <row r="1941" spans="1:17" x14ac:dyDescent="0.25">
      <c r="A1941">
        <v>2121</v>
      </c>
      <c r="D1941">
        <v>61.688755000000008</v>
      </c>
      <c r="E1941" s="2">
        <v>2</v>
      </c>
      <c r="F1941">
        <v>52.615211000000002</v>
      </c>
      <c r="G1941" s="3">
        <v>3</v>
      </c>
      <c r="P1941">
        <v>2</v>
      </c>
      <c r="Q1941" t="str">
        <f>CONCATENATE(C1941,E1941,G1941,I1941)</f>
        <v>23</v>
      </c>
    </row>
    <row r="1942" spans="1:17" x14ac:dyDescent="0.25">
      <c r="A1942">
        <v>2122</v>
      </c>
      <c r="D1942">
        <v>61.714950000000002</v>
      </c>
      <c r="E1942" s="2">
        <v>2</v>
      </c>
      <c r="F1942">
        <v>52.650368000000007</v>
      </c>
      <c r="G1942" s="3">
        <v>3</v>
      </c>
      <c r="P1942">
        <v>2</v>
      </c>
      <c r="Q1942" t="str">
        <f>CONCATENATE(C1942,E1942,G1942,I1942)</f>
        <v>23</v>
      </c>
    </row>
    <row r="1943" spans="1:17" x14ac:dyDescent="0.25">
      <c r="A1943">
        <v>2123</v>
      </c>
      <c r="D1943">
        <v>61.664741000000006</v>
      </c>
      <c r="E1943" s="2">
        <v>2</v>
      </c>
      <c r="F1943">
        <v>52.649067000000002</v>
      </c>
      <c r="G1943" s="3">
        <v>3</v>
      </c>
      <c r="P1943">
        <v>2</v>
      </c>
      <c r="Q1943" t="str">
        <f>CONCATENATE(C1943,E1943,G1943,I1943)</f>
        <v>23</v>
      </c>
    </row>
    <row r="1944" spans="1:17" x14ac:dyDescent="0.25">
      <c r="A1944">
        <v>2124</v>
      </c>
      <c r="D1944">
        <v>61.730575000000002</v>
      </c>
      <c r="E1944" s="2">
        <v>2</v>
      </c>
      <c r="F1944">
        <v>52.650520000000007</v>
      </c>
      <c r="G1944" s="3">
        <v>3</v>
      </c>
      <c r="P1944">
        <v>2</v>
      </c>
      <c r="Q1944" t="str">
        <f>CONCATENATE(C1944,E1944,G1944,I1944)</f>
        <v>23</v>
      </c>
    </row>
    <row r="1945" spans="1:17" x14ac:dyDescent="0.25">
      <c r="A1945">
        <v>2125</v>
      </c>
      <c r="D1945">
        <v>61.803284000000005</v>
      </c>
      <c r="E1945" s="2">
        <v>2</v>
      </c>
      <c r="F1945">
        <v>52.604221000000003</v>
      </c>
      <c r="G1945" s="3">
        <v>3</v>
      </c>
      <c r="P1945">
        <v>2</v>
      </c>
      <c r="Q1945" t="str">
        <f>CONCATENATE(C1945,E1945,G1945,I1945)</f>
        <v>23</v>
      </c>
    </row>
    <row r="1946" spans="1:17" x14ac:dyDescent="0.25">
      <c r="A1946">
        <v>2126</v>
      </c>
      <c r="D1946">
        <v>61.668911000000001</v>
      </c>
      <c r="E1946" s="2">
        <v>2</v>
      </c>
      <c r="F1946">
        <v>52.571979000000006</v>
      </c>
      <c r="G1946" s="3">
        <v>3</v>
      </c>
      <c r="P1946">
        <v>2</v>
      </c>
      <c r="Q1946" t="str">
        <f>CONCATENATE(C1946,E1946,G1946,I1946)</f>
        <v>23</v>
      </c>
    </row>
    <row r="1947" spans="1:17" x14ac:dyDescent="0.25">
      <c r="A1947">
        <v>2127</v>
      </c>
      <c r="F1947">
        <v>52.570625000000007</v>
      </c>
      <c r="G1947" s="3">
        <v>3</v>
      </c>
      <c r="P1947">
        <v>1</v>
      </c>
      <c r="Q1947" t="str">
        <f>CONCATENATE(C1947,E1947,G1947,I1947)</f>
        <v>3</v>
      </c>
    </row>
    <row r="1948" spans="1:17" x14ac:dyDescent="0.25">
      <c r="A1948">
        <v>2128</v>
      </c>
      <c r="F1948">
        <v>52.601097000000003</v>
      </c>
      <c r="G1948" s="3">
        <v>3</v>
      </c>
      <c r="H1948">
        <v>62.320888000000004</v>
      </c>
      <c r="I1948" s="5">
        <v>4</v>
      </c>
      <c r="P1948">
        <v>2</v>
      </c>
      <c r="Q1948" t="str">
        <f>CONCATENATE(C1948,E1948,G1948,I1948)</f>
        <v>34</v>
      </c>
    </row>
    <row r="1949" spans="1:17" x14ac:dyDescent="0.25">
      <c r="A1949">
        <v>2129</v>
      </c>
      <c r="B1949">
        <v>72.275615000000002</v>
      </c>
      <c r="C1949" s="4">
        <v>1</v>
      </c>
      <c r="F1949">
        <v>52.593857000000007</v>
      </c>
      <c r="G1949" s="3">
        <v>3</v>
      </c>
      <c r="H1949">
        <v>62.284172000000005</v>
      </c>
      <c r="I1949" s="5">
        <v>4</v>
      </c>
      <c r="P1949">
        <v>3</v>
      </c>
      <c r="Q1949" t="str">
        <f>CONCATENATE(C1949,E1949,G1949,I1949)</f>
        <v>134</v>
      </c>
    </row>
    <row r="1950" spans="1:17" x14ac:dyDescent="0.25">
      <c r="A1950">
        <v>2130</v>
      </c>
      <c r="B1950">
        <v>72.291439000000011</v>
      </c>
      <c r="C1950" s="4">
        <v>1</v>
      </c>
      <c r="H1950">
        <v>62.329433000000002</v>
      </c>
      <c r="I1950" s="5">
        <v>4</v>
      </c>
      <c r="P1950">
        <v>2</v>
      </c>
      <c r="Q1950" t="str">
        <f>CONCATENATE(C1950,E1950,G1950,I1950)</f>
        <v>14</v>
      </c>
    </row>
    <row r="1951" spans="1:17" x14ac:dyDescent="0.25">
      <c r="A1951">
        <v>2131</v>
      </c>
      <c r="B1951">
        <v>72.289687000000001</v>
      </c>
      <c r="C1951" s="4">
        <v>1</v>
      </c>
      <c r="H1951">
        <v>62.305420000000005</v>
      </c>
      <c r="I1951" s="5">
        <v>4</v>
      </c>
      <c r="P1951">
        <v>2</v>
      </c>
      <c r="Q1951" t="str">
        <f>CONCATENATE(C1951,E1951,G1951,I1951)</f>
        <v>14</v>
      </c>
    </row>
    <row r="1952" spans="1:17" x14ac:dyDescent="0.25">
      <c r="A1952">
        <v>2132</v>
      </c>
      <c r="B1952">
        <v>72.278244000000001</v>
      </c>
      <c r="C1952" s="4">
        <v>1</v>
      </c>
      <c r="H1952">
        <v>62.346569000000002</v>
      </c>
      <c r="I1952" s="5">
        <v>4</v>
      </c>
      <c r="P1952">
        <v>2</v>
      </c>
      <c r="Q1952" t="str">
        <f>CONCATENATE(C1952,E1952,G1952,I1952)</f>
        <v>14</v>
      </c>
    </row>
    <row r="1953" spans="1:17" x14ac:dyDescent="0.25">
      <c r="A1953">
        <v>2133</v>
      </c>
      <c r="B1953">
        <v>72.286800000000014</v>
      </c>
      <c r="C1953" s="4">
        <v>1</v>
      </c>
      <c r="H1953">
        <v>62.335106000000003</v>
      </c>
      <c r="I1953" s="5">
        <v>4</v>
      </c>
      <c r="P1953">
        <v>2</v>
      </c>
      <c r="Q1953" t="str">
        <f>CONCATENATE(C1953,E1953,G1953,I1953)</f>
        <v>14</v>
      </c>
    </row>
    <row r="1954" spans="1:17" x14ac:dyDescent="0.25">
      <c r="A1954">
        <v>2134</v>
      </c>
      <c r="B1954">
        <v>72.293656000000013</v>
      </c>
      <c r="C1954" s="4">
        <v>1</v>
      </c>
      <c r="H1954">
        <v>62.344013000000004</v>
      </c>
      <c r="I1954" s="5">
        <v>4</v>
      </c>
      <c r="P1954">
        <v>2</v>
      </c>
      <c r="Q1954" t="str">
        <f>CONCATENATE(C1954,E1954,G1954,I1954)</f>
        <v>14</v>
      </c>
    </row>
    <row r="1955" spans="1:17" x14ac:dyDescent="0.25">
      <c r="A1955">
        <v>2135</v>
      </c>
      <c r="B1955">
        <v>72.286594000000008</v>
      </c>
      <c r="C1955" s="4">
        <v>1</v>
      </c>
      <c r="H1955">
        <v>62.332657000000005</v>
      </c>
      <c r="I1955" s="5">
        <v>4</v>
      </c>
      <c r="P1955">
        <v>2</v>
      </c>
      <c r="Q1955" t="str">
        <f>CONCATENATE(C1955,E1955,G1955,I1955)</f>
        <v>14</v>
      </c>
    </row>
    <row r="1956" spans="1:17" x14ac:dyDescent="0.25">
      <c r="A1956">
        <v>2136</v>
      </c>
      <c r="B1956">
        <v>72.234587000000005</v>
      </c>
      <c r="C1956" s="4">
        <v>1</v>
      </c>
      <c r="H1956">
        <v>62.351150000000004</v>
      </c>
      <c r="I1956" s="5">
        <v>4</v>
      </c>
      <c r="P1956">
        <v>2</v>
      </c>
      <c r="Q1956" t="str">
        <f>CONCATENATE(C1956,E1956,G1956,I1956)</f>
        <v>14</v>
      </c>
    </row>
    <row r="1957" spans="1:17" x14ac:dyDescent="0.25">
      <c r="A1957">
        <v>2137</v>
      </c>
      <c r="B1957">
        <v>72.231030000000004</v>
      </c>
      <c r="C1957" s="4">
        <v>1</v>
      </c>
      <c r="H1957">
        <v>62.349014000000004</v>
      </c>
      <c r="I1957" s="5">
        <v>4</v>
      </c>
      <c r="P1957">
        <v>2</v>
      </c>
      <c r="Q1957" t="str">
        <f>CONCATENATE(C1957,E1957,G1957,I1957)</f>
        <v>14</v>
      </c>
    </row>
    <row r="1958" spans="1:17" x14ac:dyDescent="0.25">
      <c r="A1958">
        <v>2138</v>
      </c>
      <c r="B1958">
        <v>72.201186000000007</v>
      </c>
      <c r="C1958" s="4">
        <v>1</v>
      </c>
      <c r="H1958">
        <v>62.356411000000001</v>
      </c>
      <c r="I1958" s="5">
        <v>4</v>
      </c>
      <c r="P1958">
        <v>2</v>
      </c>
      <c r="Q1958" t="str">
        <f>CONCATENATE(C1958,E1958,G1958,I1958)</f>
        <v>14</v>
      </c>
    </row>
    <row r="1959" spans="1:17" x14ac:dyDescent="0.25">
      <c r="A1959">
        <v>2139</v>
      </c>
      <c r="B1959">
        <v>72.279069000000007</v>
      </c>
      <c r="C1959" s="4">
        <v>1</v>
      </c>
      <c r="H1959">
        <v>62.327400000000004</v>
      </c>
      <c r="I1959" s="5">
        <v>4</v>
      </c>
      <c r="P1959">
        <v>2</v>
      </c>
      <c r="Q1959" t="str">
        <f>CONCATENATE(C1959,E1959,G1959,I1959)</f>
        <v>14</v>
      </c>
    </row>
    <row r="1960" spans="1:17" x14ac:dyDescent="0.25">
      <c r="A1960">
        <v>2140</v>
      </c>
      <c r="B1960">
        <v>72.380249000000006</v>
      </c>
      <c r="C1960" s="4">
        <v>1</v>
      </c>
      <c r="H1960">
        <v>62.487923000000002</v>
      </c>
      <c r="I1960" s="5">
        <v>4</v>
      </c>
      <c r="P1960">
        <v>2</v>
      </c>
      <c r="Q1960" t="str">
        <f>CONCATENATE(C1960,E1960,G1960,I1960)</f>
        <v>14</v>
      </c>
    </row>
    <row r="1961" spans="1:17" x14ac:dyDescent="0.25">
      <c r="A1961">
        <v>2141</v>
      </c>
      <c r="B1961">
        <v>72.275615000000002</v>
      </c>
      <c r="C1961" s="4">
        <v>1</v>
      </c>
      <c r="H1961">
        <v>62.558857000000003</v>
      </c>
      <c r="I1961" s="5">
        <v>4</v>
      </c>
      <c r="P1961">
        <v>2</v>
      </c>
      <c r="Q1961" t="str">
        <f>CONCATENATE(C1961,E1961,G1961,I1961)</f>
        <v>14</v>
      </c>
    </row>
    <row r="1962" spans="1:17" x14ac:dyDescent="0.25">
      <c r="A1962">
        <v>2142</v>
      </c>
      <c r="H1962">
        <v>62.320888000000004</v>
      </c>
      <c r="I1962" s="5">
        <v>4</v>
      </c>
      <c r="P1962">
        <v>1</v>
      </c>
      <c r="Q1962" t="str">
        <f>CONCATENATE(C1962,E1962,G1962,I1962)</f>
        <v>4</v>
      </c>
    </row>
    <row r="1963" spans="1:17" x14ac:dyDescent="0.25">
      <c r="A1963">
        <v>2143</v>
      </c>
      <c r="D1963">
        <v>80.377350000000007</v>
      </c>
      <c r="E1963" s="2">
        <v>2</v>
      </c>
      <c r="P1963">
        <v>1</v>
      </c>
      <c r="Q1963" t="str">
        <f>CONCATENATE(C1963,E1963,G1963,I1963)</f>
        <v>2</v>
      </c>
    </row>
    <row r="1964" spans="1:17" x14ac:dyDescent="0.25">
      <c r="A1964">
        <v>2144</v>
      </c>
      <c r="D1964">
        <v>80.426213000000004</v>
      </c>
      <c r="E1964" s="2">
        <v>2</v>
      </c>
      <c r="P1964">
        <v>1</v>
      </c>
      <c r="Q1964" t="str">
        <f>CONCATENATE(C1964,E1964,G1964,I1964)</f>
        <v>2</v>
      </c>
    </row>
    <row r="1965" spans="1:17" x14ac:dyDescent="0.25">
      <c r="A1965">
        <v>2145</v>
      </c>
      <c r="D1965">
        <v>80.405184000000006</v>
      </c>
      <c r="E1965" s="2">
        <v>2</v>
      </c>
      <c r="F1965">
        <v>73.244378000000012</v>
      </c>
      <c r="G1965" s="3">
        <v>3</v>
      </c>
      <c r="P1965">
        <v>2</v>
      </c>
      <c r="Q1965" t="str">
        <f>CONCATENATE(C1965,E1965,G1965,I1965)</f>
        <v>23</v>
      </c>
    </row>
    <row r="1966" spans="1:17" x14ac:dyDescent="0.25">
      <c r="A1966">
        <v>2146</v>
      </c>
      <c r="D1966">
        <v>80.381989000000004</v>
      </c>
      <c r="E1966" s="2">
        <v>2</v>
      </c>
      <c r="F1966">
        <v>73.386278000000004</v>
      </c>
      <c r="G1966" s="3">
        <v>3</v>
      </c>
      <c r="P1966">
        <v>2</v>
      </c>
      <c r="Q1966" t="str">
        <f>CONCATENATE(C1966,E1966,G1966,I1966)</f>
        <v>23</v>
      </c>
    </row>
    <row r="1967" spans="1:17" x14ac:dyDescent="0.25">
      <c r="A1967">
        <v>2147</v>
      </c>
      <c r="D1967">
        <v>80.33797100000001</v>
      </c>
      <c r="E1967" s="2">
        <v>2</v>
      </c>
      <c r="F1967">
        <v>73.321797000000004</v>
      </c>
      <c r="G1967" s="3">
        <v>3</v>
      </c>
      <c r="P1967">
        <v>2</v>
      </c>
      <c r="Q1967" t="str">
        <f>CONCATENATE(C1967,E1967,G1967,I1967)</f>
        <v>23</v>
      </c>
    </row>
    <row r="1968" spans="1:17" x14ac:dyDescent="0.25">
      <c r="A1968">
        <v>2148</v>
      </c>
      <c r="D1968">
        <v>80.336218000000002</v>
      </c>
      <c r="E1968" s="2">
        <v>2</v>
      </c>
      <c r="F1968">
        <v>73.305664000000007</v>
      </c>
      <c r="G1968" s="3">
        <v>3</v>
      </c>
      <c r="P1968">
        <v>2</v>
      </c>
      <c r="Q1968" t="str">
        <f>CONCATENATE(C1968,E1968,G1968,I1968)</f>
        <v>23</v>
      </c>
    </row>
    <row r="1969" spans="1:17" x14ac:dyDescent="0.25">
      <c r="A1969">
        <v>2149</v>
      </c>
      <c r="D1969">
        <v>80.283438000000004</v>
      </c>
      <c r="E1969" s="2">
        <v>2</v>
      </c>
      <c r="F1969">
        <v>73.274222000000009</v>
      </c>
      <c r="G1969" s="3">
        <v>3</v>
      </c>
      <c r="P1969">
        <v>2</v>
      </c>
      <c r="Q1969" t="str">
        <f>CONCATENATE(C1969,E1969,G1969,I1969)</f>
        <v>23</v>
      </c>
    </row>
    <row r="1970" spans="1:17" x14ac:dyDescent="0.25">
      <c r="A1970">
        <v>2150</v>
      </c>
      <c r="D1970">
        <v>80.299932000000013</v>
      </c>
      <c r="E1970" s="2">
        <v>2</v>
      </c>
      <c r="F1970">
        <v>73.260460000000009</v>
      </c>
      <c r="G1970" s="3">
        <v>3</v>
      </c>
      <c r="P1970">
        <v>2</v>
      </c>
      <c r="Q1970" t="str">
        <f>CONCATENATE(C1970,E1970,G1970,I1970)</f>
        <v>23</v>
      </c>
    </row>
    <row r="1971" spans="1:17" x14ac:dyDescent="0.25">
      <c r="A1971">
        <v>2151</v>
      </c>
      <c r="D1971">
        <v>80.375186000000014</v>
      </c>
      <c r="E1971" s="2">
        <v>2</v>
      </c>
      <c r="F1971">
        <v>73.283552</v>
      </c>
      <c r="G1971" s="3">
        <v>3</v>
      </c>
      <c r="P1971">
        <v>2</v>
      </c>
      <c r="Q1971" t="str">
        <f>CONCATENATE(C1971,E1971,G1971,I1971)</f>
        <v>23</v>
      </c>
    </row>
    <row r="1972" spans="1:17" x14ac:dyDescent="0.25">
      <c r="A1972">
        <v>2152</v>
      </c>
      <c r="D1972">
        <v>80.436213000000009</v>
      </c>
      <c r="E1972" s="2">
        <v>2</v>
      </c>
      <c r="F1972">
        <v>73.281593000000001</v>
      </c>
      <c r="G1972" s="3">
        <v>3</v>
      </c>
      <c r="P1972">
        <v>2</v>
      </c>
      <c r="Q1972" t="str">
        <f>CONCATENATE(C1972,E1972,G1972,I1972)</f>
        <v>23</v>
      </c>
    </row>
    <row r="1973" spans="1:17" x14ac:dyDescent="0.25">
      <c r="A1973">
        <v>2153</v>
      </c>
      <c r="D1973">
        <v>80.377350000000007</v>
      </c>
      <c r="E1973" s="2">
        <v>2</v>
      </c>
      <c r="F1973">
        <v>73.281851000000003</v>
      </c>
      <c r="G1973" s="3">
        <v>3</v>
      </c>
      <c r="P1973">
        <v>2</v>
      </c>
      <c r="Q1973" t="str">
        <f>CONCATENATE(C1973,E1973,G1973,I1973)</f>
        <v>23</v>
      </c>
    </row>
    <row r="1974" spans="1:17" x14ac:dyDescent="0.25">
      <c r="A1974">
        <v>2154</v>
      </c>
      <c r="F1974">
        <v>73.260563000000005</v>
      </c>
      <c r="G1974" s="3">
        <v>3</v>
      </c>
      <c r="P1974">
        <v>1</v>
      </c>
      <c r="Q1974" t="str">
        <f>CONCATENATE(C1974,E1974,G1974,I1974)</f>
        <v>3</v>
      </c>
    </row>
    <row r="1975" spans="1:17" x14ac:dyDescent="0.25">
      <c r="A1975">
        <v>2155</v>
      </c>
      <c r="F1975">
        <v>73.244378000000012</v>
      </c>
      <c r="G1975" s="3">
        <v>3</v>
      </c>
      <c r="P1975">
        <v>1</v>
      </c>
      <c r="Q1975" t="str">
        <f>CONCATENATE(C1975,E1975,G1975,I1975)</f>
        <v>3</v>
      </c>
    </row>
    <row r="1976" spans="1:17" x14ac:dyDescent="0.25">
      <c r="A1976">
        <v>2156</v>
      </c>
      <c r="F1976">
        <v>73.244378000000012</v>
      </c>
      <c r="G1976" s="3">
        <v>3</v>
      </c>
      <c r="H1976">
        <v>80.975875000000002</v>
      </c>
      <c r="I1976" s="5">
        <v>4</v>
      </c>
      <c r="P1976">
        <v>2</v>
      </c>
      <c r="Q1976" t="str">
        <f>CONCATENATE(C1976,E1976,G1976,I1976)</f>
        <v>34</v>
      </c>
    </row>
    <row r="1977" spans="1:17" x14ac:dyDescent="0.25">
      <c r="A1977">
        <v>2157</v>
      </c>
      <c r="H1977">
        <v>80.980256000000011</v>
      </c>
      <c r="I1977" s="5">
        <v>4</v>
      </c>
      <c r="P1977">
        <v>1</v>
      </c>
      <c r="Q1977" t="str">
        <f>CONCATENATE(C1977,E1977,G1977,I1977)</f>
        <v>4</v>
      </c>
    </row>
    <row r="1978" spans="1:17" x14ac:dyDescent="0.25">
      <c r="A1978">
        <v>2158</v>
      </c>
      <c r="B1978">
        <v>92.230741000000009</v>
      </c>
      <c r="C1978" s="4">
        <v>1</v>
      </c>
      <c r="H1978">
        <v>80.99267900000001</v>
      </c>
      <c r="I1978" s="5">
        <v>4</v>
      </c>
      <c r="P1978">
        <v>2</v>
      </c>
      <c r="Q1978" t="str">
        <f>CONCATENATE(C1978,E1978,G1978,I1978)</f>
        <v>14</v>
      </c>
    </row>
    <row r="1979" spans="1:17" x14ac:dyDescent="0.25">
      <c r="A1979">
        <v>2159</v>
      </c>
      <c r="B1979">
        <v>92.244864000000007</v>
      </c>
      <c r="C1979" s="4">
        <v>1</v>
      </c>
      <c r="H1979">
        <v>81.000100000000003</v>
      </c>
      <c r="I1979" s="5">
        <v>4</v>
      </c>
      <c r="P1979">
        <v>2</v>
      </c>
      <c r="Q1979" t="str">
        <f>CONCATENATE(C1979,E1979,G1979,I1979)</f>
        <v>14</v>
      </c>
    </row>
    <row r="1980" spans="1:17" x14ac:dyDescent="0.25">
      <c r="A1980">
        <v>2160</v>
      </c>
      <c r="B1980">
        <v>92.230741000000009</v>
      </c>
      <c r="C1980" s="4">
        <v>1</v>
      </c>
      <c r="H1980">
        <v>81.037315000000007</v>
      </c>
      <c r="I1980" s="5">
        <v>4</v>
      </c>
      <c r="P1980">
        <v>2</v>
      </c>
      <c r="Q1980" t="str">
        <f>CONCATENATE(C1980,E1980,G1980,I1980)</f>
        <v>14</v>
      </c>
    </row>
    <row r="1981" spans="1:17" x14ac:dyDescent="0.25">
      <c r="A1981">
        <v>2161</v>
      </c>
      <c r="B1981">
        <v>92.230689000000012</v>
      </c>
      <c r="C1981" s="4">
        <v>1</v>
      </c>
      <c r="H1981">
        <v>81.097003000000001</v>
      </c>
      <c r="I1981" s="5">
        <v>4</v>
      </c>
      <c r="P1981">
        <v>2</v>
      </c>
      <c r="Q1981" t="str">
        <f>CONCATENATE(C1981,E1981,G1981,I1981)</f>
        <v>14</v>
      </c>
    </row>
    <row r="1982" spans="1:17" x14ac:dyDescent="0.25">
      <c r="A1982">
        <v>2162</v>
      </c>
      <c r="B1982">
        <v>92.24120400000001</v>
      </c>
      <c r="C1982" s="4">
        <v>1</v>
      </c>
      <c r="H1982">
        <v>80.980513999999999</v>
      </c>
      <c r="I1982" s="5">
        <v>4</v>
      </c>
      <c r="P1982">
        <v>2</v>
      </c>
      <c r="Q1982" t="str">
        <f>CONCATENATE(C1982,E1982,G1982,I1982)</f>
        <v>14</v>
      </c>
    </row>
    <row r="1983" spans="1:17" x14ac:dyDescent="0.25">
      <c r="A1983">
        <v>2163</v>
      </c>
      <c r="B1983">
        <v>92.212083000000007</v>
      </c>
      <c r="C1983" s="4">
        <v>1</v>
      </c>
      <c r="H1983">
        <v>80.967937000000006</v>
      </c>
      <c r="I1983" s="5">
        <v>4</v>
      </c>
      <c r="P1983">
        <v>2</v>
      </c>
      <c r="Q1983" t="str">
        <f>CONCATENATE(C1983,E1983,G1983,I1983)</f>
        <v>14</v>
      </c>
    </row>
    <row r="1984" spans="1:17" x14ac:dyDescent="0.25">
      <c r="A1984">
        <v>2164</v>
      </c>
      <c r="B1984">
        <v>92.189351000000016</v>
      </c>
      <c r="C1984" s="4">
        <v>1</v>
      </c>
      <c r="H1984">
        <v>80.991596000000001</v>
      </c>
      <c r="I1984" s="5">
        <v>4</v>
      </c>
      <c r="P1984">
        <v>2</v>
      </c>
      <c r="Q1984" t="str">
        <f>CONCATENATE(C1984,E1984,G1984,I1984)</f>
        <v>14</v>
      </c>
    </row>
    <row r="1985" spans="1:17" x14ac:dyDescent="0.25">
      <c r="A1985">
        <v>2165</v>
      </c>
      <c r="B1985">
        <v>92.218885999999998</v>
      </c>
      <c r="C1985" s="4">
        <v>1</v>
      </c>
      <c r="H1985">
        <v>81.015512000000001</v>
      </c>
      <c r="I1985" s="5">
        <v>4</v>
      </c>
      <c r="P1985">
        <v>2</v>
      </c>
      <c r="Q1985" t="str">
        <f>CONCATENATE(C1985,E1985,G1985,I1985)</f>
        <v>14</v>
      </c>
    </row>
    <row r="1986" spans="1:17" x14ac:dyDescent="0.25">
      <c r="A1986">
        <v>2166</v>
      </c>
      <c r="B1986">
        <v>92.250687999999997</v>
      </c>
      <c r="C1986" s="4">
        <v>1</v>
      </c>
      <c r="H1986">
        <v>80.975875000000002</v>
      </c>
      <c r="I1986" s="5">
        <v>4</v>
      </c>
      <c r="P1986">
        <v>2</v>
      </c>
      <c r="Q1986" t="str">
        <f>CONCATENATE(C1986,E1986,G1986,I1986)</f>
        <v>14</v>
      </c>
    </row>
    <row r="1987" spans="1:17" x14ac:dyDescent="0.25">
      <c r="A1987">
        <v>2167</v>
      </c>
      <c r="B1987">
        <v>92.222959000000003</v>
      </c>
      <c r="C1987" s="4">
        <v>1</v>
      </c>
      <c r="P1987">
        <v>1</v>
      </c>
      <c r="Q1987" t="str">
        <f>CONCATENATE(C1987,E1987,G1987,I1987)</f>
        <v>1</v>
      </c>
    </row>
    <row r="1988" spans="1:17" x14ac:dyDescent="0.25">
      <c r="A1988">
        <v>2168</v>
      </c>
      <c r="B1988">
        <v>92.263162000000008</v>
      </c>
      <c r="C1988" s="4">
        <v>1</v>
      </c>
      <c r="P1988">
        <v>1</v>
      </c>
      <c r="Q1988" t="str">
        <f>CONCATENATE(C1988,E1988,G1988,I1988)</f>
        <v>1</v>
      </c>
    </row>
    <row r="1989" spans="1:17" x14ac:dyDescent="0.25">
      <c r="A1989">
        <v>2169</v>
      </c>
      <c r="B1989">
        <v>92.230741000000009</v>
      </c>
      <c r="C1989" s="4">
        <v>1</v>
      </c>
      <c r="P1989">
        <v>1</v>
      </c>
      <c r="Q1989" t="str">
        <f>CONCATENATE(C1989,E1989,G1989,I1989)</f>
        <v>1</v>
      </c>
    </row>
    <row r="1990" spans="1:17" x14ac:dyDescent="0.25">
      <c r="A1990">
        <v>2170</v>
      </c>
      <c r="D1990">
        <v>101.74451500000001</v>
      </c>
      <c r="E1990" s="2">
        <v>2</v>
      </c>
      <c r="P1990">
        <v>1</v>
      </c>
      <c r="Q1990" t="str">
        <f>CONCATENATE(C1990,E1990,G1990,I1990)</f>
        <v>2</v>
      </c>
    </row>
    <row r="1991" spans="1:17" x14ac:dyDescent="0.25">
      <c r="A1991">
        <v>2171</v>
      </c>
      <c r="D1991">
        <v>101.740083</v>
      </c>
      <c r="E1991" s="2">
        <v>2</v>
      </c>
      <c r="P1991">
        <v>1</v>
      </c>
      <c r="Q1991" t="str">
        <f>CONCATENATE(C1991,E1991,G1991,I1991)</f>
        <v>2</v>
      </c>
    </row>
    <row r="1992" spans="1:17" x14ac:dyDescent="0.25">
      <c r="A1992">
        <v>2172</v>
      </c>
      <c r="D1992">
        <v>101.749618</v>
      </c>
      <c r="E1992" s="2">
        <v>2</v>
      </c>
      <c r="P1992">
        <v>1</v>
      </c>
      <c r="Q1992" t="str">
        <f>CONCATENATE(C1992,E1992,G1992,I1992)</f>
        <v>2</v>
      </c>
    </row>
    <row r="1993" spans="1:17" x14ac:dyDescent="0.25">
      <c r="A1993">
        <v>2173</v>
      </c>
      <c r="D1993">
        <v>101.762969</v>
      </c>
      <c r="E1993" s="2">
        <v>2</v>
      </c>
      <c r="P1993">
        <v>1</v>
      </c>
      <c r="Q1993" t="str">
        <f>CONCATENATE(C1993,E1993,G1993,I1993)</f>
        <v>2</v>
      </c>
    </row>
    <row r="1994" spans="1:17" x14ac:dyDescent="0.25">
      <c r="A1994">
        <v>2174</v>
      </c>
      <c r="D1994">
        <v>101.77265800000001</v>
      </c>
      <c r="E1994" s="2">
        <v>2</v>
      </c>
      <c r="F1994">
        <v>94.825603000000001</v>
      </c>
      <c r="G1994" s="3">
        <v>3</v>
      </c>
      <c r="P1994">
        <v>2</v>
      </c>
      <c r="Q1994" t="str">
        <f>CONCATENATE(C1994,E1994,G1994,I1994)</f>
        <v>23</v>
      </c>
    </row>
    <row r="1995" spans="1:17" x14ac:dyDescent="0.25">
      <c r="A1995">
        <v>2175</v>
      </c>
      <c r="D1995">
        <v>101.76977100000001</v>
      </c>
      <c r="E1995" s="2">
        <v>2</v>
      </c>
      <c r="F1995">
        <v>94.843438000000006</v>
      </c>
      <c r="G1995" s="3">
        <v>3</v>
      </c>
      <c r="P1995">
        <v>2</v>
      </c>
      <c r="Q1995" t="str">
        <f>CONCATENATE(C1995,E1995,G1995,I1995)</f>
        <v>23</v>
      </c>
    </row>
    <row r="1996" spans="1:17" x14ac:dyDescent="0.25">
      <c r="A1996">
        <v>2176</v>
      </c>
      <c r="D1996">
        <v>101.76513400000002</v>
      </c>
      <c r="E1996" s="2">
        <v>2</v>
      </c>
      <c r="F1996">
        <v>94.822305</v>
      </c>
      <c r="G1996" s="3">
        <v>3</v>
      </c>
      <c r="P1996">
        <v>2</v>
      </c>
      <c r="Q1996" t="str">
        <f>CONCATENATE(C1996,E1996,G1996,I1996)</f>
        <v>23</v>
      </c>
    </row>
    <row r="1997" spans="1:17" x14ac:dyDescent="0.25">
      <c r="A1997">
        <v>2177</v>
      </c>
      <c r="D1997">
        <v>101.81600700000001</v>
      </c>
      <c r="E1997" s="2">
        <v>2</v>
      </c>
      <c r="F1997">
        <v>94.796327000000005</v>
      </c>
      <c r="G1997" s="3">
        <v>3</v>
      </c>
      <c r="P1997">
        <v>2</v>
      </c>
      <c r="Q1997" t="str">
        <f>CONCATENATE(C1997,E1997,G1997,I1997)</f>
        <v>23</v>
      </c>
    </row>
    <row r="1998" spans="1:17" x14ac:dyDescent="0.25">
      <c r="A1998">
        <v>2178</v>
      </c>
      <c r="D1998">
        <v>101.83219100000001</v>
      </c>
      <c r="E1998" s="2">
        <v>2</v>
      </c>
      <c r="F1998">
        <v>94.75890600000001</v>
      </c>
      <c r="G1998" s="3">
        <v>3</v>
      </c>
      <c r="P1998">
        <v>2</v>
      </c>
      <c r="Q1998" t="str">
        <f>CONCATENATE(C1998,E1998,G1998,I1998)</f>
        <v>23</v>
      </c>
    </row>
    <row r="1999" spans="1:17" x14ac:dyDescent="0.25">
      <c r="A1999">
        <v>2179</v>
      </c>
      <c r="D1999">
        <v>101.74451500000001</v>
      </c>
      <c r="E1999" s="2">
        <v>2</v>
      </c>
      <c r="F1999">
        <v>94.745866000000007</v>
      </c>
      <c r="G1999" s="3">
        <v>3</v>
      </c>
      <c r="H1999">
        <v>101.15593800000001</v>
      </c>
      <c r="I1999" s="5">
        <v>4</v>
      </c>
      <c r="P1999">
        <v>3</v>
      </c>
      <c r="Q1999" t="str">
        <f>CONCATENATE(C1999,E1999,G1999,I1999)</f>
        <v>234</v>
      </c>
    </row>
    <row r="2000" spans="1:17" x14ac:dyDescent="0.25">
      <c r="A2000">
        <v>2180</v>
      </c>
      <c r="F2000">
        <v>94.772771000000006</v>
      </c>
      <c r="G2000" s="3">
        <v>3</v>
      </c>
      <c r="H2000">
        <v>101.137691</v>
      </c>
      <c r="I2000" s="5">
        <v>4</v>
      </c>
      <c r="P2000">
        <v>2</v>
      </c>
      <c r="Q2000" t="str">
        <f>CONCATENATE(C2000,E2000,G2000,I2000)</f>
        <v>34</v>
      </c>
    </row>
    <row r="2001" spans="1:17" x14ac:dyDescent="0.25">
      <c r="A2001">
        <v>2181</v>
      </c>
      <c r="F2001">
        <v>94.789111000000005</v>
      </c>
      <c r="G2001" s="3">
        <v>3</v>
      </c>
      <c r="H2001">
        <v>101.15578400000001</v>
      </c>
      <c r="I2001" s="5">
        <v>4</v>
      </c>
      <c r="P2001">
        <v>2</v>
      </c>
      <c r="Q2001" t="str">
        <f>CONCATENATE(C2001,E2001,G2001,I2001)</f>
        <v>34</v>
      </c>
    </row>
    <row r="2002" spans="1:17" x14ac:dyDescent="0.25">
      <c r="A2002">
        <v>2182</v>
      </c>
      <c r="F2002">
        <v>94.814626000000004</v>
      </c>
      <c r="G2002" s="3">
        <v>3</v>
      </c>
      <c r="H2002">
        <v>101.15954500000001</v>
      </c>
      <c r="I2002" s="5">
        <v>4</v>
      </c>
      <c r="P2002">
        <v>2</v>
      </c>
      <c r="Q2002" t="str">
        <f>CONCATENATE(C2002,E2002,G2002,I2002)</f>
        <v>34</v>
      </c>
    </row>
    <row r="2003" spans="1:17" x14ac:dyDescent="0.25">
      <c r="A2003">
        <v>2183</v>
      </c>
      <c r="F2003">
        <v>94.823543000000001</v>
      </c>
      <c r="G2003" s="3">
        <v>3</v>
      </c>
      <c r="H2003">
        <v>101.15073100000001</v>
      </c>
      <c r="I2003" s="5">
        <v>4</v>
      </c>
      <c r="P2003">
        <v>2</v>
      </c>
      <c r="Q2003" t="str">
        <f>CONCATENATE(C2003,E2003,G2003,I2003)</f>
        <v>34</v>
      </c>
    </row>
    <row r="2004" spans="1:17" x14ac:dyDescent="0.25">
      <c r="A2004">
        <v>2184</v>
      </c>
      <c r="F2004">
        <v>94.825603000000001</v>
      </c>
      <c r="G2004" s="3">
        <v>3</v>
      </c>
      <c r="H2004">
        <v>101.182534</v>
      </c>
      <c r="I2004" s="5">
        <v>4</v>
      </c>
      <c r="P2004">
        <v>2</v>
      </c>
      <c r="Q2004" t="str">
        <f>CONCATENATE(C2004,E2004,G2004,I2004)</f>
        <v>34</v>
      </c>
    </row>
    <row r="2005" spans="1:17" x14ac:dyDescent="0.25">
      <c r="A2005">
        <v>2185</v>
      </c>
      <c r="F2005">
        <v>94.825603000000001</v>
      </c>
      <c r="G2005" s="3">
        <v>3</v>
      </c>
      <c r="H2005">
        <v>101.19253400000001</v>
      </c>
      <c r="I2005" s="5">
        <v>4</v>
      </c>
      <c r="P2005">
        <v>2</v>
      </c>
      <c r="Q2005" t="str">
        <f>CONCATENATE(C2005,E2005,G2005,I2005)</f>
        <v>34</v>
      </c>
    </row>
    <row r="2006" spans="1:17" x14ac:dyDescent="0.25">
      <c r="A2006">
        <v>2186</v>
      </c>
      <c r="B2006">
        <v>116.71217300000001</v>
      </c>
      <c r="C2006" s="4">
        <v>1</v>
      </c>
      <c r="H2006">
        <v>101.21871900000001</v>
      </c>
      <c r="I2006" s="5">
        <v>4</v>
      </c>
      <c r="P2006">
        <v>2</v>
      </c>
      <c r="Q2006" t="str">
        <f>CONCATENATE(C2006,E2006,G2006,I2006)</f>
        <v>14</v>
      </c>
    </row>
    <row r="2007" spans="1:17" x14ac:dyDescent="0.25">
      <c r="A2007">
        <v>2187</v>
      </c>
      <c r="B2007">
        <v>116.64980600000001</v>
      </c>
      <c r="C2007" s="4">
        <v>1</v>
      </c>
      <c r="H2007">
        <v>101.24794500000002</v>
      </c>
      <c r="I2007" s="5">
        <v>4</v>
      </c>
      <c r="P2007">
        <v>2</v>
      </c>
      <c r="Q2007" t="str">
        <f>CONCATENATE(C2007,E2007,G2007,I2007)</f>
        <v>14</v>
      </c>
    </row>
    <row r="2008" spans="1:17" x14ac:dyDescent="0.25">
      <c r="A2008">
        <v>2188</v>
      </c>
      <c r="B2008">
        <v>116.660991</v>
      </c>
      <c r="C2008" s="4">
        <v>1</v>
      </c>
      <c r="H2008">
        <v>101.19980100000001</v>
      </c>
      <c r="I2008" s="5">
        <v>4</v>
      </c>
      <c r="P2008">
        <v>2</v>
      </c>
      <c r="Q2008" t="str">
        <f>CONCATENATE(C2008,E2008,G2008,I2008)</f>
        <v>14</v>
      </c>
    </row>
    <row r="2009" spans="1:17" x14ac:dyDescent="0.25">
      <c r="A2009">
        <v>2189</v>
      </c>
      <c r="B2009">
        <v>116.651301</v>
      </c>
      <c r="C2009" s="4">
        <v>1</v>
      </c>
      <c r="H2009">
        <v>101.241603</v>
      </c>
      <c r="I2009" s="5">
        <v>4</v>
      </c>
      <c r="P2009">
        <v>2</v>
      </c>
      <c r="Q2009" t="str">
        <f>CONCATENATE(C2009,E2009,G2009,I2009)</f>
        <v>14</v>
      </c>
    </row>
    <row r="2010" spans="1:17" x14ac:dyDescent="0.25">
      <c r="A2010">
        <v>2190</v>
      </c>
      <c r="B2010">
        <v>116.64573200000001</v>
      </c>
      <c r="C2010" s="4">
        <v>1</v>
      </c>
      <c r="H2010">
        <v>101.15593800000001</v>
      </c>
      <c r="I2010" s="5">
        <v>4</v>
      </c>
      <c r="P2010">
        <v>2</v>
      </c>
      <c r="Q2010" t="str">
        <f>CONCATENATE(C2010,E2010,G2010,I2010)</f>
        <v>14</v>
      </c>
    </row>
    <row r="2011" spans="1:17" x14ac:dyDescent="0.25">
      <c r="A2011">
        <v>2191</v>
      </c>
      <c r="B2011">
        <v>116.656352</v>
      </c>
      <c r="C2011" s="4">
        <v>1</v>
      </c>
      <c r="H2011">
        <v>101.15593800000001</v>
      </c>
      <c r="I2011" s="5">
        <v>4</v>
      </c>
      <c r="P2011">
        <v>2</v>
      </c>
      <c r="Q2011" t="str">
        <f>CONCATENATE(C2011,E2011,G2011,I2011)</f>
        <v>14</v>
      </c>
    </row>
    <row r="2012" spans="1:17" x14ac:dyDescent="0.25">
      <c r="A2012">
        <v>2192</v>
      </c>
      <c r="B2012">
        <v>116.67774500000002</v>
      </c>
      <c r="C2012" s="4">
        <v>1</v>
      </c>
      <c r="P2012">
        <v>1</v>
      </c>
      <c r="Q2012" t="str">
        <f>CONCATENATE(C2012,E2012,G2012,I2012)</f>
        <v>1</v>
      </c>
    </row>
    <row r="2013" spans="1:17" x14ac:dyDescent="0.25">
      <c r="A2013">
        <v>2193</v>
      </c>
      <c r="B2013">
        <v>116.69547600000001</v>
      </c>
      <c r="C2013" s="4">
        <v>1</v>
      </c>
      <c r="P2013">
        <v>1</v>
      </c>
      <c r="Q2013" t="str">
        <f>CONCATENATE(C2013,E2013,G2013,I2013)</f>
        <v>1</v>
      </c>
    </row>
    <row r="2014" spans="1:17" x14ac:dyDescent="0.25">
      <c r="A2014">
        <v>2194</v>
      </c>
      <c r="B2014">
        <v>116.723151</v>
      </c>
      <c r="C2014" s="4">
        <v>1</v>
      </c>
      <c r="P2014">
        <v>1</v>
      </c>
      <c r="Q2014" t="str">
        <f>CONCATENATE(C2014,E2014,G2014,I2014)</f>
        <v>1</v>
      </c>
    </row>
    <row r="2015" spans="1:17" x14ac:dyDescent="0.25">
      <c r="A2015">
        <v>2195</v>
      </c>
      <c r="B2015">
        <v>116.75104</v>
      </c>
      <c r="C2015" s="4">
        <v>1</v>
      </c>
      <c r="D2015">
        <v>124.82659100000001</v>
      </c>
      <c r="E2015" s="2">
        <v>2</v>
      </c>
      <c r="P2015">
        <v>2</v>
      </c>
      <c r="Q2015" t="str">
        <f>CONCATENATE(C2015,E2015,G2015,I2015)</f>
        <v>12</v>
      </c>
    </row>
    <row r="2016" spans="1:17" x14ac:dyDescent="0.25">
      <c r="A2016">
        <v>2196</v>
      </c>
      <c r="B2016">
        <v>116.71217300000001</v>
      </c>
      <c r="C2016" s="4">
        <v>1</v>
      </c>
      <c r="D2016">
        <v>124.890246</v>
      </c>
      <c r="E2016" s="2">
        <v>2</v>
      </c>
      <c r="P2016">
        <v>2</v>
      </c>
      <c r="Q2016" t="str">
        <f>CONCATENATE(C2016,E2016,G2016,I2016)</f>
        <v>12</v>
      </c>
    </row>
    <row r="2017" spans="1:17" x14ac:dyDescent="0.25">
      <c r="A2017">
        <v>2197</v>
      </c>
      <c r="D2017">
        <v>124.880607</v>
      </c>
      <c r="E2017" s="2">
        <v>2</v>
      </c>
      <c r="P2017">
        <v>1</v>
      </c>
      <c r="Q2017" t="str">
        <f>CONCATENATE(C2017,E2017,G2017,I2017)</f>
        <v>2</v>
      </c>
    </row>
    <row r="2018" spans="1:17" x14ac:dyDescent="0.25">
      <c r="A2018">
        <v>2198</v>
      </c>
      <c r="D2018">
        <v>124.86972700000001</v>
      </c>
      <c r="E2018" s="2">
        <v>2</v>
      </c>
      <c r="P2018">
        <v>1</v>
      </c>
      <c r="Q2018" t="str">
        <f>CONCATENATE(C2018,E2018,G2018,I2018)</f>
        <v>2</v>
      </c>
    </row>
    <row r="2019" spans="1:17" x14ac:dyDescent="0.25">
      <c r="A2019">
        <v>2199</v>
      </c>
      <c r="D2019">
        <v>124.838801</v>
      </c>
      <c r="E2019" s="2">
        <v>2</v>
      </c>
      <c r="P2019">
        <v>1</v>
      </c>
      <c r="Q2019" t="str">
        <f>CONCATENATE(C2019,E2019,G2019,I2019)</f>
        <v>2</v>
      </c>
    </row>
    <row r="2020" spans="1:17" x14ac:dyDescent="0.25">
      <c r="A2020">
        <v>2200</v>
      </c>
      <c r="D2020">
        <v>124.83040099999999</v>
      </c>
      <c r="E2020" s="2">
        <v>2</v>
      </c>
      <c r="P2020">
        <v>1</v>
      </c>
      <c r="Q2020" t="str">
        <f>CONCATENATE(C2020,E2020,G2020,I2020)</f>
        <v>2</v>
      </c>
    </row>
    <row r="2021" spans="1:17" x14ac:dyDescent="0.25">
      <c r="A2021">
        <v>2201</v>
      </c>
      <c r="D2021">
        <v>124.84741100000001</v>
      </c>
      <c r="E2021" s="2">
        <v>2</v>
      </c>
      <c r="P2021">
        <v>1</v>
      </c>
      <c r="Q2021" t="str">
        <f>CONCATENATE(C2021,E2021,G2021,I2021)</f>
        <v>2</v>
      </c>
    </row>
    <row r="2022" spans="1:17" x14ac:dyDescent="0.25">
      <c r="A2022">
        <v>2202</v>
      </c>
      <c r="D2022">
        <v>124.83174400000001</v>
      </c>
      <c r="E2022" s="2">
        <v>2</v>
      </c>
      <c r="F2022">
        <v>121.70927700000001</v>
      </c>
      <c r="G2022" s="3">
        <v>3</v>
      </c>
      <c r="P2022">
        <v>2</v>
      </c>
      <c r="Q2022" t="str">
        <f>CONCATENATE(C2022,E2022,G2022,I2022)</f>
        <v>23</v>
      </c>
    </row>
    <row r="2023" spans="1:17" x14ac:dyDescent="0.25">
      <c r="A2023">
        <v>2203</v>
      </c>
      <c r="D2023">
        <v>124.906119</v>
      </c>
      <c r="E2023" s="2">
        <v>2</v>
      </c>
      <c r="F2023">
        <v>121.73603</v>
      </c>
      <c r="G2023" s="3">
        <v>3</v>
      </c>
      <c r="P2023">
        <v>2</v>
      </c>
      <c r="Q2023" t="str">
        <f>CONCATENATE(C2023,E2023,G2023,I2023)</f>
        <v>23</v>
      </c>
    </row>
    <row r="2024" spans="1:17" x14ac:dyDescent="0.25">
      <c r="A2024">
        <v>2204</v>
      </c>
      <c r="D2024">
        <v>124.82659100000001</v>
      </c>
      <c r="E2024" s="2">
        <v>2</v>
      </c>
      <c r="F2024">
        <v>121.760051</v>
      </c>
      <c r="G2024" s="3">
        <v>3</v>
      </c>
      <c r="P2024">
        <v>2</v>
      </c>
      <c r="Q2024" t="str">
        <f>CONCATENATE(C2024,E2024,G2024,I2024)</f>
        <v>23</v>
      </c>
    </row>
    <row r="2025" spans="1:17" x14ac:dyDescent="0.25">
      <c r="A2025">
        <v>2205</v>
      </c>
      <c r="F2025">
        <v>121.83221</v>
      </c>
      <c r="G2025" s="3">
        <v>3</v>
      </c>
      <c r="H2025">
        <v>124.93756</v>
      </c>
      <c r="I2025" s="5">
        <v>4</v>
      </c>
      <c r="P2025">
        <v>2</v>
      </c>
      <c r="Q2025" t="str">
        <f>CONCATENATE(C2025,E2025,G2025,I2025)</f>
        <v>34</v>
      </c>
    </row>
    <row r="2026" spans="1:17" x14ac:dyDescent="0.25">
      <c r="A2026">
        <v>2206</v>
      </c>
      <c r="F2026">
        <v>121.79298700000001</v>
      </c>
      <c r="G2026" s="3">
        <v>3</v>
      </c>
      <c r="H2026">
        <v>124.96688700000001</v>
      </c>
      <c r="I2026" s="5">
        <v>4</v>
      </c>
      <c r="P2026">
        <v>2</v>
      </c>
      <c r="Q2026" t="str">
        <f>CONCATENATE(C2026,E2026,G2026,I2026)</f>
        <v>34</v>
      </c>
    </row>
    <row r="2027" spans="1:17" x14ac:dyDescent="0.25">
      <c r="A2027">
        <v>2207</v>
      </c>
      <c r="F2027">
        <v>121.79339900000001</v>
      </c>
      <c r="G2027" s="3">
        <v>3</v>
      </c>
      <c r="H2027">
        <v>125.00292100000001</v>
      </c>
      <c r="I2027" s="5">
        <v>4</v>
      </c>
      <c r="P2027">
        <v>2</v>
      </c>
      <c r="Q2027" t="str">
        <f>CONCATENATE(C2027,E2027,G2027,I2027)</f>
        <v>34</v>
      </c>
    </row>
    <row r="2028" spans="1:17" x14ac:dyDescent="0.25">
      <c r="A2028">
        <v>2208</v>
      </c>
      <c r="F2028">
        <v>121.83092400000001</v>
      </c>
      <c r="G2028" s="3">
        <v>3</v>
      </c>
      <c r="H2028">
        <v>125.001475</v>
      </c>
      <c r="I2028" s="5">
        <v>4</v>
      </c>
      <c r="P2028">
        <v>2</v>
      </c>
      <c r="Q2028" t="str">
        <f>CONCATENATE(C2028,E2028,G2028,I2028)</f>
        <v>34</v>
      </c>
    </row>
    <row r="2029" spans="1:17" x14ac:dyDescent="0.25">
      <c r="A2029">
        <v>2209</v>
      </c>
      <c r="F2029">
        <v>121.85757000000001</v>
      </c>
      <c r="G2029" s="3">
        <v>3</v>
      </c>
      <c r="H2029">
        <v>125.03343100000001</v>
      </c>
      <c r="I2029" s="5">
        <v>4</v>
      </c>
      <c r="P2029">
        <v>2</v>
      </c>
      <c r="Q2029" t="str">
        <f>CONCATENATE(C2029,E2029,G2029,I2029)</f>
        <v>34</v>
      </c>
    </row>
    <row r="2030" spans="1:17" x14ac:dyDescent="0.25">
      <c r="A2030">
        <v>2210</v>
      </c>
      <c r="F2030">
        <v>121.87190200000001</v>
      </c>
      <c r="G2030" s="3">
        <v>3</v>
      </c>
      <c r="H2030">
        <v>125.05059700000001</v>
      </c>
      <c r="I2030" s="5">
        <v>4</v>
      </c>
      <c r="P2030">
        <v>2</v>
      </c>
      <c r="Q2030" t="str">
        <f>CONCATENATE(C2030,E2030,G2030,I2030)</f>
        <v>34</v>
      </c>
    </row>
    <row r="2031" spans="1:17" x14ac:dyDescent="0.25">
      <c r="A2031">
        <v>2211</v>
      </c>
      <c r="F2031">
        <v>121.70927700000001</v>
      </c>
      <c r="G2031" s="3">
        <v>3</v>
      </c>
      <c r="H2031">
        <v>125.02033900000001</v>
      </c>
      <c r="I2031" s="5">
        <v>4</v>
      </c>
      <c r="P2031">
        <v>2</v>
      </c>
      <c r="Q2031" t="str">
        <f>CONCATENATE(C2031,E2031,G2031,I2031)</f>
        <v>34</v>
      </c>
    </row>
    <row r="2032" spans="1:17" x14ac:dyDescent="0.25">
      <c r="A2032">
        <v>2212</v>
      </c>
      <c r="B2032">
        <v>150.657094</v>
      </c>
      <c r="C2032" s="4">
        <v>1</v>
      </c>
      <c r="H2032">
        <v>125.09698800000001</v>
      </c>
      <c r="I2032" s="5">
        <v>4</v>
      </c>
      <c r="P2032">
        <v>2</v>
      </c>
      <c r="Q2032" t="str">
        <f>CONCATENATE(C2032,E2032,G2032,I2032)</f>
        <v>14</v>
      </c>
    </row>
    <row r="2033" spans="1:17" x14ac:dyDescent="0.25">
      <c r="A2033">
        <v>2213</v>
      </c>
      <c r="B2033">
        <v>150.657094</v>
      </c>
      <c r="C2033" s="4">
        <v>1</v>
      </c>
      <c r="H2033">
        <v>125.158996</v>
      </c>
      <c r="I2033" s="5">
        <v>4</v>
      </c>
      <c r="P2033">
        <v>2</v>
      </c>
      <c r="Q2033" t="str">
        <f>CONCATENATE(C2033,E2033,G2033,I2033)</f>
        <v>14</v>
      </c>
    </row>
    <row r="2034" spans="1:17" x14ac:dyDescent="0.25">
      <c r="A2034">
        <v>2214</v>
      </c>
      <c r="B2034">
        <v>150.657094</v>
      </c>
      <c r="C2034" s="4">
        <v>1</v>
      </c>
      <c r="H2034">
        <v>125.07008300000001</v>
      </c>
      <c r="I2034" s="5">
        <v>4</v>
      </c>
      <c r="P2034">
        <v>2</v>
      </c>
      <c r="Q2034" t="str">
        <f>CONCATENATE(C2034,E2034,G2034,I2034)</f>
        <v>14</v>
      </c>
    </row>
    <row r="2035" spans="1:17" x14ac:dyDescent="0.25">
      <c r="A2035">
        <v>2215</v>
      </c>
      <c r="B2035">
        <v>150.657094</v>
      </c>
      <c r="C2035" s="4">
        <v>1</v>
      </c>
      <c r="H2035">
        <v>124.93756</v>
      </c>
      <c r="I2035" s="5">
        <v>4</v>
      </c>
      <c r="P2035">
        <v>2</v>
      </c>
      <c r="Q2035" t="str">
        <f>CONCATENATE(C2035,E2035,G2035,I2035)</f>
        <v>14</v>
      </c>
    </row>
    <row r="2036" spans="1:17" x14ac:dyDescent="0.25">
      <c r="A2036">
        <v>2216</v>
      </c>
      <c r="B2036">
        <v>150.657094</v>
      </c>
      <c r="C2036" s="4">
        <v>1</v>
      </c>
      <c r="H2036">
        <v>124.93756</v>
      </c>
      <c r="I2036" s="5">
        <v>4</v>
      </c>
      <c r="P2036">
        <v>2</v>
      </c>
      <c r="Q2036" t="str">
        <f>CONCATENATE(C2036,E2036,G2036,I2036)</f>
        <v>14</v>
      </c>
    </row>
    <row r="2037" spans="1:17" x14ac:dyDescent="0.25">
      <c r="A2037">
        <v>2217</v>
      </c>
      <c r="B2037">
        <v>150.657094</v>
      </c>
      <c r="C2037" s="4">
        <v>1</v>
      </c>
      <c r="P2037">
        <v>1</v>
      </c>
      <c r="Q2037" t="str">
        <f>CONCATENATE(C2037,E2037,G2037,I2037)</f>
        <v>1</v>
      </c>
    </row>
    <row r="2038" spans="1:17" x14ac:dyDescent="0.25">
      <c r="A2038">
        <v>2218</v>
      </c>
      <c r="B2038">
        <v>150.657094</v>
      </c>
      <c r="C2038" s="4">
        <v>1</v>
      </c>
      <c r="P2038">
        <v>1</v>
      </c>
      <c r="Q2038" t="str">
        <f>CONCATENATE(C2038,E2038,G2038,I2038)</f>
        <v>1</v>
      </c>
    </row>
    <row r="2039" spans="1:17" x14ac:dyDescent="0.25">
      <c r="A2039">
        <v>2219</v>
      </c>
      <c r="B2039">
        <v>150.657094</v>
      </c>
      <c r="C2039" s="4">
        <v>1</v>
      </c>
      <c r="P2039">
        <v>1</v>
      </c>
      <c r="Q2039" t="str">
        <f>CONCATENATE(C2039,E2039,G2039,I2039)</f>
        <v>1</v>
      </c>
    </row>
    <row r="2040" spans="1:17" x14ac:dyDescent="0.25">
      <c r="A2040">
        <v>2220</v>
      </c>
      <c r="B2040">
        <v>150.657094</v>
      </c>
      <c r="C2040" s="4">
        <v>1</v>
      </c>
      <c r="D2040">
        <v>155.50893100000002</v>
      </c>
      <c r="E2040" s="2">
        <v>2</v>
      </c>
      <c r="P2040">
        <v>2</v>
      </c>
      <c r="Q2040" t="str">
        <f>CONCATENATE(C2040,E2040,G2040,I2040)</f>
        <v>12</v>
      </c>
    </row>
    <row r="2041" spans="1:17" x14ac:dyDescent="0.25">
      <c r="A2041">
        <v>2221</v>
      </c>
      <c r="B2041">
        <v>150.657094</v>
      </c>
      <c r="C2041" s="4">
        <v>1</v>
      </c>
      <c r="D2041">
        <v>155.47479800000002</v>
      </c>
      <c r="E2041" s="2">
        <v>2</v>
      </c>
      <c r="P2041">
        <v>2</v>
      </c>
      <c r="Q2041" t="str">
        <f>CONCATENATE(C2041,E2041,G2041,I2041)</f>
        <v>12</v>
      </c>
    </row>
    <row r="2042" spans="1:17" x14ac:dyDescent="0.25">
      <c r="A2042">
        <v>2222</v>
      </c>
      <c r="B2042">
        <v>150.657094</v>
      </c>
      <c r="C2042" s="4">
        <v>1</v>
      </c>
      <c r="D2042">
        <v>155.520972</v>
      </c>
      <c r="E2042" s="2">
        <v>2</v>
      </c>
      <c r="P2042">
        <v>2</v>
      </c>
      <c r="Q2042" t="str">
        <f>CONCATENATE(C2042,E2042,G2042,I2042)</f>
        <v>12</v>
      </c>
    </row>
    <row r="2043" spans="1:17" x14ac:dyDescent="0.25">
      <c r="A2043">
        <v>2223</v>
      </c>
      <c r="D2043">
        <v>155.55199300000001</v>
      </c>
      <c r="E2043" s="2">
        <v>2</v>
      </c>
      <c r="P2043">
        <v>1</v>
      </c>
      <c r="Q2043" t="str">
        <f>CONCATENATE(C2043,E2043,G2043,I2043)</f>
        <v>2</v>
      </c>
    </row>
    <row r="2044" spans="1:17" x14ac:dyDescent="0.25">
      <c r="A2044">
        <v>2224</v>
      </c>
      <c r="D2044">
        <v>155.51102299999999</v>
      </c>
      <c r="E2044" s="2">
        <v>2</v>
      </c>
      <c r="P2044">
        <v>1</v>
      </c>
      <c r="Q2044" t="str">
        <f>CONCATENATE(C2044,E2044,G2044,I2044)</f>
        <v>2</v>
      </c>
    </row>
    <row r="2045" spans="1:17" x14ac:dyDescent="0.25">
      <c r="A2045">
        <v>2225</v>
      </c>
      <c r="D2045">
        <v>155.563267</v>
      </c>
      <c r="E2045" s="2">
        <v>2</v>
      </c>
      <c r="P2045">
        <v>1</v>
      </c>
      <c r="Q2045" t="str">
        <f>CONCATENATE(C2045,E2045,G2045,I2045)</f>
        <v>2</v>
      </c>
    </row>
    <row r="2046" spans="1:17" x14ac:dyDescent="0.25">
      <c r="A2046">
        <v>2226</v>
      </c>
      <c r="D2046">
        <v>155.534696</v>
      </c>
      <c r="E2046" s="2">
        <v>2</v>
      </c>
      <c r="P2046">
        <v>1</v>
      </c>
      <c r="Q2046" t="str">
        <f>CONCATENATE(C2046,E2046,G2046,I2046)</f>
        <v>2</v>
      </c>
    </row>
    <row r="2047" spans="1:17" x14ac:dyDescent="0.25">
      <c r="A2047">
        <v>2227</v>
      </c>
      <c r="D2047">
        <v>155.54112500000002</v>
      </c>
      <c r="E2047" s="2">
        <v>2</v>
      </c>
      <c r="F2047">
        <v>154.665921</v>
      </c>
      <c r="G2047" s="3">
        <v>3</v>
      </c>
      <c r="P2047">
        <v>2</v>
      </c>
      <c r="Q2047" t="str">
        <f>CONCATENATE(C2047,E2047,G2047,I2047)</f>
        <v>23</v>
      </c>
    </row>
    <row r="2048" spans="1:17" x14ac:dyDescent="0.25">
      <c r="A2048">
        <v>2228</v>
      </c>
      <c r="D2048">
        <v>155.50893100000002</v>
      </c>
      <c r="E2048" s="2">
        <v>2</v>
      </c>
      <c r="F2048">
        <v>154.69663500000001</v>
      </c>
      <c r="G2048" s="3">
        <v>3</v>
      </c>
      <c r="P2048">
        <v>2</v>
      </c>
      <c r="Q2048" t="str">
        <f>CONCATENATE(C2048,E2048,G2048,I2048)</f>
        <v>23</v>
      </c>
    </row>
    <row r="2049" spans="1:17" x14ac:dyDescent="0.25">
      <c r="A2049">
        <v>2229</v>
      </c>
      <c r="D2049">
        <v>155.50893100000002</v>
      </c>
      <c r="E2049" s="2">
        <v>2</v>
      </c>
      <c r="F2049">
        <v>154.59760399999999</v>
      </c>
      <c r="G2049" s="3">
        <v>3</v>
      </c>
      <c r="H2049">
        <v>155.97632900000002</v>
      </c>
      <c r="I2049" s="5">
        <v>4</v>
      </c>
      <c r="P2049">
        <v>3</v>
      </c>
      <c r="Q2049" t="str">
        <f>CONCATENATE(C2049,E2049,G2049,I2049)</f>
        <v>234</v>
      </c>
    </row>
    <row r="2050" spans="1:17" x14ac:dyDescent="0.25">
      <c r="A2050">
        <v>2230</v>
      </c>
      <c r="F2050">
        <v>154.60010500000001</v>
      </c>
      <c r="G2050" s="3">
        <v>3</v>
      </c>
      <c r="H2050">
        <v>156.02704299999999</v>
      </c>
      <c r="I2050" s="5">
        <v>4</v>
      </c>
      <c r="P2050">
        <v>2</v>
      </c>
      <c r="Q2050" t="str">
        <f>CONCATENATE(C2050,E2050,G2050,I2050)</f>
        <v>34</v>
      </c>
    </row>
    <row r="2051" spans="1:17" x14ac:dyDescent="0.25">
      <c r="A2051">
        <v>2231</v>
      </c>
      <c r="F2051">
        <v>154.57240000000002</v>
      </c>
      <c r="G2051" s="3">
        <v>3</v>
      </c>
      <c r="H2051">
        <v>156.00051300000001</v>
      </c>
      <c r="I2051" s="5">
        <v>4</v>
      </c>
      <c r="P2051">
        <v>2</v>
      </c>
      <c r="Q2051" t="str">
        <f>CONCATENATE(C2051,E2051,G2051,I2051)</f>
        <v>34</v>
      </c>
    </row>
    <row r="2052" spans="1:17" x14ac:dyDescent="0.25">
      <c r="A2052">
        <v>2232</v>
      </c>
      <c r="F2052">
        <v>154.53520700000001</v>
      </c>
      <c r="G2052" s="3">
        <v>3</v>
      </c>
      <c r="H2052">
        <v>155.98852299999999</v>
      </c>
      <c r="I2052" s="5">
        <v>4</v>
      </c>
      <c r="P2052">
        <v>2</v>
      </c>
      <c r="Q2052" t="str">
        <f>CONCATENATE(C2052,E2052,G2052,I2052)</f>
        <v>34</v>
      </c>
    </row>
    <row r="2053" spans="1:17" x14ac:dyDescent="0.25">
      <c r="A2053">
        <v>2233</v>
      </c>
      <c r="F2053">
        <v>154.513319</v>
      </c>
      <c r="G2053" s="3">
        <v>3</v>
      </c>
      <c r="H2053">
        <v>155.79882900000001</v>
      </c>
      <c r="I2053" s="5">
        <v>4</v>
      </c>
      <c r="P2053">
        <v>2</v>
      </c>
      <c r="Q2053" t="str">
        <f>CONCATENATE(C2053,E2053,G2053,I2053)</f>
        <v>34</v>
      </c>
    </row>
    <row r="2054" spans="1:17" x14ac:dyDescent="0.25">
      <c r="A2054">
        <v>2234</v>
      </c>
      <c r="F2054">
        <v>154.41928799999999</v>
      </c>
      <c r="G2054" s="3">
        <v>3</v>
      </c>
      <c r="H2054">
        <v>155.90648200000001</v>
      </c>
      <c r="I2054" s="5">
        <v>4</v>
      </c>
      <c r="P2054">
        <v>2</v>
      </c>
      <c r="Q2054" t="str">
        <f>CONCATENATE(C2054,E2054,G2054,I2054)</f>
        <v>34</v>
      </c>
    </row>
    <row r="2055" spans="1:17" x14ac:dyDescent="0.25">
      <c r="A2055">
        <v>2235</v>
      </c>
      <c r="F2055">
        <v>154.478115</v>
      </c>
      <c r="G2055" s="3">
        <v>3</v>
      </c>
      <c r="H2055">
        <v>155.953982</v>
      </c>
      <c r="I2055" s="5">
        <v>4</v>
      </c>
      <c r="P2055">
        <v>2</v>
      </c>
      <c r="Q2055" t="str">
        <f>CONCATENATE(C2055,E2055,G2055,I2055)</f>
        <v>34</v>
      </c>
    </row>
    <row r="2056" spans="1:17" x14ac:dyDescent="0.25">
      <c r="A2056">
        <v>2236</v>
      </c>
      <c r="F2056">
        <v>154.39459400000001</v>
      </c>
      <c r="G2056" s="3">
        <v>3</v>
      </c>
      <c r="H2056">
        <v>155.86581799999999</v>
      </c>
      <c r="I2056" s="5">
        <v>4</v>
      </c>
      <c r="P2056">
        <v>2</v>
      </c>
      <c r="Q2056" t="str">
        <f>CONCATENATE(C2056,E2056,G2056,I2056)</f>
        <v>34</v>
      </c>
    </row>
    <row r="2057" spans="1:17" x14ac:dyDescent="0.25">
      <c r="A2057">
        <v>2237</v>
      </c>
      <c r="B2057">
        <v>169.53571600000001</v>
      </c>
      <c r="C2057" s="4">
        <v>1</v>
      </c>
      <c r="F2057">
        <v>154.665921</v>
      </c>
      <c r="G2057" s="3">
        <v>3</v>
      </c>
      <c r="H2057">
        <v>155.94076699999999</v>
      </c>
      <c r="I2057" s="5">
        <v>4</v>
      </c>
      <c r="P2057">
        <v>3</v>
      </c>
      <c r="Q2057" t="str">
        <f>CONCATENATE(C2057,E2057,G2057,I2057)</f>
        <v>134</v>
      </c>
    </row>
    <row r="2058" spans="1:17" x14ac:dyDescent="0.25">
      <c r="A2058">
        <v>2238</v>
      </c>
      <c r="B2058">
        <v>169.53571600000001</v>
      </c>
      <c r="C2058" s="4">
        <v>1</v>
      </c>
      <c r="F2058">
        <v>154.665921</v>
      </c>
      <c r="G2058" s="3">
        <v>3</v>
      </c>
      <c r="H2058">
        <v>155.92331899999999</v>
      </c>
      <c r="I2058" s="5">
        <v>4</v>
      </c>
      <c r="P2058">
        <v>3</v>
      </c>
      <c r="Q2058" t="str">
        <f>CONCATENATE(C2058,E2058,G2058,I2058)</f>
        <v>134</v>
      </c>
    </row>
    <row r="2059" spans="1:17" x14ac:dyDescent="0.25">
      <c r="A2059">
        <v>2239</v>
      </c>
      <c r="B2059">
        <v>169.51755400000002</v>
      </c>
      <c r="C2059" s="4">
        <v>1</v>
      </c>
      <c r="H2059">
        <v>155.97632900000002</v>
      </c>
      <c r="I2059" s="5">
        <v>4</v>
      </c>
      <c r="P2059">
        <v>2</v>
      </c>
      <c r="Q2059" t="str">
        <f>CONCATENATE(C2059,E2059,G2059,I2059)</f>
        <v>14</v>
      </c>
    </row>
    <row r="2060" spans="1:17" x14ac:dyDescent="0.25">
      <c r="A2060">
        <v>2240</v>
      </c>
      <c r="B2060">
        <v>169.54066399999999</v>
      </c>
      <c r="C2060" s="4">
        <v>1</v>
      </c>
      <c r="H2060">
        <v>155.97632900000002</v>
      </c>
      <c r="I2060" s="5">
        <v>4</v>
      </c>
      <c r="P2060">
        <v>2</v>
      </c>
      <c r="Q2060" t="str">
        <f>CONCATENATE(C2060,E2060,G2060,I2060)</f>
        <v>14</v>
      </c>
    </row>
    <row r="2061" spans="1:17" x14ac:dyDescent="0.25">
      <c r="A2061">
        <v>2241</v>
      </c>
      <c r="B2061">
        <v>169.53495100000001</v>
      </c>
      <c r="C2061" s="4">
        <v>1</v>
      </c>
      <c r="P2061">
        <v>1</v>
      </c>
      <c r="Q2061" t="str">
        <f>CONCATENATE(C2061,E2061,G2061,I2061)</f>
        <v>1</v>
      </c>
    </row>
    <row r="2062" spans="1:17" x14ac:dyDescent="0.25">
      <c r="A2062">
        <v>2242</v>
      </c>
      <c r="B2062">
        <v>169.51979800000001</v>
      </c>
      <c r="C2062" s="4">
        <v>1</v>
      </c>
      <c r="P2062">
        <v>1</v>
      </c>
      <c r="Q2062" t="str">
        <f>CONCATENATE(C2062,E2062,G2062,I2062)</f>
        <v>1</v>
      </c>
    </row>
    <row r="2063" spans="1:17" x14ac:dyDescent="0.25">
      <c r="A2063">
        <v>2243</v>
      </c>
      <c r="B2063">
        <v>169.521737</v>
      </c>
      <c r="C2063" s="4">
        <v>1</v>
      </c>
      <c r="P2063">
        <v>1</v>
      </c>
      <c r="Q2063" t="str">
        <f>CONCATENATE(C2063,E2063,G2063,I2063)</f>
        <v>1</v>
      </c>
    </row>
    <row r="2064" spans="1:17" x14ac:dyDescent="0.25">
      <c r="A2064">
        <v>2244</v>
      </c>
      <c r="B2064">
        <v>169.54388</v>
      </c>
      <c r="C2064" s="4">
        <v>1</v>
      </c>
      <c r="P2064">
        <v>1</v>
      </c>
      <c r="Q2064" t="str">
        <f>CONCATENATE(C2064,E2064,G2064,I2064)</f>
        <v>1</v>
      </c>
    </row>
    <row r="2065" spans="1:17" x14ac:dyDescent="0.25">
      <c r="A2065">
        <v>2245</v>
      </c>
      <c r="B2065">
        <v>169.506891</v>
      </c>
      <c r="C2065" s="4">
        <v>1</v>
      </c>
      <c r="P2065">
        <v>1</v>
      </c>
      <c r="Q2065" t="str">
        <f>CONCATENATE(C2065,E2065,G2065,I2065)</f>
        <v>1</v>
      </c>
    </row>
    <row r="2066" spans="1:17" x14ac:dyDescent="0.25">
      <c r="A2066">
        <v>2246</v>
      </c>
      <c r="B2066">
        <v>169.49704300000002</v>
      </c>
      <c r="C2066" s="4">
        <v>1</v>
      </c>
      <c r="P2066">
        <v>1</v>
      </c>
      <c r="Q2066" t="str">
        <f>CONCATENATE(C2066,E2066,G2066,I2066)</f>
        <v>1</v>
      </c>
    </row>
    <row r="2067" spans="1:17" x14ac:dyDescent="0.25">
      <c r="A2067">
        <v>2247</v>
      </c>
      <c r="B2067">
        <v>169.60469599999999</v>
      </c>
      <c r="C2067" s="4">
        <v>1</v>
      </c>
      <c r="D2067">
        <v>176.81092000000001</v>
      </c>
      <c r="E2067" s="2">
        <v>2</v>
      </c>
      <c r="P2067">
        <v>2</v>
      </c>
      <c r="Q2067" t="str">
        <f>CONCATENATE(C2067,E2067,G2067,I2067)</f>
        <v>12</v>
      </c>
    </row>
    <row r="2068" spans="1:17" x14ac:dyDescent="0.25">
      <c r="A2068">
        <v>2248</v>
      </c>
      <c r="B2068">
        <v>169.53571600000001</v>
      </c>
      <c r="C2068" s="4">
        <v>1</v>
      </c>
      <c r="D2068">
        <v>176.70719500000001</v>
      </c>
      <c r="E2068" s="2">
        <v>2</v>
      </c>
      <c r="P2068">
        <v>2</v>
      </c>
      <c r="Q2068" t="str">
        <f>CONCATENATE(C2068,E2068,G2068,I2068)</f>
        <v>12</v>
      </c>
    </row>
    <row r="2069" spans="1:17" x14ac:dyDescent="0.25">
      <c r="A2069">
        <v>2249</v>
      </c>
      <c r="D2069">
        <v>176.75030800000002</v>
      </c>
      <c r="E2069" s="2">
        <v>2</v>
      </c>
      <c r="P2069">
        <v>1</v>
      </c>
      <c r="Q2069" t="str">
        <f>CONCATENATE(C2069,E2069,G2069,I2069)</f>
        <v>2</v>
      </c>
    </row>
    <row r="2070" spans="1:17" x14ac:dyDescent="0.25">
      <c r="A2070">
        <v>2250</v>
      </c>
      <c r="D2070">
        <v>176.80133000000001</v>
      </c>
      <c r="E2070" s="2">
        <v>2</v>
      </c>
      <c r="P2070">
        <v>1</v>
      </c>
      <c r="Q2070" t="str">
        <f>CONCATENATE(C2070,E2070,G2070,I2070)</f>
        <v>2</v>
      </c>
    </row>
    <row r="2071" spans="1:17" x14ac:dyDescent="0.25">
      <c r="A2071">
        <v>2251</v>
      </c>
      <c r="D2071">
        <v>176.78566499999999</v>
      </c>
      <c r="E2071" s="2">
        <v>2</v>
      </c>
      <c r="P2071">
        <v>1</v>
      </c>
      <c r="Q2071" t="str">
        <f>CONCATENATE(C2071,E2071,G2071,I2071)</f>
        <v>2</v>
      </c>
    </row>
    <row r="2072" spans="1:17" x14ac:dyDescent="0.25">
      <c r="A2072">
        <v>2252</v>
      </c>
      <c r="D2072">
        <v>176.77785800000001</v>
      </c>
      <c r="E2072" s="2">
        <v>2</v>
      </c>
      <c r="P2072">
        <v>1</v>
      </c>
      <c r="Q2072" t="str">
        <f>CONCATENATE(C2072,E2072,G2072,I2072)</f>
        <v>2</v>
      </c>
    </row>
    <row r="2073" spans="1:17" x14ac:dyDescent="0.25">
      <c r="A2073">
        <v>2253</v>
      </c>
      <c r="D2073">
        <v>176.782399</v>
      </c>
      <c r="E2073" s="2">
        <v>2</v>
      </c>
      <c r="F2073">
        <v>174.503726</v>
      </c>
      <c r="G2073" s="3">
        <v>3</v>
      </c>
      <c r="P2073">
        <v>2</v>
      </c>
      <c r="Q2073" t="str">
        <f>CONCATENATE(C2073,E2073,G2073,I2073)</f>
        <v>23</v>
      </c>
    </row>
    <row r="2074" spans="1:17" x14ac:dyDescent="0.25">
      <c r="A2074">
        <v>2254</v>
      </c>
      <c r="D2074">
        <v>176.754186</v>
      </c>
      <c r="E2074" s="2">
        <v>2</v>
      </c>
      <c r="F2074">
        <v>174.51591999999999</v>
      </c>
      <c r="G2074" s="3">
        <v>3</v>
      </c>
      <c r="P2074">
        <v>2</v>
      </c>
      <c r="Q2074" t="str">
        <f>CONCATENATE(C2074,E2074,G2074,I2074)</f>
        <v>23</v>
      </c>
    </row>
    <row r="2075" spans="1:17" x14ac:dyDescent="0.25">
      <c r="A2075">
        <v>2255</v>
      </c>
      <c r="D2075">
        <v>176.81092000000001</v>
      </c>
      <c r="E2075" s="2">
        <v>2</v>
      </c>
      <c r="F2075">
        <v>174.48423700000001</v>
      </c>
      <c r="G2075" s="3">
        <v>3</v>
      </c>
      <c r="H2075">
        <v>176.46046000000001</v>
      </c>
      <c r="I2075" s="5">
        <v>4</v>
      </c>
      <c r="P2075">
        <v>3</v>
      </c>
      <c r="Q2075" t="str">
        <f>CONCATENATE(C2075,E2075,G2075,I2075)</f>
        <v>234</v>
      </c>
    </row>
    <row r="2076" spans="1:17" x14ac:dyDescent="0.25">
      <c r="A2076">
        <v>2256</v>
      </c>
      <c r="F2076">
        <v>174.46770600000002</v>
      </c>
      <c r="G2076" s="3">
        <v>3</v>
      </c>
      <c r="H2076">
        <v>176.445155</v>
      </c>
      <c r="I2076" s="5">
        <v>4</v>
      </c>
      <c r="P2076">
        <v>2</v>
      </c>
      <c r="Q2076" t="str">
        <f>CONCATENATE(C2076,E2076,G2076,I2076)</f>
        <v>34</v>
      </c>
    </row>
    <row r="2077" spans="1:17" x14ac:dyDescent="0.25">
      <c r="A2077">
        <v>2257</v>
      </c>
      <c r="F2077">
        <v>174.46714500000002</v>
      </c>
      <c r="G2077" s="3">
        <v>3</v>
      </c>
      <c r="H2077">
        <v>176.42245</v>
      </c>
      <c r="I2077" s="5">
        <v>4</v>
      </c>
      <c r="P2077">
        <v>2</v>
      </c>
      <c r="Q2077" t="str">
        <f>CONCATENATE(C2077,E2077,G2077,I2077)</f>
        <v>34</v>
      </c>
    </row>
    <row r="2078" spans="1:17" x14ac:dyDescent="0.25">
      <c r="A2078">
        <v>2258</v>
      </c>
      <c r="F2078">
        <v>174.467197</v>
      </c>
      <c r="G2078" s="3">
        <v>3</v>
      </c>
      <c r="H2078">
        <v>176.44576799999999</v>
      </c>
      <c r="I2078" s="5">
        <v>4</v>
      </c>
      <c r="P2078">
        <v>2</v>
      </c>
      <c r="Q2078" t="str">
        <f>CONCATENATE(C2078,E2078,G2078,I2078)</f>
        <v>34</v>
      </c>
    </row>
    <row r="2079" spans="1:17" x14ac:dyDescent="0.25">
      <c r="A2079">
        <v>2259</v>
      </c>
      <c r="F2079">
        <v>174.50158400000001</v>
      </c>
      <c r="G2079" s="3">
        <v>3</v>
      </c>
      <c r="H2079">
        <v>176.43893</v>
      </c>
      <c r="I2079" s="5">
        <v>4</v>
      </c>
      <c r="P2079">
        <v>2</v>
      </c>
      <c r="Q2079" t="str">
        <f>CONCATENATE(C2079,E2079,G2079,I2079)</f>
        <v>34</v>
      </c>
    </row>
    <row r="2080" spans="1:17" x14ac:dyDescent="0.25">
      <c r="A2080">
        <v>2260</v>
      </c>
      <c r="F2080">
        <v>174.488471</v>
      </c>
      <c r="G2080" s="3">
        <v>3</v>
      </c>
      <c r="H2080">
        <v>176.47877600000001</v>
      </c>
      <c r="I2080" s="5">
        <v>4</v>
      </c>
      <c r="P2080">
        <v>2</v>
      </c>
      <c r="Q2080" t="str">
        <f>CONCATENATE(C2080,E2080,G2080,I2080)</f>
        <v>34</v>
      </c>
    </row>
    <row r="2081" spans="1:17" x14ac:dyDescent="0.25">
      <c r="A2081">
        <v>2261</v>
      </c>
      <c r="F2081">
        <v>174.445359</v>
      </c>
      <c r="G2081" s="3">
        <v>3</v>
      </c>
      <c r="H2081">
        <v>176.42882800000001</v>
      </c>
      <c r="I2081" s="5">
        <v>4</v>
      </c>
      <c r="P2081">
        <v>2</v>
      </c>
      <c r="Q2081" t="str">
        <f>CONCATENATE(C2081,E2081,G2081,I2081)</f>
        <v>34</v>
      </c>
    </row>
    <row r="2082" spans="1:17" x14ac:dyDescent="0.25">
      <c r="A2082">
        <v>2262</v>
      </c>
      <c r="F2082">
        <v>174.47148200000001</v>
      </c>
      <c r="G2082" s="3">
        <v>3</v>
      </c>
      <c r="H2082">
        <v>176.425512</v>
      </c>
      <c r="I2082" s="5">
        <v>4</v>
      </c>
      <c r="P2082">
        <v>2</v>
      </c>
      <c r="Q2082" t="str">
        <f>CONCATENATE(C2082,E2082,G2082,I2082)</f>
        <v>34</v>
      </c>
    </row>
    <row r="2083" spans="1:17" x14ac:dyDescent="0.25">
      <c r="A2083">
        <v>2263</v>
      </c>
      <c r="B2083">
        <v>194.10332</v>
      </c>
      <c r="C2083" s="4">
        <v>1</v>
      </c>
      <c r="F2083">
        <v>174.48469700000001</v>
      </c>
      <c r="G2083" s="3">
        <v>3</v>
      </c>
      <c r="H2083">
        <v>176.46046000000001</v>
      </c>
      <c r="I2083" s="5">
        <v>4</v>
      </c>
      <c r="P2083">
        <v>3</v>
      </c>
      <c r="Q2083" t="str">
        <f>CONCATENATE(C2083,E2083,G2083,I2083)</f>
        <v>134</v>
      </c>
    </row>
    <row r="2084" spans="1:17" x14ac:dyDescent="0.25">
      <c r="A2084">
        <v>2264</v>
      </c>
      <c r="B2084">
        <v>194.056331</v>
      </c>
      <c r="C2084" s="4">
        <v>1</v>
      </c>
      <c r="F2084">
        <v>174.503726</v>
      </c>
      <c r="G2084" s="3">
        <v>3</v>
      </c>
      <c r="H2084">
        <v>176.46046000000001</v>
      </c>
      <c r="I2084" s="5">
        <v>4</v>
      </c>
      <c r="P2084">
        <v>3</v>
      </c>
      <c r="Q2084" t="str">
        <f>CONCATENATE(C2084,E2084,G2084,I2084)</f>
        <v>134</v>
      </c>
    </row>
    <row r="2085" spans="1:17" x14ac:dyDescent="0.25">
      <c r="A2085">
        <v>2265</v>
      </c>
      <c r="B2085">
        <v>194.100921</v>
      </c>
      <c r="C2085" s="4">
        <v>1</v>
      </c>
      <c r="H2085">
        <v>176.46046000000001</v>
      </c>
      <c r="I2085" s="5">
        <v>4</v>
      </c>
      <c r="P2085">
        <v>2</v>
      </c>
      <c r="Q2085" t="str">
        <f>CONCATENATE(C2085,E2085,G2085,I2085)</f>
        <v>14</v>
      </c>
    </row>
    <row r="2086" spans="1:17" x14ac:dyDescent="0.25">
      <c r="A2086">
        <v>2266</v>
      </c>
      <c r="B2086">
        <v>194.08974800000001</v>
      </c>
      <c r="C2086" s="4">
        <v>1</v>
      </c>
      <c r="H2086">
        <v>176.46046000000001</v>
      </c>
      <c r="I2086" s="5">
        <v>4</v>
      </c>
      <c r="P2086">
        <v>2</v>
      </c>
      <c r="Q2086" t="str">
        <f>CONCATENATE(C2086,E2086,G2086,I2086)</f>
        <v>14</v>
      </c>
    </row>
    <row r="2087" spans="1:17" x14ac:dyDescent="0.25">
      <c r="A2087">
        <v>2267</v>
      </c>
      <c r="B2087">
        <v>194.11265500000002</v>
      </c>
      <c r="C2087" s="4">
        <v>1</v>
      </c>
      <c r="P2087">
        <v>1</v>
      </c>
      <c r="Q2087" t="str">
        <f>CONCATENATE(C2087,E2087,G2087,I2087)</f>
        <v>1</v>
      </c>
    </row>
    <row r="2088" spans="1:17" x14ac:dyDescent="0.25">
      <c r="A2088">
        <v>2268</v>
      </c>
      <c r="B2088">
        <v>194.126994</v>
      </c>
      <c r="C2088" s="4">
        <v>1</v>
      </c>
      <c r="P2088">
        <v>1</v>
      </c>
      <c r="Q2088" t="str">
        <f>CONCATENATE(C2088,E2088,G2088,I2088)</f>
        <v>1</v>
      </c>
    </row>
    <row r="2089" spans="1:17" x14ac:dyDescent="0.25">
      <c r="A2089">
        <v>2269</v>
      </c>
      <c r="B2089">
        <v>194.150104</v>
      </c>
      <c r="C2089" s="4">
        <v>1</v>
      </c>
      <c r="P2089">
        <v>1</v>
      </c>
      <c r="Q2089" t="str">
        <f>CONCATENATE(C2089,E2089,G2089,I2089)</f>
        <v>1</v>
      </c>
    </row>
    <row r="2090" spans="1:17" x14ac:dyDescent="0.25">
      <c r="A2090">
        <v>2270</v>
      </c>
      <c r="B2090">
        <v>194.10786000000002</v>
      </c>
      <c r="C2090" s="4">
        <v>1</v>
      </c>
      <c r="P2090">
        <v>1</v>
      </c>
      <c r="Q2090" t="str">
        <f>CONCATENATE(C2090,E2090,G2090,I2090)</f>
        <v>1</v>
      </c>
    </row>
    <row r="2091" spans="1:17" x14ac:dyDescent="0.25">
      <c r="A2091">
        <v>2271</v>
      </c>
      <c r="B2091">
        <v>194.12158500000001</v>
      </c>
      <c r="C2091" s="4">
        <v>1</v>
      </c>
      <c r="P2091">
        <v>1</v>
      </c>
      <c r="Q2091" t="str">
        <f>CONCATENATE(C2091,E2091,G2091,I2091)</f>
        <v>1</v>
      </c>
    </row>
    <row r="2092" spans="1:17" x14ac:dyDescent="0.25">
      <c r="A2092">
        <v>2272</v>
      </c>
      <c r="B2092">
        <v>194.10647900000001</v>
      </c>
      <c r="C2092" s="4">
        <v>1</v>
      </c>
      <c r="D2092">
        <v>200.95495099999999</v>
      </c>
      <c r="E2092" s="2">
        <v>2</v>
      </c>
      <c r="P2092">
        <v>2</v>
      </c>
      <c r="Q2092" t="str">
        <f>CONCATENATE(C2092,E2092,G2092,I2092)</f>
        <v>12</v>
      </c>
    </row>
    <row r="2093" spans="1:17" x14ac:dyDescent="0.25">
      <c r="A2093">
        <v>2273</v>
      </c>
      <c r="B2093">
        <v>194.10332</v>
      </c>
      <c r="C2093" s="4">
        <v>1</v>
      </c>
      <c r="D2093">
        <v>200.93898300000001</v>
      </c>
      <c r="E2093" s="2">
        <v>2</v>
      </c>
      <c r="P2093">
        <v>2</v>
      </c>
      <c r="Q2093" t="str">
        <f>CONCATENATE(C2093,E2093,G2093,I2093)</f>
        <v>12</v>
      </c>
    </row>
    <row r="2094" spans="1:17" x14ac:dyDescent="0.25">
      <c r="A2094">
        <v>2274</v>
      </c>
      <c r="B2094">
        <v>194.10332</v>
      </c>
      <c r="C2094" s="4">
        <v>1</v>
      </c>
      <c r="D2094">
        <v>200.95811800000001</v>
      </c>
      <c r="E2094" s="2">
        <v>2</v>
      </c>
      <c r="P2094">
        <v>2</v>
      </c>
      <c r="Q2094" t="str">
        <f>CONCATENATE(C2094,E2094,G2094,I2094)</f>
        <v>12</v>
      </c>
    </row>
    <row r="2095" spans="1:17" x14ac:dyDescent="0.25">
      <c r="A2095">
        <v>2275</v>
      </c>
      <c r="D2095">
        <v>200.963168</v>
      </c>
      <c r="E2095" s="2">
        <v>2</v>
      </c>
      <c r="P2095">
        <v>1</v>
      </c>
      <c r="Q2095" t="str">
        <f>CONCATENATE(C2095,E2095,G2095,I2095)</f>
        <v>2</v>
      </c>
    </row>
    <row r="2096" spans="1:17" x14ac:dyDescent="0.25">
      <c r="A2096">
        <v>2276</v>
      </c>
      <c r="D2096">
        <v>201.00413400000002</v>
      </c>
      <c r="E2096" s="2">
        <v>2</v>
      </c>
      <c r="P2096">
        <v>1</v>
      </c>
      <c r="Q2096" t="str">
        <f>CONCATENATE(C2096,E2096,G2096,I2096)</f>
        <v>2</v>
      </c>
    </row>
    <row r="2097" spans="1:17" x14ac:dyDescent="0.25">
      <c r="A2097">
        <v>2277</v>
      </c>
      <c r="D2097">
        <v>200.951942</v>
      </c>
      <c r="E2097" s="2">
        <v>2</v>
      </c>
      <c r="P2097">
        <v>1</v>
      </c>
      <c r="Q2097" t="str">
        <f>CONCATENATE(C2097,E2097,G2097,I2097)</f>
        <v>2</v>
      </c>
    </row>
    <row r="2098" spans="1:17" x14ac:dyDescent="0.25">
      <c r="A2098">
        <v>2278</v>
      </c>
      <c r="D2098">
        <v>200.861278</v>
      </c>
      <c r="E2098" s="2">
        <v>2</v>
      </c>
      <c r="P2098">
        <v>1</v>
      </c>
      <c r="Q2098" t="str">
        <f>CONCATENATE(C2098,E2098,G2098,I2098)</f>
        <v>2</v>
      </c>
    </row>
    <row r="2099" spans="1:17" x14ac:dyDescent="0.25">
      <c r="A2099">
        <v>2279</v>
      </c>
      <c r="D2099">
        <v>200.88229699999999</v>
      </c>
      <c r="E2099" s="2">
        <v>2</v>
      </c>
      <c r="P2099">
        <v>1</v>
      </c>
      <c r="Q2099" t="str">
        <f>CONCATENATE(C2099,E2099,G2099,I2099)</f>
        <v>2</v>
      </c>
    </row>
    <row r="2100" spans="1:17" x14ac:dyDescent="0.25">
      <c r="A2100">
        <v>2280</v>
      </c>
      <c r="D2100">
        <v>200.95495099999999</v>
      </c>
      <c r="E2100" s="2">
        <v>2</v>
      </c>
      <c r="F2100">
        <v>200.26346900000001</v>
      </c>
      <c r="G2100" s="3">
        <v>3</v>
      </c>
      <c r="H2100">
        <v>200.64341999999999</v>
      </c>
      <c r="I2100" s="5">
        <v>4</v>
      </c>
      <c r="P2100">
        <v>3</v>
      </c>
      <c r="Q2100" t="str">
        <f>CONCATENATE(C2100,E2100,G2100,I2100)</f>
        <v>234</v>
      </c>
    </row>
    <row r="2101" spans="1:17" x14ac:dyDescent="0.25">
      <c r="A2101">
        <v>2281</v>
      </c>
      <c r="F2101">
        <v>200.31541000000001</v>
      </c>
      <c r="G2101" s="3">
        <v>3</v>
      </c>
      <c r="H2101">
        <v>200.70852200000002</v>
      </c>
      <c r="I2101" s="5">
        <v>4</v>
      </c>
      <c r="P2101">
        <v>2</v>
      </c>
      <c r="Q2101" t="str">
        <f>CONCATENATE(C2101,E2101,G2101,I2101)</f>
        <v>34</v>
      </c>
    </row>
    <row r="2102" spans="1:17" x14ac:dyDescent="0.25">
      <c r="A2102">
        <v>2282</v>
      </c>
      <c r="F2102">
        <v>200.26719600000001</v>
      </c>
      <c r="G2102" s="3">
        <v>3</v>
      </c>
      <c r="H2102">
        <v>200.74143100000001</v>
      </c>
      <c r="I2102" s="5">
        <v>4</v>
      </c>
      <c r="P2102">
        <v>2</v>
      </c>
      <c r="Q2102" t="str">
        <f>CONCATENATE(C2102,E2102,G2102,I2102)</f>
        <v>34</v>
      </c>
    </row>
    <row r="2103" spans="1:17" x14ac:dyDescent="0.25">
      <c r="A2103">
        <v>2283</v>
      </c>
      <c r="F2103">
        <v>200.299747</v>
      </c>
      <c r="G2103" s="3">
        <v>3</v>
      </c>
      <c r="H2103">
        <v>200.73479800000001</v>
      </c>
      <c r="I2103" s="5">
        <v>4</v>
      </c>
      <c r="P2103">
        <v>2</v>
      </c>
      <c r="Q2103" t="str">
        <f>CONCATENATE(C2103,E2103,G2103,I2103)</f>
        <v>34</v>
      </c>
    </row>
    <row r="2104" spans="1:17" x14ac:dyDescent="0.25">
      <c r="A2104">
        <v>2284</v>
      </c>
      <c r="F2104">
        <v>200.28857300000001</v>
      </c>
      <c r="G2104" s="3">
        <v>3</v>
      </c>
      <c r="H2104">
        <v>200.73362700000001</v>
      </c>
      <c r="I2104" s="5">
        <v>4</v>
      </c>
      <c r="P2104">
        <v>2</v>
      </c>
      <c r="Q2104" t="str">
        <f>CONCATENATE(C2104,E2104,G2104,I2104)</f>
        <v>34</v>
      </c>
    </row>
    <row r="2105" spans="1:17" x14ac:dyDescent="0.25">
      <c r="A2105">
        <v>2285</v>
      </c>
      <c r="F2105">
        <v>200.33158400000002</v>
      </c>
      <c r="G2105" s="3">
        <v>3</v>
      </c>
      <c r="H2105">
        <v>200.73332099999999</v>
      </c>
      <c r="I2105" s="5">
        <v>4</v>
      </c>
      <c r="P2105">
        <v>2</v>
      </c>
      <c r="Q2105" t="str">
        <f>CONCATENATE(C2105,E2105,G2105,I2105)</f>
        <v>34</v>
      </c>
    </row>
    <row r="2106" spans="1:17" x14ac:dyDescent="0.25">
      <c r="A2106">
        <v>2286</v>
      </c>
      <c r="F2106">
        <v>200.36087000000001</v>
      </c>
      <c r="G2106" s="3">
        <v>3</v>
      </c>
      <c r="H2106">
        <v>200.76515499999999</v>
      </c>
      <c r="I2106" s="5">
        <v>4</v>
      </c>
      <c r="P2106">
        <v>2</v>
      </c>
      <c r="Q2106" t="str">
        <f>CONCATENATE(C2106,E2106,G2106,I2106)</f>
        <v>34</v>
      </c>
    </row>
    <row r="2107" spans="1:17" x14ac:dyDescent="0.25">
      <c r="A2107">
        <v>2287</v>
      </c>
      <c r="F2107">
        <v>200.37898200000001</v>
      </c>
      <c r="G2107" s="3">
        <v>3</v>
      </c>
      <c r="H2107">
        <v>200.78489999999999</v>
      </c>
      <c r="I2107" s="5">
        <v>4</v>
      </c>
      <c r="P2107">
        <v>2</v>
      </c>
      <c r="Q2107" t="str">
        <f>CONCATENATE(C2107,E2107,G2107,I2107)</f>
        <v>34</v>
      </c>
    </row>
    <row r="2108" spans="1:17" x14ac:dyDescent="0.25">
      <c r="A2108">
        <v>2288</v>
      </c>
      <c r="B2108">
        <v>216.28319099999999</v>
      </c>
      <c r="C2108" s="4">
        <v>1</v>
      </c>
      <c r="F2108">
        <v>200.293575</v>
      </c>
      <c r="G2108" s="3">
        <v>3</v>
      </c>
      <c r="H2108">
        <v>200.757858</v>
      </c>
      <c r="I2108" s="5">
        <v>4</v>
      </c>
      <c r="P2108">
        <v>3</v>
      </c>
      <c r="Q2108" t="str">
        <f>CONCATENATE(C2108,E2108,G2108,I2108)</f>
        <v>134</v>
      </c>
    </row>
    <row r="2109" spans="1:17" x14ac:dyDescent="0.25">
      <c r="A2109">
        <v>2289</v>
      </c>
      <c r="B2109">
        <v>216.24137400000001</v>
      </c>
      <c r="C2109" s="4">
        <v>1</v>
      </c>
      <c r="F2109">
        <v>200.26346900000001</v>
      </c>
      <c r="G2109" s="3">
        <v>3</v>
      </c>
      <c r="H2109">
        <v>200.72367400000002</v>
      </c>
      <c r="I2109" s="5">
        <v>4</v>
      </c>
      <c r="P2109">
        <v>3</v>
      </c>
      <c r="Q2109" t="str">
        <f>CONCATENATE(C2109,E2109,G2109,I2109)</f>
        <v>134</v>
      </c>
    </row>
    <row r="2110" spans="1:17" x14ac:dyDescent="0.25">
      <c r="A2110">
        <v>2290</v>
      </c>
      <c r="B2110">
        <v>216.24445499999999</v>
      </c>
      <c r="C2110" s="4">
        <v>1</v>
      </c>
      <c r="H2110">
        <v>200.64341999999999</v>
      </c>
      <c r="I2110" s="5">
        <v>4</v>
      </c>
      <c r="P2110">
        <v>2</v>
      </c>
      <c r="Q2110" t="str">
        <f>CONCATENATE(C2110,E2110,G2110,I2110)</f>
        <v>14</v>
      </c>
    </row>
    <row r="2111" spans="1:17" x14ac:dyDescent="0.25">
      <c r="A2111">
        <v>2291</v>
      </c>
      <c r="B2111">
        <v>216.267383</v>
      </c>
      <c r="C2111" s="4">
        <v>1</v>
      </c>
      <c r="H2111">
        <v>200.64341999999999</v>
      </c>
      <c r="I2111" s="5">
        <v>4</v>
      </c>
      <c r="P2111">
        <v>2</v>
      </c>
      <c r="Q2111" t="str">
        <f>CONCATENATE(C2111,E2111,G2111,I2111)</f>
        <v>14</v>
      </c>
    </row>
    <row r="2112" spans="1:17" x14ac:dyDescent="0.25">
      <c r="A2112">
        <v>2292</v>
      </c>
      <c r="B2112">
        <v>216.259151</v>
      </c>
      <c r="C2112" s="4">
        <v>1</v>
      </c>
      <c r="P2112">
        <v>1</v>
      </c>
      <c r="Q2112" t="str">
        <f>CONCATENATE(C2112,E2112,G2112,I2112)</f>
        <v>1</v>
      </c>
    </row>
    <row r="2113" spans="1:17" x14ac:dyDescent="0.25">
      <c r="A2113">
        <v>2293</v>
      </c>
      <c r="B2113">
        <v>216.243495</v>
      </c>
      <c r="C2113" s="4">
        <v>1</v>
      </c>
      <c r="P2113">
        <v>1</v>
      </c>
      <c r="Q2113" t="str">
        <f>CONCATENATE(C2113,E2113,G2113,I2113)</f>
        <v>1</v>
      </c>
    </row>
    <row r="2114" spans="1:17" x14ac:dyDescent="0.25">
      <c r="A2114">
        <v>2294</v>
      </c>
      <c r="B2114">
        <v>216.266828</v>
      </c>
      <c r="C2114" s="4">
        <v>1</v>
      </c>
      <c r="P2114">
        <v>1</v>
      </c>
      <c r="Q2114" t="str">
        <f>CONCATENATE(C2114,E2114,G2114,I2114)</f>
        <v>1</v>
      </c>
    </row>
    <row r="2115" spans="1:17" x14ac:dyDescent="0.25">
      <c r="A2115">
        <v>2295</v>
      </c>
      <c r="B2115">
        <v>216.29440199999999</v>
      </c>
      <c r="C2115" s="4">
        <v>1</v>
      </c>
      <c r="D2115">
        <v>222.052694</v>
      </c>
      <c r="E2115" s="2">
        <v>2</v>
      </c>
      <c r="P2115">
        <v>2</v>
      </c>
      <c r="Q2115" t="str">
        <f>CONCATENATE(C2115,E2115,G2115,I2115)</f>
        <v>12</v>
      </c>
    </row>
    <row r="2116" spans="1:17" x14ac:dyDescent="0.25">
      <c r="A2116">
        <v>2296</v>
      </c>
      <c r="B2116">
        <v>216.31460300000001</v>
      </c>
      <c r="C2116" s="4">
        <v>1</v>
      </c>
      <c r="D2116">
        <v>222.06395599999999</v>
      </c>
      <c r="E2116" s="2">
        <v>2</v>
      </c>
      <c r="P2116">
        <v>2</v>
      </c>
      <c r="Q2116" t="str">
        <f>CONCATENATE(C2116,E2116,G2116,I2116)</f>
        <v>12</v>
      </c>
    </row>
    <row r="2117" spans="1:17" x14ac:dyDescent="0.25">
      <c r="A2117">
        <v>2297</v>
      </c>
      <c r="B2117">
        <v>216.36424700000001</v>
      </c>
      <c r="C2117" s="4">
        <v>1</v>
      </c>
      <c r="D2117">
        <v>222.06052199999999</v>
      </c>
      <c r="E2117" s="2">
        <v>2</v>
      </c>
      <c r="P2117">
        <v>2</v>
      </c>
      <c r="Q2117" t="str">
        <f>CONCATENATE(C2117,E2117,G2117,I2117)</f>
        <v>12</v>
      </c>
    </row>
    <row r="2118" spans="1:17" x14ac:dyDescent="0.25">
      <c r="A2118">
        <v>2298</v>
      </c>
      <c r="B2118">
        <v>216.28319099999999</v>
      </c>
      <c r="C2118" s="4">
        <v>1</v>
      </c>
      <c r="D2118">
        <v>222.03330099999999</v>
      </c>
      <c r="E2118" s="2">
        <v>2</v>
      </c>
      <c r="P2118">
        <v>2</v>
      </c>
      <c r="Q2118" t="str">
        <f>CONCATENATE(C2118,E2118,G2118,I2118)</f>
        <v>12</v>
      </c>
    </row>
    <row r="2119" spans="1:17" x14ac:dyDescent="0.25">
      <c r="A2119">
        <v>2299</v>
      </c>
      <c r="D2119">
        <v>222.046684</v>
      </c>
      <c r="E2119" s="2">
        <v>2</v>
      </c>
      <c r="P2119">
        <v>1</v>
      </c>
      <c r="Q2119" t="str">
        <f>CONCATENATE(C2119,E2119,G2119,I2119)</f>
        <v>2</v>
      </c>
    </row>
    <row r="2120" spans="1:17" x14ac:dyDescent="0.25">
      <c r="A2120">
        <v>2300</v>
      </c>
      <c r="D2120">
        <v>222.03102799999999</v>
      </c>
      <c r="E2120" s="2">
        <v>2</v>
      </c>
      <c r="P2120">
        <v>1</v>
      </c>
      <c r="Q2120" t="str">
        <f>CONCATENATE(C2120,E2120,G2120,I2120)</f>
        <v>2</v>
      </c>
    </row>
    <row r="2121" spans="1:17" x14ac:dyDescent="0.25">
      <c r="A2121">
        <v>2301</v>
      </c>
      <c r="D2121">
        <v>221.98461699999999</v>
      </c>
      <c r="E2121" s="2">
        <v>2</v>
      </c>
      <c r="P2121">
        <v>1</v>
      </c>
      <c r="Q2121" t="str">
        <f>CONCATENATE(C2121,E2121,G2121,I2121)</f>
        <v>2</v>
      </c>
    </row>
    <row r="2122" spans="1:17" x14ac:dyDescent="0.25">
      <c r="A2122">
        <v>2302</v>
      </c>
      <c r="D2122">
        <v>221.98143400000001</v>
      </c>
      <c r="E2122" s="2">
        <v>2</v>
      </c>
      <c r="P2122">
        <v>1</v>
      </c>
      <c r="Q2122" t="str">
        <f>CONCATENATE(C2122,E2122,G2122,I2122)</f>
        <v>2</v>
      </c>
    </row>
    <row r="2123" spans="1:17" x14ac:dyDescent="0.25">
      <c r="A2123">
        <v>2303</v>
      </c>
      <c r="D2123">
        <v>222.00719100000001</v>
      </c>
      <c r="E2123" s="2">
        <v>2</v>
      </c>
      <c r="P2123">
        <v>1</v>
      </c>
      <c r="Q2123" t="str">
        <f>CONCATENATE(C2123,E2123,G2123,I2123)</f>
        <v>2</v>
      </c>
    </row>
    <row r="2124" spans="1:17" x14ac:dyDescent="0.25">
      <c r="A2124">
        <v>2304</v>
      </c>
      <c r="D2124">
        <v>221.988101</v>
      </c>
      <c r="E2124" s="2">
        <v>2</v>
      </c>
      <c r="F2124">
        <v>221.098298</v>
      </c>
      <c r="G2124" s="3">
        <v>3</v>
      </c>
      <c r="P2124">
        <v>2</v>
      </c>
      <c r="Q2124" t="str">
        <f>CONCATENATE(C2124,E2124,G2124,I2124)</f>
        <v>23</v>
      </c>
    </row>
    <row r="2125" spans="1:17" x14ac:dyDescent="0.25">
      <c r="A2125">
        <v>2305</v>
      </c>
      <c r="D2125">
        <v>222.052694</v>
      </c>
      <c r="E2125" s="2">
        <v>2</v>
      </c>
      <c r="F2125">
        <v>221.12213499999999</v>
      </c>
      <c r="G2125" s="3">
        <v>3</v>
      </c>
      <c r="H2125">
        <v>222.42580599999999</v>
      </c>
      <c r="I2125" s="5">
        <v>4</v>
      </c>
      <c r="P2125">
        <v>3</v>
      </c>
      <c r="Q2125" t="str">
        <f>CONCATENATE(C2125,E2125,G2125,I2125)</f>
        <v>234</v>
      </c>
    </row>
    <row r="2126" spans="1:17" x14ac:dyDescent="0.25">
      <c r="A2126">
        <v>2306</v>
      </c>
      <c r="F2126">
        <v>221.12466000000001</v>
      </c>
      <c r="G2126" s="3">
        <v>3</v>
      </c>
      <c r="H2126">
        <v>222.47953999999999</v>
      </c>
      <c r="I2126" s="5">
        <v>4</v>
      </c>
      <c r="P2126">
        <v>2</v>
      </c>
      <c r="Q2126" t="str">
        <f>CONCATENATE(C2126,E2126,G2126,I2126)</f>
        <v>34</v>
      </c>
    </row>
    <row r="2127" spans="1:17" x14ac:dyDescent="0.25">
      <c r="A2127">
        <v>2307</v>
      </c>
      <c r="F2127">
        <v>221.161023</v>
      </c>
      <c r="G2127" s="3">
        <v>3</v>
      </c>
      <c r="H2127">
        <v>222.42570499999999</v>
      </c>
      <c r="I2127" s="5">
        <v>4</v>
      </c>
      <c r="P2127">
        <v>2</v>
      </c>
      <c r="Q2127" t="str">
        <f>CONCATENATE(C2127,E2127,G2127,I2127)</f>
        <v>34</v>
      </c>
    </row>
    <row r="2128" spans="1:17" x14ac:dyDescent="0.25">
      <c r="A2128">
        <v>2308</v>
      </c>
      <c r="F2128">
        <v>221.12971099999999</v>
      </c>
      <c r="G2128" s="3">
        <v>3</v>
      </c>
      <c r="H2128">
        <v>222.42575600000001</v>
      </c>
      <c r="I2128" s="5">
        <v>4</v>
      </c>
      <c r="P2128">
        <v>2</v>
      </c>
      <c r="Q2128" t="str">
        <f>CONCATENATE(C2128,E2128,G2128,I2128)</f>
        <v>34</v>
      </c>
    </row>
    <row r="2129" spans="1:17" x14ac:dyDescent="0.25">
      <c r="A2129">
        <v>2309</v>
      </c>
      <c r="F2129">
        <v>221.14809399999999</v>
      </c>
      <c r="G2129" s="3">
        <v>3</v>
      </c>
      <c r="H2129">
        <v>222.42469499999999</v>
      </c>
      <c r="I2129" s="5">
        <v>4</v>
      </c>
      <c r="P2129">
        <v>2</v>
      </c>
      <c r="Q2129" t="str">
        <f>CONCATENATE(C2129,E2129,G2129,I2129)</f>
        <v>34</v>
      </c>
    </row>
    <row r="2130" spans="1:17" x14ac:dyDescent="0.25">
      <c r="A2130">
        <v>2310</v>
      </c>
      <c r="F2130">
        <v>221.13072099999999</v>
      </c>
      <c r="G2130" s="3">
        <v>3</v>
      </c>
      <c r="H2130">
        <v>222.424038</v>
      </c>
      <c r="I2130" s="5">
        <v>4</v>
      </c>
      <c r="P2130">
        <v>2</v>
      </c>
      <c r="Q2130" t="str">
        <f>CONCATENATE(C2130,E2130,G2130,I2130)</f>
        <v>34</v>
      </c>
    </row>
    <row r="2131" spans="1:17" x14ac:dyDescent="0.25">
      <c r="A2131">
        <v>2311</v>
      </c>
      <c r="F2131">
        <v>221.12546900000001</v>
      </c>
      <c r="G2131" s="3">
        <v>3</v>
      </c>
      <c r="H2131">
        <v>222.446361</v>
      </c>
      <c r="I2131" s="5">
        <v>4</v>
      </c>
      <c r="P2131">
        <v>2</v>
      </c>
      <c r="Q2131" t="str">
        <f>CONCATENATE(C2131,E2131,G2131,I2131)</f>
        <v>34</v>
      </c>
    </row>
    <row r="2132" spans="1:17" x14ac:dyDescent="0.25">
      <c r="A2132">
        <v>2312</v>
      </c>
      <c r="B2132">
        <v>237.121723</v>
      </c>
      <c r="C2132" s="4">
        <v>1</v>
      </c>
      <c r="F2132">
        <v>221.13274000000001</v>
      </c>
      <c r="G2132" s="3">
        <v>3</v>
      </c>
      <c r="H2132">
        <v>222.42353299999999</v>
      </c>
      <c r="I2132" s="5">
        <v>4</v>
      </c>
      <c r="P2132">
        <v>3</v>
      </c>
      <c r="Q2132" t="str">
        <f>CONCATENATE(C2132,E2132,G2132,I2132)</f>
        <v>134</v>
      </c>
    </row>
    <row r="2133" spans="1:17" x14ac:dyDescent="0.25">
      <c r="A2133">
        <v>2313</v>
      </c>
      <c r="B2133">
        <v>237.12096500000001</v>
      </c>
      <c r="C2133" s="4">
        <v>1</v>
      </c>
      <c r="F2133">
        <v>221.08284399999999</v>
      </c>
      <c r="G2133" s="3">
        <v>3</v>
      </c>
      <c r="H2133">
        <v>222.444997</v>
      </c>
      <c r="I2133" s="5">
        <v>4</v>
      </c>
      <c r="P2133">
        <v>3</v>
      </c>
      <c r="Q2133" t="str">
        <f>CONCATENATE(C2133,E2133,G2133,I2133)</f>
        <v>134</v>
      </c>
    </row>
    <row r="2134" spans="1:17" x14ac:dyDescent="0.25">
      <c r="A2134">
        <v>2314</v>
      </c>
      <c r="B2134">
        <v>237.12732800000001</v>
      </c>
      <c r="C2134" s="4">
        <v>1</v>
      </c>
      <c r="F2134">
        <v>221.098298</v>
      </c>
      <c r="G2134" s="3">
        <v>3</v>
      </c>
      <c r="H2134">
        <v>222.46398600000001</v>
      </c>
      <c r="I2134" s="5">
        <v>4</v>
      </c>
      <c r="P2134">
        <v>3</v>
      </c>
      <c r="Q2134" t="str">
        <f>CONCATENATE(C2134,E2134,G2134,I2134)</f>
        <v>134</v>
      </c>
    </row>
    <row r="2135" spans="1:17" x14ac:dyDescent="0.25">
      <c r="A2135">
        <v>2315</v>
      </c>
      <c r="B2135">
        <v>237.12470200000001</v>
      </c>
      <c r="C2135" s="4">
        <v>1</v>
      </c>
      <c r="H2135">
        <v>222.47747000000001</v>
      </c>
      <c r="I2135" s="5">
        <v>4</v>
      </c>
      <c r="P2135">
        <v>2</v>
      </c>
      <c r="Q2135" t="str">
        <f>CONCATENATE(C2135,E2135,G2135,I2135)</f>
        <v>14</v>
      </c>
    </row>
    <row r="2136" spans="1:17" x14ac:dyDescent="0.25">
      <c r="A2136">
        <v>2316</v>
      </c>
      <c r="B2136">
        <v>237.12985399999999</v>
      </c>
      <c r="C2136" s="4">
        <v>1</v>
      </c>
      <c r="H2136">
        <v>222.505852</v>
      </c>
      <c r="I2136" s="5">
        <v>4</v>
      </c>
      <c r="P2136">
        <v>2</v>
      </c>
      <c r="Q2136" t="str">
        <f>CONCATENATE(C2136,E2136,G2136,I2136)</f>
        <v>14</v>
      </c>
    </row>
    <row r="2137" spans="1:17" x14ac:dyDescent="0.25">
      <c r="A2137">
        <v>2317</v>
      </c>
      <c r="B2137">
        <v>237.10546099999999</v>
      </c>
      <c r="C2137" s="4">
        <v>1</v>
      </c>
      <c r="H2137">
        <v>222.42580599999999</v>
      </c>
      <c r="I2137" s="5">
        <v>4</v>
      </c>
      <c r="P2137">
        <v>2</v>
      </c>
      <c r="Q2137" t="str">
        <f>CONCATENATE(C2137,E2137,G2137,I2137)</f>
        <v>14</v>
      </c>
    </row>
    <row r="2138" spans="1:17" x14ac:dyDescent="0.25">
      <c r="A2138">
        <v>2318</v>
      </c>
      <c r="B2138">
        <v>237.08283599999999</v>
      </c>
      <c r="C2138" s="4">
        <v>1</v>
      </c>
      <c r="P2138">
        <v>1</v>
      </c>
      <c r="Q2138" t="str">
        <f>CONCATENATE(C2138,E2138,G2138,I2138)</f>
        <v>1</v>
      </c>
    </row>
    <row r="2139" spans="1:17" x14ac:dyDescent="0.25">
      <c r="A2139">
        <v>2319</v>
      </c>
      <c r="B2139">
        <v>237.11192499999999</v>
      </c>
      <c r="C2139" s="4">
        <v>1</v>
      </c>
      <c r="P2139">
        <v>1</v>
      </c>
      <c r="Q2139" t="str">
        <f>CONCATENATE(C2139,E2139,G2139,I2139)</f>
        <v>1</v>
      </c>
    </row>
    <row r="2140" spans="1:17" x14ac:dyDescent="0.25">
      <c r="A2140">
        <v>2320</v>
      </c>
      <c r="B2140">
        <v>237.127782</v>
      </c>
      <c r="C2140" s="4">
        <v>1</v>
      </c>
      <c r="P2140">
        <v>1</v>
      </c>
      <c r="Q2140" t="str">
        <f>CONCATENATE(C2140,E2140,G2140,I2140)</f>
        <v>1</v>
      </c>
    </row>
    <row r="2141" spans="1:17" x14ac:dyDescent="0.25">
      <c r="A2141">
        <v>2321</v>
      </c>
      <c r="B2141">
        <v>237.12985399999999</v>
      </c>
      <c r="C2141" s="4">
        <v>1</v>
      </c>
      <c r="P2141">
        <v>1</v>
      </c>
      <c r="Q2141" t="str">
        <f>CONCATENATE(C2141,E2141,G2141,I2141)</f>
        <v>1</v>
      </c>
    </row>
    <row r="2142" spans="1:17" x14ac:dyDescent="0.25">
      <c r="A2142">
        <v>2322</v>
      </c>
      <c r="B2142">
        <v>237.15909500000001</v>
      </c>
      <c r="C2142" s="4">
        <v>1</v>
      </c>
      <c r="D2142">
        <v>245.74638099999999</v>
      </c>
      <c r="E2142" s="2">
        <v>2</v>
      </c>
      <c r="P2142">
        <v>2</v>
      </c>
      <c r="Q2142" t="str">
        <f>CONCATENATE(C2142,E2142,G2142,I2142)</f>
        <v>12</v>
      </c>
    </row>
    <row r="2143" spans="1:17" x14ac:dyDescent="0.25">
      <c r="A2143">
        <v>2323</v>
      </c>
      <c r="B2143">
        <v>237.121723</v>
      </c>
      <c r="C2143" s="4">
        <v>1</v>
      </c>
      <c r="D2143">
        <v>245.73542499999999</v>
      </c>
      <c r="E2143" s="2">
        <v>2</v>
      </c>
      <c r="P2143">
        <v>2</v>
      </c>
      <c r="Q2143" t="str">
        <f>CONCATENATE(C2143,E2143,G2143,I2143)</f>
        <v>12</v>
      </c>
    </row>
    <row r="2144" spans="1:17" x14ac:dyDescent="0.25">
      <c r="A2144">
        <v>2324</v>
      </c>
      <c r="B2144">
        <v>237.121723</v>
      </c>
      <c r="C2144" s="4">
        <v>1</v>
      </c>
      <c r="D2144">
        <v>245.75406000000001</v>
      </c>
      <c r="E2144" s="2">
        <v>2</v>
      </c>
      <c r="P2144">
        <v>2</v>
      </c>
      <c r="Q2144" t="str">
        <f>CONCATENATE(C2144,E2144,G2144,I2144)</f>
        <v>12</v>
      </c>
    </row>
    <row r="2145" spans="1:17" x14ac:dyDescent="0.25">
      <c r="A2145">
        <v>2325</v>
      </c>
      <c r="D2145">
        <v>245.72446600000001</v>
      </c>
      <c r="E2145" s="2">
        <v>2</v>
      </c>
      <c r="P2145">
        <v>1</v>
      </c>
      <c r="Q2145" t="str">
        <f>CONCATENATE(C2145,E2145,G2145,I2145)</f>
        <v>2</v>
      </c>
    </row>
    <row r="2146" spans="1:17" x14ac:dyDescent="0.25">
      <c r="A2146">
        <v>2326</v>
      </c>
      <c r="D2146">
        <v>245.75557499999999</v>
      </c>
      <c r="E2146" s="2">
        <v>2</v>
      </c>
      <c r="P2146">
        <v>1</v>
      </c>
      <c r="Q2146" t="str">
        <f>CONCATENATE(C2146,E2146,G2146,I2146)</f>
        <v>2</v>
      </c>
    </row>
    <row r="2147" spans="1:17" x14ac:dyDescent="0.25">
      <c r="A2147">
        <v>2327</v>
      </c>
      <c r="D2147">
        <v>245.765928</v>
      </c>
      <c r="E2147" s="2">
        <v>2</v>
      </c>
      <c r="F2147">
        <v>239.65937</v>
      </c>
      <c r="G2147" s="3">
        <v>3</v>
      </c>
      <c r="P2147">
        <v>2</v>
      </c>
      <c r="Q2147" t="str">
        <f>CONCATENATE(C2147,E2147,G2147,I2147)</f>
        <v>23</v>
      </c>
    </row>
    <row r="2148" spans="1:17" x14ac:dyDescent="0.25">
      <c r="A2148">
        <v>2328</v>
      </c>
      <c r="D2148">
        <v>245.72234499999999</v>
      </c>
      <c r="E2148" s="2">
        <v>2</v>
      </c>
      <c r="F2148">
        <v>239.714618</v>
      </c>
      <c r="G2148" s="3">
        <v>3</v>
      </c>
      <c r="P2148">
        <v>2</v>
      </c>
      <c r="Q2148" t="str">
        <f>CONCATENATE(C2148,E2148,G2148,I2148)</f>
        <v>23</v>
      </c>
    </row>
    <row r="2149" spans="1:17" x14ac:dyDescent="0.25">
      <c r="A2149">
        <v>2329</v>
      </c>
      <c r="D2149">
        <v>245.71178600000002</v>
      </c>
      <c r="E2149" s="2">
        <v>2</v>
      </c>
      <c r="F2149">
        <v>239.724164</v>
      </c>
      <c r="G2149" s="3">
        <v>3</v>
      </c>
      <c r="P2149">
        <v>2</v>
      </c>
      <c r="Q2149" t="str">
        <f>CONCATENATE(C2149,E2149,G2149,I2149)</f>
        <v>23</v>
      </c>
    </row>
    <row r="2150" spans="1:17" x14ac:dyDescent="0.25">
      <c r="A2150">
        <v>2330</v>
      </c>
      <c r="D2150">
        <v>245.72219200000001</v>
      </c>
      <c r="E2150" s="2">
        <v>2</v>
      </c>
      <c r="F2150">
        <v>239.69603499999999</v>
      </c>
      <c r="G2150" s="3">
        <v>3</v>
      </c>
      <c r="P2150">
        <v>2</v>
      </c>
      <c r="Q2150" t="str">
        <f>CONCATENATE(C2150,E2150,G2150,I2150)</f>
        <v>23</v>
      </c>
    </row>
    <row r="2151" spans="1:17" x14ac:dyDescent="0.25">
      <c r="A2151">
        <v>2331</v>
      </c>
      <c r="D2151">
        <v>245.74638099999999</v>
      </c>
      <c r="E2151" s="2">
        <v>2</v>
      </c>
      <c r="F2151">
        <v>239.68830800000001</v>
      </c>
      <c r="G2151" s="3">
        <v>3</v>
      </c>
      <c r="P2151">
        <v>2</v>
      </c>
      <c r="Q2151" t="str">
        <f>CONCATENATE(C2151,E2151,G2151,I2151)</f>
        <v>23</v>
      </c>
    </row>
    <row r="2152" spans="1:17" x14ac:dyDescent="0.25">
      <c r="A2152">
        <v>2332</v>
      </c>
      <c r="D2152">
        <v>245.74638099999999</v>
      </c>
      <c r="E2152" s="2">
        <v>2</v>
      </c>
      <c r="F2152">
        <v>239.74532600000001</v>
      </c>
      <c r="G2152" s="3">
        <v>3</v>
      </c>
      <c r="H2152">
        <v>244.91617300000001</v>
      </c>
      <c r="I2152" s="5">
        <v>4</v>
      </c>
      <c r="P2152">
        <v>3</v>
      </c>
      <c r="Q2152" t="str">
        <f>CONCATENATE(C2152,E2152,G2152,I2152)</f>
        <v>234</v>
      </c>
    </row>
    <row r="2153" spans="1:17" x14ac:dyDescent="0.25">
      <c r="A2153">
        <v>2333</v>
      </c>
      <c r="F2153">
        <v>239.69669099999999</v>
      </c>
      <c r="G2153" s="3">
        <v>3</v>
      </c>
      <c r="H2153">
        <v>244.93642599999998</v>
      </c>
      <c r="I2153" s="5">
        <v>4</v>
      </c>
      <c r="P2153">
        <v>2</v>
      </c>
      <c r="Q2153" t="str">
        <f>CONCATENATE(C2153,E2153,G2153,I2153)</f>
        <v>34</v>
      </c>
    </row>
    <row r="2154" spans="1:17" x14ac:dyDescent="0.25">
      <c r="A2154">
        <v>2334</v>
      </c>
      <c r="F2154">
        <v>239.72921500000001</v>
      </c>
      <c r="G2154" s="3">
        <v>3</v>
      </c>
      <c r="H2154">
        <v>244.88971100000001</v>
      </c>
      <c r="I2154" s="5">
        <v>4</v>
      </c>
      <c r="P2154">
        <v>2</v>
      </c>
      <c r="Q2154" t="str">
        <f>CONCATENATE(C2154,E2154,G2154,I2154)</f>
        <v>34</v>
      </c>
    </row>
    <row r="2155" spans="1:17" x14ac:dyDescent="0.25">
      <c r="A2155">
        <v>2335</v>
      </c>
      <c r="F2155">
        <v>239.722702</v>
      </c>
      <c r="G2155" s="3">
        <v>3</v>
      </c>
      <c r="H2155">
        <v>244.91698199999999</v>
      </c>
      <c r="I2155" s="5">
        <v>4</v>
      </c>
      <c r="P2155">
        <v>2</v>
      </c>
      <c r="Q2155" t="str">
        <f>CONCATENATE(C2155,E2155,G2155,I2155)</f>
        <v>34</v>
      </c>
    </row>
    <row r="2156" spans="1:17" x14ac:dyDescent="0.25">
      <c r="A2156">
        <v>2336</v>
      </c>
      <c r="F2156">
        <v>239.76638600000001</v>
      </c>
      <c r="G2156" s="3">
        <v>3</v>
      </c>
      <c r="H2156">
        <v>244.92187999999999</v>
      </c>
      <c r="I2156" s="5">
        <v>4</v>
      </c>
      <c r="P2156">
        <v>2</v>
      </c>
      <c r="Q2156" t="str">
        <f>CONCATENATE(C2156,E2156,G2156,I2156)</f>
        <v>34</v>
      </c>
    </row>
    <row r="2157" spans="1:17" x14ac:dyDescent="0.25">
      <c r="A2157">
        <v>2337</v>
      </c>
      <c r="F2157">
        <v>239.78411199999999</v>
      </c>
      <c r="G2157" s="3">
        <v>3</v>
      </c>
      <c r="H2157">
        <v>244.93349599999999</v>
      </c>
      <c r="I2157" s="5">
        <v>4</v>
      </c>
      <c r="P2157">
        <v>2</v>
      </c>
      <c r="Q2157" t="str">
        <f>CONCATENATE(C2157,E2157,G2157,I2157)</f>
        <v>34</v>
      </c>
    </row>
    <row r="2158" spans="1:17" x14ac:dyDescent="0.25">
      <c r="A2158">
        <v>2338</v>
      </c>
      <c r="B2158">
        <v>259.16655500000002</v>
      </c>
      <c r="C2158" s="4">
        <v>1</v>
      </c>
      <c r="F2158">
        <v>239.84365600000001</v>
      </c>
      <c r="G2158" s="3">
        <v>3</v>
      </c>
      <c r="H2158">
        <v>244.90809000000002</v>
      </c>
      <c r="I2158" s="5">
        <v>4</v>
      </c>
      <c r="P2158">
        <v>3</v>
      </c>
      <c r="Q2158" t="str">
        <f>CONCATENATE(C2158,E2158,G2158,I2158)</f>
        <v>134</v>
      </c>
    </row>
    <row r="2159" spans="1:17" x14ac:dyDescent="0.25">
      <c r="A2159">
        <v>2339</v>
      </c>
      <c r="B2159">
        <v>259.14231599999999</v>
      </c>
      <c r="C2159" s="4">
        <v>1</v>
      </c>
      <c r="F2159">
        <v>239.65937</v>
      </c>
      <c r="G2159" s="3">
        <v>3</v>
      </c>
      <c r="H2159">
        <v>244.929811</v>
      </c>
      <c r="I2159" s="5">
        <v>4</v>
      </c>
      <c r="P2159">
        <v>3</v>
      </c>
      <c r="Q2159" t="str">
        <f>CONCATENATE(C2159,E2159,G2159,I2159)</f>
        <v>134</v>
      </c>
    </row>
    <row r="2160" spans="1:17" x14ac:dyDescent="0.25">
      <c r="A2160">
        <v>2340</v>
      </c>
      <c r="B2160">
        <v>259.16029500000002</v>
      </c>
      <c r="C2160" s="4">
        <v>1</v>
      </c>
      <c r="H2160">
        <v>244.918294</v>
      </c>
      <c r="I2160" s="5">
        <v>4</v>
      </c>
      <c r="P2160">
        <v>2</v>
      </c>
      <c r="Q2160" t="str">
        <f>CONCATENATE(C2160,E2160,G2160,I2160)</f>
        <v>14</v>
      </c>
    </row>
    <row r="2161" spans="1:17" x14ac:dyDescent="0.25">
      <c r="A2161">
        <v>2341</v>
      </c>
      <c r="B2161">
        <v>259.14691299999998</v>
      </c>
      <c r="C2161" s="4">
        <v>1</v>
      </c>
      <c r="H2161">
        <v>244.962129</v>
      </c>
      <c r="I2161" s="5">
        <v>4</v>
      </c>
      <c r="P2161">
        <v>2</v>
      </c>
      <c r="Q2161" t="str">
        <f>CONCATENATE(C2161,E2161,G2161,I2161)</f>
        <v>14</v>
      </c>
    </row>
    <row r="2162" spans="1:17" x14ac:dyDescent="0.25">
      <c r="A2162">
        <v>2342</v>
      </c>
      <c r="B2162">
        <v>259.16756600000002</v>
      </c>
      <c r="C2162" s="4">
        <v>1</v>
      </c>
      <c r="H2162">
        <v>245.01359300000001</v>
      </c>
      <c r="I2162" s="5">
        <v>4</v>
      </c>
      <c r="P2162">
        <v>2</v>
      </c>
      <c r="Q2162" t="str">
        <f>CONCATENATE(C2162,E2162,G2162,I2162)</f>
        <v>14</v>
      </c>
    </row>
    <row r="2163" spans="1:17" x14ac:dyDescent="0.25">
      <c r="A2163">
        <v>2343</v>
      </c>
      <c r="B2163">
        <v>259.16095100000001</v>
      </c>
      <c r="C2163" s="4">
        <v>1</v>
      </c>
      <c r="H2163">
        <v>244.93824499999999</v>
      </c>
      <c r="I2163" s="5">
        <v>4</v>
      </c>
      <c r="P2163">
        <v>2</v>
      </c>
      <c r="Q2163" t="str">
        <f>CONCATENATE(C2163,E2163,G2163,I2163)</f>
        <v>14</v>
      </c>
    </row>
    <row r="2164" spans="1:17" x14ac:dyDescent="0.25">
      <c r="A2164">
        <v>2344</v>
      </c>
      <c r="B2164">
        <v>259.13499200000001</v>
      </c>
      <c r="C2164" s="4">
        <v>1</v>
      </c>
      <c r="H2164">
        <v>244.97818899999999</v>
      </c>
      <c r="I2164" s="5">
        <v>4</v>
      </c>
      <c r="P2164">
        <v>2</v>
      </c>
      <c r="Q2164" t="str">
        <f>CONCATENATE(C2164,E2164,G2164,I2164)</f>
        <v>14</v>
      </c>
    </row>
    <row r="2165" spans="1:17" x14ac:dyDescent="0.25">
      <c r="A2165">
        <v>2345</v>
      </c>
      <c r="B2165">
        <v>259.11514399999999</v>
      </c>
      <c r="C2165" s="4">
        <v>1</v>
      </c>
      <c r="H2165">
        <v>245.13651400000001</v>
      </c>
      <c r="I2165" s="5">
        <v>4</v>
      </c>
      <c r="P2165">
        <v>2</v>
      </c>
      <c r="Q2165" t="str">
        <f>CONCATENATE(C2165,E2165,G2165,I2165)</f>
        <v>14</v>
      </c>
    </row>
    <row r="2166" spans="1:17" x14ac:dyDescent="0.25">
      <c r="A2166">
        <v>2346</v>
      </c>
      <c r="B2166">
        <v>259.14393000000001</v>
      </c>
      <c r="C2166" s="4">
        <v>1</v>
      </c>
      <c r="H2166">
        <v>244.91617300000001</v>
      </c>
      <c r="I2166" s="5">
        <v>4</v>
      </c>
      <c r="P2166">
        <v>2</v>
      </c>
      <c r="Q2166" t="str">
        <f>CONCATENATE(C2166,E2166,G2166,I2166)</f>
        <v>14</v>
      </c>
    </row>
    <row r="2167" spans="1:17" x14ac:dyDescent="0.25">
      <c r="A2167">
        <v>2347</v>
      </c>
      <c r="B2167">
        <v>259.14842699999997</v>
      </c>
      <c r="C2167" s="4">
        <v>1</v>
      </c>
      <c r="P2167">
        <v>1</v>
      </c>
      <c r="Q2167" t="str">
        <f>CONCATENATE(C2167,E2167,G2167,I2167)</f>
        <v>1</v>
      </c>
    </row>
    <row r="2168" spans="1:17" x14ac:dyDescent="0.25">
      <c r="A2168">
        <v>2348</v>
      </c>
      <c r="B2168">
        <v>259.17453499999999</v>
      </c>
      <c r="C2168" s="4">
        <v>1</v>
      </c>
      <c r="D2168">
        <v>266.31442400000003</v>
      </c>
      <c r="E2168" s="2">
        <v>2</v>
      </c>
      <c r="P2168">
        <v>2</v>
      </c>
      <c r="Q2168" t="str">
        <f>CONCATENATE(C2168,E2168,G2168,I2168)</f>
        <v>12</v>
      </c>
    </row>
    <row r="2169" spans="1:17" x14ac:dyDescent="0.25">
      <c r="A2169">
        <v>2349</v>
      </c>
      <c r="B2169">
        <v>259.19175899999999</v>
      </c>
      <c r="C2169" s="4">
        <v>1</v>
      </c>
      <c r="D2169">
        <v>266.29427099999998</v>
      </c>
      <c r="E2169" s="2">
        <v>2</v>
      </c>
      <c r="P2169">
        <v>2</v>
      </c>
      <c r="Q2169" t="str">
        <f>CONCATENATE(C2169,E2169,G2169,I2169)</f>
        <v>12</v>
      </c>
    </row>
    <row r="2170" spans="1:17" x14ac:dyDescent="0.25">
      <c r="A2170">
        <v>2350</v>
      </c>
      <c r="B2170">
        <v>259.18079899999998</v>
      </c>
      <c r="C2170" s="4">
        <v>1</v>
      </c>
      <c r="D2170">
        <v>266.33846399999999</v>
      </c>
      <c r="E2170" s="2">
        <v>2</v>
      </c>
      <c r="P2170">
        <v>2</v>
      </c>
      <c r="Q2170" t="str">
        <f>CONCATENATE(C2170,E2170,G2170,I2170)</f>
        <v>12</v>
      </c>
    </row>
    <row r="2171" spans="1:17" x14ac:dyDescent="0.25">
      <c r="A2171">
        <v>2351</v>
      </c>
      <c r="B2171">
        <v>259.15696100000002</v>
      </c>
      <c r="C2171" s="4">
        <v>1</v>
      </c>
      <c r="D2171">
        <v>266.35073599999998</v>
      </c>
      <c r="E2171" s="2">
        <v>2</v>
      </c>
      <c r="P2171">
        <v>2</v>
      </c>
      <c r="Q2171" t="str">
        <f>CONCATENATE(C2171,E2171,G2171,I2171)</f>
        <v>12</v>
      </c>
    </row>
    <row r="2172" spans="1:17" x14ac:dyDescent="0.25">
      <c r="A2172">
        <v>2352</v>
      </c>
      <c r="B2172">
        <v>259.16655500000002</v>
      </c>
      <c r="C2172" s="4">
        <v>1</v>
      </c>
      <c r="D2172">
        <v>266.319524</v>
      </c>
      <c r="E2172" s="2">
        <v>2</v>
      </c>
      <c r="P2172">
        <v>2</v>
      </c>
      <c r="Q2172" t="str">
        <f>CONCATENATE(C2172,E2172,G2172,I2172)</f>
        <v>12</v>
      </c>
    </row>
    <row r="2173" spans="1:17" x14ac:dyDescent="0.25">
      <c r="A2173">
        <v>2353</v>
      </c>
      <c r="D2173">
        <v>266.342557</v>
      </c>
      <c r="E2173" s="2">
        <v>2</v>
      </c>
      <c r="P2173">
        <v>1</v>
      </c>
      <c r="Q2173" t="str">
        <f>CONCATENATE(C2173,E2173,G2173,I2173)</f>
        <v>2</v>
      </c>
    </row>
    <row r="2174" spans="1:17" x14ac:dyDescent="0.25">
      <c r="A2174">
        <v>2354</v>
      </c>
      <c r="D2174">
        <v>266.33820900000001</v>
      </c>
      <c r="E2174" s="2">
        <v>2</v>
      </c>
      <c r="P2174">
        <v>1</v>
      </c>
      <c r="Q2174" t="str">
        <f>CONCATENATE(C2174,E2174,G2174,I2174)</f>
        <v>2</v>
      </c>
    </row>
    <row r="2175" spans="1:17" x14ac:dyDescent="0.25">
      <c r="A2175">
        <v>2355</v>
      </c>
      <c r="D2175">
        <v>266.33235300000001</v>
      </c>
      <c r="E2175" s="2">
        <v>2</v>
      </c>
      <c r="F2175">
        <v>261.02449200000001</v>
      </c>
      <c r="G2175" s="3">
        <v>3</v>
      </c>
      <c r="P2175">
        <v>2</v>
      </c>
      <c r="Q2175" t="str">
        <f>CONCATENATE(C2175,E2175,G2175,I2175)</f>
        <v>23</v>
      </c>
    </row>
    <row r="2176" spans="1:17" x14ac:dyDescent="0.25">
      <c r="A2176">
        <v>2356</v>
      </c>
      <c r="D2176">
        <v>266.34210000000002</v>
      </c>
      <c r="E2176" s="2">
        <v>2</v>
      </c>
      <c r="F2176">
        <v>260.95540799999998</v>
      </c>
      <c r="G2176" s="3">
        <v>3</v>
      </c>
      <c r="P2176">
        <v>2</v>
      </c>
      <c r="Q2176" t="str">
        <f>CONCATENATE(C2176,E2176,G2176,I2176)</f>
        <v>23</v>
      </c>
    </row>
    <row r="2177" spans="1:17" x14ac:dyDescent="0.25">
      <c r="A2177">
        <v>2357</v>
      </c>
      <c r="D2177">
        <v>266.33073899999999</v>
      </c>
      <c r="E2177" s="2">
        <v>2</v>
      </c>
      <c r="F2177">
        <v>260.99676699999998</v>
      </c>
      <c r="G2177" s="3">
        <v>3</v>
      </c>
      <c r="P2177">
        <v>2</v>
      </c>
      <c r="Q2177" t="str">
        <f>CONCATENATE(C2177,E2177,G2177,I2177)</f>
        <v>23</v>
      </c>
    </row>
    <row r="2178" spans="1:17" x14ac:dyDescent="0.25">
      <c r="A2178">
        <v>2358</v>
      </c>
      <c r="D2178">
        <v>266.32917199999997</v>
      </c>
      <c r="E2178" s="2">
        <v>2</v>
      </c>
      <c r="F2178">
        <v>260.99671699999999</v>
      </c>
      <c r="G2178" s="3">
        <v>3</v>
      </c>
      <c r="P2178">
        <v>2</v>
      </c>
      <c r="Q2178" t="str">
        <f>CONCATENATE(C2178,E2178,G2178,I2178)</f>
        <v>23</v>
      </c>
    </row>
    <row r="2179" spans="1:17" x14ac:dyDescent="0.25">
      <c r="A2179">
        <v>2359</v>
      </c>
      <c r="D2179">
        <v>266.33088399999997</v>
      </c>
      <c r="E2179" s="2">
        <v>2</v>
      </c>
      <c r="F2179">
        <v>261.00711999999999</v>
      </c>
      <c r="G2179" s="3">
        <v>3</v>
      </c>
      <c r="P2179">
        <v>2</v>
      </c>
      <c r="Q2179" t="str">
        <f>CONCATENATE(C2179,E2179,G2179,I2179)</f>
        <v>23</v>
      </c>
    </row>
    <row r="2180" spans="1:17" x14ac:dyDescent="0.25">
      <c r="A2180">
        <v>2360</v>
      </c>
      <c r="D2180">
        <v>266.30760700000002</v>
      </c>
      <c r="E2180" s="2">
        <v>2</v>
      </c>
      <c r="F2180">
        <v>261.02090600000002</v>
      </c>
      <c r="G2180" s="3">
        <v>3</v>
      </c>
      <c r="H2180">
        <v>265.529516</v>
      </c>
      <c r="I2180" s="5">
        <v>4</v>
      </c>
      <c r="P2180">
        <v>3</v>
      </c>
      <c r="Q2180" t="str">
        <f>CONCATENATE(C2180,E2180,G2180,I2180)</f>
        <v>234</v>
      </c>
    </row>
    <row r="2181" spans="1:17" x14ac:dyDescent="0.25">
      <c r="A2181">
        <v>2361</v>
      </c>
      <c r="D2181">
        <v>266.372499</v>
      </c>
      <c r="E2181" s="2">
        <v>2</v>
      </c>
      <c r="F2181">
        <v>261.05843099999998</v>
      </c>
      <c r="G2181" s="3">
        <v>3</v>
      </c>
      <c r="H2181">
        <v>265.51350500000001</v>
      </c>
      <c r="I2181" s="5">
        <v>4</v>
      </c>
      <c r="P2181">
        <v>3</v>
      </c>
      <c r="Q2181" t="str">
        <f>CONCATENATE(C2181,E2181,G2181,I2181)</f>
        <v>234</v>
      </c>
    </row>
    <row r="2182" spans="1:17" x14ac:dyDescent="0.25">
      <c r="A2182">
        <v>2362</v>
      </c>
      <c r="D2182">
        <v>266.31442400000003</v>
      </c>
      <c r="E2182" s="2">
        <v>2</v>
      </c>
      <c r="F2182">
        <v>261.077924</v>
      </c>
      <c r="G2182" s="3">
        <v>3</v>
      </c>
      <c r="H2182">
        <v>265.52214200000003</v>
      </c>
      <c r="I2182" s="5">
        <v>4</v>
      </c>
      <c r="P2182">
        <v>3</v>
      </c>
      <c r="Q2182" t="str">
        <f>CONCATENATE(C2182,E2182,G2182,I2182)</f>
        <v>234</v>
      </c>
    </row>
    <row r="2183" spans="1:17" x14ac:dyDescent="0.25">
      <c r="A2183">
        <v>2363</v>
      </c>
      <c r="F2183">
        <v>261.039289</v>
      </c>
      <c r="G2183" s="3">
        <v>3</v>
      </c>
      <c r="H2183">
        <v>265.63476300000002</v>
      </c>
      <c r="I2183" s="5">
        <v>4</v>
      </c>
      <c r="P2183">
        <v>2</v>
      </c>
      <c r="Q2183" t="str">
        <f>CONCATENATE(C2183,E2183,G2183,I2183)</f>
        <v>34</v>
      </c>
    </row>
    <row r="2184" spans="1:17" x14ac:dyDescent="0.25">
      <c r="A2184">
        <v>2364</v>
      </c>
      <c r="B2184">
        <v>275.20538099999999</v>
      </c>
      <c r="C2184" s="4">
        <v>1</v>
      </c>
      <c r="F2184">
        <v>261.03747299999998</v>
      </c>
      <c r="G2184" s="3">
        <v>3</v>
      </c>
      <c r="H2184">
        <v>265.639657</v>
      </c>
      <c r="I2184" s="5">
        <v>4</v>
      </c>
      <c r="P2184">
        <v>3</v>
      </c>
      <c r="Q2184" t="str">
        <f>CONCATENATE(C2184,E2184,G2184,I2184)</f>
        <v>134</v>
      </c>
    </row>
    <row r="2185" spans="1:17" x14ac:dyDescent="0.25">
      <c r="A2185">
        <v>2365</v>
      </c>
      <c r="B2185">
        <v>275.20538099999999</v>
      </c>
      <c r="C2185" s="4">
        <v>1</v>
      </c>
      <c r="F2185">
        <v>261.10368099999999</v>
      </c>
      <c r="G2185" s="3">
        <v>3</v>
      </c>
      <c r="H2185">
        <v>265.647943</v>
      </c>
      <c r="I2185" s="5">
        <v>4</v>
      </c>
      <c r="P2185">
        <v>3</v>
      </c>
      <c r="Q2185" t="str">
        <f>CONCATENATE(C2185,E2185,G2185,I2185)</f>
        <v>134</v>
      </c>
    </row>
    <row r="2186" spans="1:17" x14ac:dyDescent="0.25">
      <c r="A2186">
        <v>2366</v>
      </c>
      <c r="B2186">
        <v>275.20538099999999</v>
      </c>
      <c r="C2186" s="4">
        <v>1</v>
      </c>
      <c r="F2186">
        <v>261.14064500000001</v>
      </c>
      <c r="G2186" s="3">
        <v>3</v>
      </c>
      <c r="H2186">
        <v>265.65264300000001</v>
      </c>
      <c r="I2186" s="5">
        <v>4</v>
      </c>
      <c r="P2186">
        <v>3</v>
      </c>
      <c r="Q2186" t="str">
        <f>CONCATENATE(C2186,E2186,G2186,I2186)</f>
        <v>134</v>
      </c>
    </row>
    <row r="2187" spans="1:17" x14ac:dyDescent="0.25">
      <c r="A2187">
        <v>2367</v>
      </c>
      <c r="B2187">
        <v>275.20538099999999</v>
      </c>
      <c r="C2187" s="4">
        <v>1</v>
      </c>
      <c r="F2187">
        <v>261.13817399999999</v>
      </c>
      <c r="G2187" s="3">
        <v>3</v>
      </c>
      <c r="H2187">
        <v>265.66107299999999</v>
      </c>
      <c r="I2187" s="5">
        <v>4</v>
      </c>
      <c r="P2187">
        <v>3</v>
      </c>
      <c r="Q2187" t="str">
        <f>CONCATENATE(C2187,E2187,G2187,I2187)</f>
        <v>134</v>
      </c>
    </row>
    <row r="2188" spans="1:17" x14ac:dyDescent="0.25">
      <c r="A2188">
        <v>2368</v>
      </c>
      <c r="B2188">
        <v>275.06599599999998</v>
      </c>
      <c r="C2188" s="4">
        <v>1</v>
      </c>
      <c r="F2188">
        <v>261.02449200000001</v>
      </c>
      <c r="G2188" s="3">
        <v>3</v>
      </c>
      <c r="H2188">
        <v>265.61748999999998</v>
      </c>
      <c r="I2188" s="5">
        <v>4</v>
      </c>
      <c r="P2188">
        <v>3</v>
      </c>
      <c r="Q2188" t="str">
        <f>CONCATENATE(C2188,E2188,G2188,I2188)</f>
        <v>134</v>
      </c>
    </row>
    <row r="2189" spans="1:17" x14ac:dyDescent="0.25">
      <c r="A2189">
        <v>2369</v>
      </c>
      <c r="B2189">
        <v>275.06261599999999</v>
      </c>
      <c r="C2189" s="4">
        <v>1</v>
      </c>
      <c r="H2189">
        <v>265.529516</v>
      </c>
      <c r="I2189" s="5">
        <v>4</v>
      </c>
      <c r="J2189">
        <v>235.87850299999999</v>
      </c>
      <c r="K2189" t="s">
        <v>22</v>
      </c>
      <c r="Q2189" t="str">
        <f>CONCATENATE(C2189,E2189,G2189,I2189)</f>
        <v>14</v>
      </c>
    </row>
    <row r="2190" spans="1:17" x14ac:dyDescent="0.25">
      <c r="A2190">
        <v>2402</v>
      </c>
      <c r="Q2190" t="str">
        <f>CONCATENATE(C2190,E2190,G2190,I2190)</f>
        <v/>
      </c>
    </row>
    <row r="2191" spans="1:17" x14ac:dyDescent="0.25">
      <c r="A2191">
        <v>2403</v>
      </c>
      <c r="Q2191" t="str">
        <f>CONCATENATE(C2191,E2191,G2191,I2191)</f>
        <v/>
      </c>
    </row>
    <row r="2192" spans="1:17" x14ac:dyDescent="0.25">
      <c r="A2192">
        <v>2404</v>
      </c>
      <c r="J2192">
        <v>39.290783000000005</v>
      </c>
      <c r="K2192" t="s">
        <v>22</v>
      </c>
      <c r="Q2192" t="str">
        <f>CONCATENATE(C2192,E2192,G2192,I2192)</f>
        <v/>
      </c>
    </row>
    <row r="2193" spans="1:17" x14ac:dyDescent="0.25">
      <c r="A2193">
        <v>2405</v>
      </c>
      <c r="B2193">
        <v>59.574013000000008</v>
      </c>
      <c r="C2193" s="4">
        <v>1</v>
      </c>
      <c r="P2193">
        <v>1</v>
      </c>
      <c r="Q2193" t="str">
        <f>CONCATENATE(C2193,E2193,G2193,I2193)</f>
        <v>1</v>
      </c>
    </row>
    <row r="2194" spans="1:17" x14ac:dyDescent="0.25">
      <c r="A2194">
        <v>2406</v>
      </c>
      <c r="B2194">
        <v>59.603596000000003</v>
      </c>
      <c r="C2194" s="4">
        <v>1</v>
      </c>
      <c r="P2194">
        <v>1</v>
      </c>
      <c r="Q2194" t="str">
        <f>CONCATENATE(C2194,E2194,G2194,I2194)</f>
        <v>1</v>
      </c>
    </row>
    <row r="2195" spans="1:17" x14ac:dyDescent="0.25">
      <c r="A2195">
        <v>2407</v>
      </c>
      <c r="B2195">
        <v>59.525055000000002</v>
      </c>
      <c r="C2195" s="4">
        <v>1</v>
      </c>
      <c r="P2195">
        <v>1</v>
      </c>
      <c r="Q2195" t="str">
        <f>CONCATENATE(C2195,E2195,G2195,I2195)</f>
        <v>1</v>
      </c>
    </row>
    <row r="2196" spans="1:17" x14ac:dyDescent="0.25">
      <c r="A2196">
        <v>2408</v>
      </c>
      <c r="B2196">
        <v>59.567139000000005</v>
      </c>
      <c r="C2196" s="4">
        <v>1</v>
      </c>
      <c r="P2196">
        <v>1</v>
      </c>
      <c r="Q2196" t="str">
        <f>CONCATENATE(C2196,E2196,G2196,I2196)</f>
        <v>1</v>
      </c>
    </row>
    <row r="2197" spans="1:17" x14ac:dyDescent="0.25">
      <c r="A2197">
        <v>2409</v>
      </c>
      <c r="B2197">
        <v>59.591099000000007</v>
      </c>
      <c r="C2197" s="4">
        <v>1</v>
      </c>
      <c r="P2197">
        <v>1</v>
      </c>
      <c r="Q2197" t="str">
        <f>CONCATENATE(C2197,E2197,G2197,I2197)</f>
        <v>1</v>
      </c>
    </row>
    <row r="2198" spans="1:17" x14ac:dyDescent="0.25">
      <c r="A2198">
        <v>2410</v>
      </c>
      <c r="B2198">
        <v>59.621513000000007</v>
      </c>
      <c r="C2198" s="4">
        <v>1</v>
      </c>
      <c r="H2198">
        <v>51.264221000000006</v>
      </c>
      <c r="I2198" s="5">
        <v>4</v>
      </c>
      <c r="P2198">
        <v>2</v>
      </c>
      <c r="Q2198" t="str">
        <f>CONCATENATE(C2198,E2198,G2198,I2198)</f>
        <v>14</v>
      </c>
    </row>
    <row r="2199" spans="1:17" x14ac:dyDescent="0.25">
      <c r="A2199">
        <v>2411</v>
      </c>
      <c r="B2199">
        <v>59.613911000000002</v>
      </c>
      <c r="C2199" s="4">
        <v>1</v>
      </c>
      <c r="H2199">
        <v>51.440574000000005</v>
      </c>
      <c r="I2199" s="5">
        <v>4</v>
      </c>
      <c r="P2199">
        <v>2</v>
      </c>
      <c r="Q2199" t="str">
        <f>CONCATENATE(C2199,E2199,G2199,I2199)</f>
        <v>14</v>
      </c>
    </row>
    <row r="2200" spans="1:17" x14ac:dyDescent="0.25">
      <c r="A2200">
        <v>2412</v>
      </c>
      <c r="B2200">
        <v>59.615265000000001</v>
      </c>
      <c r="C2200" s="4">
        <v>1</v>
      </c>
      <c r="H2200">
        <v>51.401359000000006</v>
      </c>
      <c r="I2200" s="5">
        <v>4</v>
      </c>
      <c r="P2200">
        <v>2</v>
      </c>
      <c r="Q2200" t="str">
        <f>CONCATENATE(C2200,E2200,G2200,I2200)</f>
        <v>14</v>
      </c>
    </row>
    <row r="2201" spans="1:17" x14ac:dyDescent="0.25">
      <c r="A2201">
        <v>2413</v>
      </c>
      <c r="B2201">
        <v>59.607349000000006</v>
      </c>
      <c r="C2201" s="4">
        <v>1</v>
      </c>
      <c r="H2201">
        <v>51.398701000000003</v>
      </c>
      <c r="I2201" s="5">
        <v>4</v>
      </c>
      <c r="P2201">
        <v>2</v>
      </c>
      <c r="Q2201" t="str">
        <f>CONCATENATE(C2201,E2201,G2201,I2201)</f>
        <v>14</v>
      </c>
    </row>
    <row r="2202" spans="1:17" x14ac:dyDescent="0.25">
      <c r="A2202">
        <v>2414</v>
      </c>
      <c r="B2202">
        <v>59.629951000000005</v>
      </c>
      <c r="C2202" s="4">
        <v>1</v>
      </c>
      <c r="H2202">
        <v>51.405678000000002</v>
      </c>
      <c r="I2202" s="5">
        <v>4</v>
      </c>
      <c r="P2202">
        <v>2</v>
      </c>
      <c r="Q2202" t="str">
        <f>CONCATENATE(C2202,E2202,G2202,I2202)</f>
        <v>14</v>
      </c>
    </row>
    <row r="2203" spans="1:17" x14ac:dyDescent="0.25">
      <c r="A2203">
        <v>2415</v>
      </c>
      <c r="B2203">
        <v>59.648388000000004</v>
      </c>
      <c r="C2203" s="4">
        <v>1</v>
      </c>
      <c r="H2203">
        <v>51.432449000000005</v>
      </c>
      <c r="I2203" s="5">
        <v>4</v>
      </c>
      <c r="P2203">
        <v>2</v>
      </c>
      <c r="Q2203" t="str">
        <f>CONCATENATE(C2203,E2203,G2203,I2203)</f>
        <v>14</v>
      </c>
    </row>
    <row r="2204" spans="1:17" x14ac:dyDescent="0.25">
      <c r="A2204">
        <v>2416</v>
      </c>
      <c r="B2204">
        <v>59.646618000000004</v>
      </c>
      <c r="C2204" s="4">
        <v>1</v>
      </c>
      <c r="H2204">
        <v>51.452972000000003</v>
      </c>
      <c r="I2204" s="5">
        <v>4</v>
      </c>
      <c r="P2204">
        <v>2</v>
      </c>
      <c r="Q2204" t="str">
        <f>CONCATENATE(C2204,E2204,G2204,I2204)</f>
        <v>14</v>
      </c>
    </row>
    <row r="2205" spans="1:17" x14ac:dyDescent="0.25">
      <c r="A2205">
        <v>2417</v>
      </c>
      <c r="B2205">
        <v>59.607609000000004</v>
      </c>
      <c r="C2205" s="4">
        <v>1</v>
      </c>
      <c r="H2205">
        <v>51.453026000000001</v>
      </c>
      <c r="I2205" s="5">
        <v>4</v>
      </c>
      <c r="P2205">
        <v>2</v>
      </c>
      <c r="Q2205" t="str">
        <f>CONCATENATE(C2205,E2205,G2205,I2205)</f>
        <v>14</v>
      </c>
    </row>
    <row r="2206" spans="1:17" x14ac:dyDescent="0.25">
      <c r="A2206">
        <v>2418</v>
      </c>
      <c r="B2206">
        <v>59.630627000000004</v>
      </c>
      <c r="C2206" s="4">
        <v>1</v>
      </c>
      <c r="H2206">
        <v>51.429066000000006</v>
      </c>
      <c r="I2206" s="5">
        <v>4</v>
      </c>
      <c r="P2206">
        <v>2</v>
      </c>
      <c r="Q2206" t="str">
        <f>CONCATENATE(C2206,E2206,G2206,I2206)</f>
        <v>14</v>
      </c>
    </row>
    <row r="2207" spans="1:17" x14ac:dyDescent="0.25">
      <c r="A2207">
        <v>2419</v>
      </c>
      <c r="B2207">
        <v>59.615890000000007</v>
      </c>
      <c r="C2207" s="4">
        <v>1</v>
      </c>
      <c r="H2207">
        <v>51.403129000000007</v>
      </c>
      <c r="I2207" s="5">
        <v>4</v>
      </c>
      <c r="P2207">
        <v>2</v>
      </c>
      <c r="Q2207" t="str">
        <f>CONCATENATE(C2207,E2207,G2207,I2207)</f>
        <v>14</v>
      </c>
    </row>
    <row r="2208" spans="1:17" x14ac:dyDescent="0.25">
      <c r="A2208">
        <v>2420</v>
      </c>
      <c r="B2208">
        <v>59.574013000000008</v>
      </c>
      <c r="C2208" s="4">
        <v>1</v>
      </c>
      <c r="H2208">
        <v>51.375835000000002</v>
      </c>
      <c r="I2208" s="5">
        <v>4</v>
      </c>
      <c r="P2208">
        <v>2</v>
      </c>
      <c r="Q2208" t="str">
        <f>CONCATENATE(C2208,E2208,G2208,I2208)</f>
        <v>14</v>
      </c>
    </row>
    <row r="2209" spans="1:17" x14ac:dyDescent="0.25">
      <c r="A2209">
        <v>2421</v>
      </c>
      <c r="H2209">
        <v>51.356460000000006</v>
      </c>
      <c r="I2209" s="5">
        <v>4</v>
      </c>
      <c r="P2209">
        <v>1</v>
      </c>
      <c r="Q2209" t="str">
        <f>CONCATENATE(C2209,E2209,G2209,I2209)</f>
        <v>4</v>
      </c>
    </row>
    <row r="2210" spans="1:17" x14ac:dyDescent="0.25">
      <c r="A2210">
        <v>2422</v>
      </c>
      <c r="F2210">
        <v>59.612659000000008</v>
      </c>
      <c r="G2210" s="3">
        <v>3</v>
      </c>
      <c r="H2210">
        <v>51.380157000000004</v>
      </c>
      <c r="I2210" s="5">
        <v>4</v>
      </c>
      <c r="P2210">
        <v>2</v>
      </c>
      <c r="Q2210" t="str">
        <f>CONCATENATE(C2210,E2210,G2210,I2210)</f>
        <v>34</v>
      </c>
    </row>
    <row r="2211" spans="1:17" x14ac:dyDescent="0.25">
      <c r="A2211">
        <v>2423</v>
      </c>
      <c r="F2211">
        <v>59.607242000000006</v>
      </c>
      <c r="G2211" s="3">
        <v>3</v>
      </c>
      <c r="H2211">
        <v>51.429481000000003</v>
      </c>
      <c r="I2211" s="5">
        <v>4</v>
      </c>
      <c r="P2211">
        <v>2</v>
      </c>
      <c r="Q2211" t="str">
        <f>CONCATENATE(C2211,E2211,G2211,I2211)</f>
        <v>34</v>
      </c>
    </row>
    <row r="2212" spans="1:17" x14ac:dyDescent="0.25">
      <c r="A2212">
        <v>2424</v>
      </c>
      <c r="F2212">
        <v>59.615211000000002</v>
      </c>
      <c r="G2212" s="3">
        <v>3</v>
      </c>
      <c r="H2212">
        <v>51.264221000000006</v>
      </c>
      <c r="I2212" s="5">
        <v>4</v>
      </c>
      <c r="P2212">
        <v>2</v>
      </c>
      <c r="Q2212" t="str">
        <f>CONCATENATE(C2212,E2212,G2212,I2212)</f>
        <v>34</v>
      </c>
    </row>
    <row r="2213" spans="1:17" x14ac:dyDescent="0.25">
      <c r="A2213">
        <v>2425</v>
      </c>
      <c r="D2213">
        <v>71.447721000000001</v>
      </c>
      <c r="E2213" s="2">
        <v>2</v>
      </c>
      <c r="F2213">
        <v>59.651565000000005</v>
      </c>
      <c r="G2213" s="3">
        <v>3</v>
      </c>
      <c r="P2213">
        <v>2</v>
      </c>
      <c r="Q2213" t="str">
        <f>CONCATENATE(C2213,E2213,G2213,I2213)</f>
        <v>23</v>
      </c>
    </row>
    <row r="2214" spans="1:17" x14ac:dyDescent="0.25">
      <c r="A2214">
        <v>2426</v>
      </c>
      <c r="D2214">
        <v>71.476225000000014</v>
      </c>
      <c r="E2214" s="2">
        <v>2</v>
      </c>
      <c r="F2214">
        <v>59.641929000000005</v>
      </c>
      <c r="G2214" s="3">
        <v>3</v>
      </c>
      <c r="P2214">
        <v>2</v>
      </c>
      <c r="Q2214" t="str">
        <f>CONCATENATE(C2214,E2214,G2214,I2214)</f>
        <v>23</v>
      </c>
    </row>
    <row r="2215" spans="1:17" x14ac:dyDescent="0.25">
      <c r="A2215">
        <v>2427</v>
      </c>
      <c r="D2215">
        <v>71.467617000000004</v>
      </c>
      <c r="E2215" s="2">
        <v>2</v>
      </c>
      <c r="F2215">
        <v>59.635940000000005</v>
      </c>
      <c r="G2215" s="3">
        <v>3</v>
      </c>
      <c r="P2215">
        <v>2</v>
      </c>
      <c r="Q2215" t="str">
        <f>CONCATENATE(C2215,E2215,G2215,I2215)</f>
        <v>23</v>
      </c>
    </row>
    <row r="2216" spans="1:17" x14ac:dyDescent="0.25">
      <c r="A2216">
        <v>2428</v>
      </c>
      <c r="D2216">
        <v>71.489781000000008</v>
      </c>
      <c r="E2216" s="2">
        <v>2</v>
      </c>
      <c r="F2216">
        <v>59.640003000000007</v>
      </c>
      <c r="G2216" s="3">
        <v>3</v>
      </c>
      <c r="P2216">
        <v>2</v>
      </c>
      <c r="Q2216" t="str">
        <f>CONCATENATE(C2216,E2216,G2216,I2216)</f>
        <v>23</v>
      </c>
    </row>
    <row r="2217" spans="1:17" x14ac:dyDescent="0.25">
      <c r="A2217">
        <v>2429</v>
      </c>
      <c r="D2217">
        <v>71.453597000000002</v>
      </c>
      <c r="E2217" s="2">
        <v>2</v>
      </c>
      <c r="F2217">
        <v>59.666149000000004</v>
      </c>
      <c r="G2217" s="3">
        <v>3</v>
      </c>
      <c r="P2217">
        <v>2</v>
      </c>
      <c r="Q2217" t="str">
        <f>CONCATENATE(C2217,E2217,G2217,I2217)</f>
        <v>23</v>
      </c>
    </row>
    <row r="2218" spans="1:17" x14ac:dyDescent="0.25">
      <c r="A2218">
        <v>2430</v>
      </c>
      <c r="D2218">
        <v>71.46421500000001</v>
      </c>
      <c r="E2218" s="2">
        <v>2</v>
      </c>
      <c r="F2218">
        <v>59.722294000000005</v>
      </c>
      <c r="G2218" s="3">
        <v>3</v>
      </c>
      <c r="P2218">
        <v>2</v>
      </c>
      <c r="Q2218" t="str">
        <f>CONCATENATE(C2218,E2218,G2218,I2218)</f>
        <v>23</v>
      </c>
    </row>
    <row r="2219" spans="1:17" x14ac:dyDescent="0.25">
      <c r="A2219">
        <v>2431</v>
      </c>
      <c r="D2219">
        <v>71.453649000000013</v>
      </c>
      <c r="E2219" s="2">
        <v>2</v>
      </c>
      <c r="F2219">
        <v>59.725525000000005</v>
      </c>
      <c r="G2219" s="3">
        <v>3</v>
      </c>
      <c r="P2219">
        <v>2</v>
      </c>
      <c r="Q2219" t="str">
        <f>CONCATENATE(C2219,E2219,G2219,I2219)</f>
        <v>23</v>
      </c>
    </row>
    <row r="2220" spans="1:17" x14ac:dyDescent="0.25">
      <c r="A2220">
        <v>2432</v>
      </c>
      <c r="D2220">
        <v>71.456071000000009</v>
      </c>
      <c r="E2220" s="2">
        <v>2</v>
      </c>
      <c r="F2220">
        <v>59.696670000000005</v>
      </c>
      <c r="G2220" s="3">
        <v>3</v>
      </c>
      <c r="P2220">
        <v>2</v>
      </c>
      <c r="Q2220" t="str">
        <f>CONCATENATE(C2220,E2220,G2220,I2220)</f>
        <v>23</v>
      </c>
    </row>
    <row r="2221" spans="1:17" x14ac:dyDescent="0.25">
      <c r="A2221">
        <v>2433</v>
      </c>
      <c r="D2221">
        <v>71.456535000000002</v>
      </c>
      <c r="E2221" s="2">
        <v>2</v>
      </c>
      <c r="F2221">
        <v>59.706253000000004</v>
      </c>
      <c r="G2221" s="3">
        <v>3</v>
      </c>
      <c r="P2221">
        <v>2</v>
      </c>
      <c r="Q2221" t="str">
        <f>CONCATENATE(C2221,E2221,G2221,I2221)</f>
        <v>23</v>
      </c>
    </row>
    <row r="2222" spans="1:17" x14ac:dyDescent="0.25">
      <c r="A2222">
        <v>2434</v>
      </c>
      <c r="D2222">
        <v>71.526634000000001</v>
      </c>
      <c r="E2222" s="2">
        <v>2</v>
      </c>
      <c r="F2222">
        <v>59.612659000000008</v>
      </c>
      <c r="G2222" s="3">
        <v>3</v>
      </c>
      <c r="P2222">
        <v>2</v>
      </c>
      <c r="Q2222" t="str">
        <f>CONCATENATE(C2222,E2222,G2222,I2222)</f>
        <v>23</v>
      </c>
    </row>
    <row r="2223" spans="1:17" x14ac:dyDescent="0.25">
      <c r="A2223">
        <v>2435</v>
      </c>
      <c r="D2223">
        <v>71.525243000000003</v>
      </c>
      <c r="E2223" s="2">
        <v>2</v>
      </c>
      <c r="P2223">
        <v>1</v>
      </c>
      <c r="Q2223" t="str">
        <f>CONCATENATE(C2223,E2223,G2223,I2223)</f>
        <v>2</v>
      </c>
    </row>
    <row r="2224" spans="1:17" x14ac:dyDescent="0.25">
      <c r="A2224">
        <v>2436</v>
      </c>
      <c r="D2224">
        <v>71.523697000000013</v>
      </c>
      <c r="E2224" s="2">
        <v>2</v>
      </c>
      <c r="P2224">
        <v>1</v>
      </c>
      <c r="Q2224" t="str">
        <f>CONCATENATE(C2224,E2224,G2224,I2224)</f>
        <v>2</v>
      </c>
    </row>
    <row r="2225" spans="1:17" x14ac:dyDescent="0.25">
      <c r="A2225">
        <v>2437</v>
      </c>
      <c r="B2225">
        <v>77.413590000000013</v>
      </c>
      <c r="C2225" s="4">
        <v>1</v>
      </c>
      <c r="D2225">
        <v>71.447721000000001</v>
      </c>
      <c r="E2225" s="2">
        <v>2</v>
      </c>
      <c r="P2225">
        <v>2</v>
      </c>
      <c r="Q2225" t="str">
        <f>CONCATENATE(C2225,E2225,G2225,I2225)</f>
        <v>12</v>
      </c>
    </row>
    <row r="2226" spans="1:17" x14ac:dyDescent="0.25">
      <c r="A2226">
        <v>2438</v>
      </c>
      <c r="B2226">
        <v>77.400034000000005</v>
      </c>
      <c r="C2226" s="4">
        <v>1</v>
      </c>
      <c r="D2226">
        <v>71.447721000000001</v>
      </c>
      <c r="E2226" s="2">
        <v>2</v>
      </c>
      <c r="P2226">
        <v>2</v>
      </c>
      <c r="Q2226" t="str">
        <f>CONCATENATE(C2226,E2226,G2226,I2226)</f>
        <v>12</v>
      </c>
    </row>
    <row r="2227" spans="1:17" x14ac:dyDescent="0.25">
      <c r="A2227">
        <v>2439</v>
      </c>
      <c r="B2227">
        <v>77.405498000000009</v>
      </c>
      <c r="C2227" s="4">
        <v>1</v>
      </c>
      <c r="H2227">
        <v>72.016815000000008</v>
      </c>
      <c r="I2227" s="5">
        <v>4</v>
      </c>
      <c r="P2227">
        <v>2</v>
      </c>
      <c r="Q2227" t="str">
        <f>CONCATENATE(C2227,E2227,G2227,I2227)</f>
        <v>14</v>
      </c>
    </row>
    <row r="2228" spans="1:17" x14ac:dyDescent="0.25">
      <c r="A2228">
        <v>2440</v>
      </c>
      <c r="B2228">
        <v>77.388694000000001</v>
      </c>
      <c r="C2228" s="4">
        <v>1</v>
      </c>
      <c r="H2228">
        <v>72.072843000000006</v>
      </c>
      <c r="I2228" s="5">
        <v>4</v>
      </c>
      <c r="P2228">
        <v>2</v>
      </c>
      <c r="Q2228" t="str">
        <f>CONCATENATE(C2228,E2228,G2228,I2228)</f>
        <v>14</v>
      </c>
    </row>
    <row r="2229" spans="1:17" x14ac:dyDescent="0.25">
      <c r="A2229">
        <v>2441</v>
      </c>
      <c r="B2229">
        <v>77.395395000000008</v>
      </c>
      <c r="C2229" s="4">
        <v>1</v>
      </c>
      <c r="H2229">
        <v>72.082017000000008</v>
      </c>
      <c r="I2229" s="5">
        <v>4</v>
      </c>
      <c r="P2229">
        <v>2</v>
      </c>
      <c r="Q2229" t="str">
        <f>CONCATENATE(C2229,E2229,G2229,I2229)</f>
        <v>14</v>
      </c>
    </row>
    <row r="2230" spans="1:17" x14ac:dyDescent="0.25">
      <c r="A2230">
        <v>2442</v>
      </c>
      <c r="B2230">
        <v>77.399415000000005</v>
      </c>
      <c r="C2230" s="4">
        <v>1</v>
      </c>
      <c r="H2230">
        <v>72.013619000000006</v>
      </c>
      <c r="I2230" s="5">
        <v>4</v>
      </c>
      <c r="P2230">
        <v>2</v>
      </c>
      <c r="Q2230" t="str">
        <f>CONCATENATE(C2230,E2230,G2230,I2230)</f>
        <v>14</v>
      </c>
    </row>
    <row r="2231" spans="1:17" x14ac:dyDescent="0.25">
      <c r="A2231">
        <v>2443</v>
      </c>
      <c r="B2231">
        <v>77.395240000000001</v>
      </c>
      <c r="C2231" s="4">
        <v>1</v>
      </c>
      <c r="H2231">
        <v>72.019753000000009</v>
      </c>
      <c r="I2231" s="5">
        <v>4</v>
      </c>
      <c r="P2231">
        <v>2</v>
      </c>
      <c r="Q2231" t="str">
        <f>CONCATENATE(C2231,E2231,G2231,I2231)</f>
        <v>14</v>
      </c>
    </row>
    <row r="2232" spans="1:17" x14ac:dyDescent="0.25">
      <c r="A2232">
        <v>2444</v>
      </c>
      <c r="B2232">
        <v>77.378592000000012</v>
      </c>
      <c r="C2232" s="4">
        <v>1</v>
      </c>
      <c r="H2232">
        <v>72.050885000000008</v>
      </c>
      <c r="I2232" s="5">
        <v>4</v>
      </c>
      <c r="P2232">
        <v>2</v>
      </c>
      <c r="Q2232" t="str">
        <f>CONCATENATE(C2232,E2232,G2232,I2232)</f>
        <v>14</v>
      </c>
    </row>
    <row r="2233" spans="1:17" x14ac:dyDescent="0.25">
      <c r="A2233">
        <v>2445</v>
      </c>
      <c r="B2233">
        <v>77.361943000000011</v>
      </c>
      <c r="C2233" s="4">
        <v>1</v>
      </c>
      <c r="H2233">
        <v>72.06428600000001</v>
      </c>
      <c r="I2233" s="5">
        <v>4</v>
      </c>
      <c r="P2233">
        <v>2</v>
      </c>
      <c r="Q2233" t="str">
        <f>CONCATENATE(C2233,E2233,G2233,I2233)</f>
        <v>14</v>
      </c>
    </row>
    <row r="2234" spans="1:17" x14ac:dyDescent="0.25">
      <c r="A2234">
        <v>2446</v>
      </c>
      <c r="B2234">
        <v>77.371479000000008</v>
      </c>
      <c r="C2234" s="4">
        <v>1</v>
      </c>
      <c r="H2234">
        <v>72.087326000000004</v>
      </c>
      <c r="I2234" s="5">
        <v>4</v>
      </c>
      <c r="P2234">
        <v>2</v>
      </c>
      <c r="Q2234" t="str">
        <f>CONCATENATE(C2234,E2234,G2234,I2234)</f>
        <v>14</v>
      </c>
    </row>
    <row r="2235" spans="1:17" x14ac:dyDescent="0.25">
      <c r="A2235">
        <v>2447</v>
      </c>
      <c r="B2235">
        <v>77.401271000000008</v>
      </c>
      <c r="C2235" s="4">
        <v>1</v>
      </c>
      <c r="H2235">
        <v>72.021247000000002</v>
      </c>
      <c r="I2235" s="5">
        <v>4</v>
      </c>
      <c r="P2235">
        <v>2</v>
      </c>
      <c r="Q2235" t="str">
        <f>CONCATENATE(C2235,E2235,G2235,I2235)</f>
        <v>14</v>
      </c>
    </row>
    <row r="2236" spans="1:17" x14ac:dyDescent="0.25">
      <c r="A2236">
        <v>2448</v>
      </c>
      <c r="B2236">
        <v>77.387973000000002</v>
      </c>
      <c r="C2236" s="4">
        <v>1</v>
      </c>
      <c r="H2236">
        <v>72.022897</v>
      </c>
      <c r="I2236" s="5">
        <v>4</v>
      </c>
      <c r="P2236">
        <v>2</v>
      </c>
      <c r="Q2236" t="str">
        <f>CONCATENATE(C2236,E2236,G2236,I2236)</f>
        <v>14</v>
      </c>
    </row>
    <row r="2237" spans="1:17" x14ac:dyDescent="0.25">
      <c r="A2237">
        <v>2449</v>
      </c>
      <c r="B2237">
        <v>77.413590000000013</v>
      </c>
      <c r="C2237" s="4">
        <v>1</v>
      </c>
      <c r="H2237">
        <v>71.992950000000008</v>
      </c>
      <c r="I2237" s="5">
        <v>4</v>
      </c>
      <c r="P2237">
        <v>2</v>
      </c>
      <c r="Q2237" t="str">
        <f>CONCATENATE(C2237,E2237,G2237,I2237)</f>
        <v>14</v>
      </c>
    </row>
    <row r="2238" spans="1:17" x14ac:dyDescent="0.25">
      <c r="A2238">
        <v>2450</v>
      </c>
      <c r="F2238">
        <v>76.910781000000014</v>
      </c>
      <c r="G2238" s="3">
        <v>3</v>
      </c>
      <c r="H2238">
        <v>72.019959</v>
      </c>
      <c r="I2238" s="5">
        <v>4</v>
      </c>
      <c r="P2238">
        <v>2</v>
      </c>
      <c r="Q2238" t="str">
        <f>CONCATENATE(C2238,E2238,G2238,I2238)</f>
        <v>34</v>
      </c>
    </row>
    <row r="2239" spans="1:17" x14ac:dyDescent="0.25">
      <c r="A2239">
        <v>2451</v>
      </c>
      <c r="F2239">
        <v>76.921245000000013</v>
      </c>
      <c r="G2239" s="3">
        <v>3</v>
      </c>
      <c r="H2239">
        <v>72.033309000000003</v>
      </c>
      <c r="I2239" s="5">
        <v>4</v>
      </c>
      <c r="P2239">
        <v>2</v>
      </c>
      <c r="Q2239" t="str">
        <f>CONCATENATE(C2239,E2239,G2239,I2239)</f>
        <v>34</v>
      </c>
    </row>
    <row r="2240" spans="1:17" x14ac:dyDescent="0.25">
      <c r="A2240">
        <v>2452</v>
      </c>
      <c r="D2240">
        <v>86.380537000000004</v>
      </c>
      <c r="E2240" s="2">
        <v>2</v>
      </c>
      <c r="F2240">
        <v>76.917173000000005</v>
      </c>
      <c r="G2240" s="3">
        <v>3</v>
      </c>
      <c r="H2240">
        <v>72.038875000000004</v>
      </c>
      <c r="I2240" s="5">
        <v>4</v>
      </c>
      <c r="P2240">
        <v>3</v>
      </c>
      <c r="Q2240" t="str">
        <f>CONCATENATE(C2240,E2240,G2240,I2240)</f>
        <v>234</v>
      </c>
    </row>
    <row r="2241" spans="1:17" x14ac:dyDescent="0.25">
      <c r="A2241">
        <v>2453</v>
      </c>
      <c r="D2241">
        <v>86.359404000000012</v>
      </c>
      <c r="E2241" s="2">
        <v>2</v>
      </c>
      <c r="F2241">
        <v>76.919647000000012</v>
      </c>
      <c r="G2241" s="3">
        <v>3</v>
      </c>
      <c r="H2241">
        <v>72.047895000000011</v>
      </c>
      <c r="I2241" s="5">
        <v>4</v>
      </c>
      <c r="P2241">
        <v>3</v>
      </c>
      <c r="Q2241" t="str">
        <f>CONCATENATE(C2241,E2241,G2241,I2241)</f>
        <v>234</v>
      </c>
    </row>
    <row r="2242" spans="1:17" x14ac:dyDescent="0.25">
      <c r="A2242">
        <v>2454</v>
      </c>
      <c r="D2242">
        <v>86.359043000000014</v>
      </c>
      <c r="E2242" s="2">
        <v>2</v>
      </c>
      <c r="F2242">
        <v>76.900885000000002</v>
      </c>
      <c r="G2242" s="3">
        <v>3</v>
      </c>
      <c r="H2242">
        <v>72.016815000000008</v>
      </c>
      <c r="I2242" s="5">
        <v>4</v>
      </c>
      <c r="P2242">
        <v>3</v>
      </c>
      <c r="Q2242" t="str">
        <f>CONCATENATE(C2242,E2242,G2242,I2242)</f>
        <v>234</v>
      </c>
    </row>
    <row r="2243" spans="1:17" x14ac:dyDescent="0.25">
      <c r="A2243">
        <v>2455</v>
      </c>
      <c r="D2243">
        <v>86.344972000000013</v>
      </c>
      <c r="E2243" s="2">
        <v>2</v>
      </c>
      <c r="F2243">
        <v>76.925008000000005</v>
      </c>
      <c r="G2243" s="3">
        <v>3</v>
      </c>
      <c r="H2243">
        <v>72.016815000000008</v>
      </c>
      <c r="I2243" s="5">
        <v>4</v>
      </c>
      <c r="P2243">
        <v>3</v>
      </c>
      <c r="Q2243" t="str">
        <f>CONCATENATE(C2243,E2243,G2243,I2243)</f>
        <v>234</v>
      </c>
    </row>
    <row r="2244" spans="1:17" x14ac:dyDescent="0.25">
      <c r="A2244">
        <v>2456</v>
      </c>
      <c r="D2244">
        <v>86.345178000000004</v>
      </c>
      <c r="E2244" s="2">
        <v>2</v>
      </c>
      <c r="F2244">
        <v>76.892071000000001</v>
      </c>
      <c r="G2244" s="3">
        <v>3</v>
      </c>
      <c r="P2244">
        <v>2</v>
      </c>
      <c r="Q2244" t="str">
        <f>CONCATENATE(C2244,E2244,G2244,I2244)</f>
        <v>23</v>
      </c>
    </row>
    <row r="2245" spans="1:17" x14ac:dyDescent="0.25">
      <c r="A2245">
        <v>2457</v>
      </c>
      <c r="D2245">
        <v>86.336210000000008</v>
      </c>
      <c r="E2245" s="2">
        <v>2</v>
      </c>
      <c r="F2245">
        <v>76.874650000000003</v>
      </c>
      <c r="G2245" s="3">
        <v>3</v>
      </c>
      <c r="P2245">
        <v>2</v>
      </c>
      <c r="Q2245" t="str">
        <f>CONCATENATE(C2245,E2245,G2245,I2245)</f>
        <v>23</v>
      </c>
    </row>
    <row r="2246" spans="1:17" x14ac:dyDescent="0.25">
      <c r="A2246">
        <v>2458</v>
      </c>
      <c r="D2246">
        <v>86.351002000000008</v>
      </c>
      <c r="E2246" s="2">
        <v>2</v>
      </c>
      <c r="F2246">
        <v>76.858671000000001</v>
      </c>
      <c r="G2246" s="3">
        <v>3</v>
      </c>
      <c r="P2246">
        <v>2</v>
      </c>
      <c r="Q2246" t="str">
        <f>CONCATENATE(C2246,E2246,G2246,I2246)</f>
        <v>23</v>
      </c>
    </row>
    <row r="2247" spans="1:17" x14ac:dyDescent="0.25">
      <c r="A2247">
        <v>2459</v>
      </c>
      <c r="D2247">
        <v>86.345590000000001</v>
      </c>
      <c r="E2247" s="2">
        <v>2</v>
      </c>
      <c r="F2247">
        <v>76.838002000000003</v>
      </c>
      <c r="G2247" s="3">
        <v>3</v>
      </c>
      <c r="P2247">
        <v>2</v>
      </c>
      <c r="Q2247" t="str">
        <f>CONCATENATE(C2247,E2247,G2247,I2247)</f>
        <v>23</v>
      </c>
    </row>
    <row r="2248" spans="1:17" x14ac:dyDescent="0.25">
      <c r="A2248">
        <v>2460</v>
      </c>
      <c r="D2248">
        <v>86.332086000000004</v>
      </c>
      <c r="E2248" s="2">
        <v>2</v>
      </c>
      <c r="F2248">
        <v>76.825838000000005</v>
      </c>
      <c r="G2248" s="3">
        <v>3</v>
      </c>
      <c r="P2248">
        <v>2</v>
      </c>
      <c r="Q2248" t="str">
        <f>CONCATENATE(C2248,E2248,G2248,I2248)</f>
        <v>23</v>
      </c>
    </row>
    <row r="2249" spans="1:17" x14ac:dyDescent="0.25">
      <c r="A2249">
        <v>2461</v>
      </c>
      <c r="D2249">
        <v>86.325231000000002</v>
      </c>
      <c r="E2249" s="2">
        <v>2</v>
      </c>
      <c r="F2249">
        <v>76.813003000000009</v>
      </c>
      <c r="G2249" s="3">
        <v>3</v>
      </c>
      <c r="P2249">
        <v>2</v>
      </c>
      <c r="Q2249" t="str">
        <f>CONCATENATE(C2249,E2249,G2249,I2249)</f>
        <v>23</v>
      </c>
    </row>
    <row r="2250" spans="1:17" x14ac:dyDescent="0.25">
      <c r="A2250">
        <v>2462</v>
      </c>
      <c r="D2250">
        <v>86.316829000000013</v>
      </c>
      <c r="E2250" s="2">
        <v>2</v>
      </c>
      <c r="F2250">
        <v>76.843466000000006</v>
      </c>
      <c r="G2250" s="3">
        <v>3</v>
      </c>
      <c r="P2250">
        <v>2</v>
      </c>
      <c r="Q2250" t="str">
        <f>CONCATENATE(C2250,E2250,G2250,I2250)</f>
        <v>23</v>
      </c>
    </row>
    <row r="2251" spans="1:17" x14ac:dyDescent="0.25">
      <c r="A2251">
        <v>2463</v>
      </c>
      <c r="D2251">
        <v>86.327394000000012</v>
      </c>
      <c r="E2251" s="2">
        <v>2</v>
      </c>
      <c r="F2251">
        <v>76.834497000000013</v>
      </c>
      <c r="G2251" s="3">
        <v>3</v>
      </c>
      <c r="P2251">
        <v>2</v>
      </c>
      <c r="Q2251" t="str">
        <f>CONCATENATE(C2251,E2251,G2251,I2251)</f>
        <v>23</v>
      </c>
    </row>
    <row r="2252" spans="1:17" x14ac:dyDescent="0.25">
      <c r="A2252">
        <v>2464</v>
      </c>
      <c r="B2252">
        <v>93.554538000000008</v>
      </c>
      <c r="C2252" s="4">
        <v>1</v>
      </c>
      <c r="D2252">
        <v>86.365125000000006</v>
      </c>
      <c r="E2252" s="2">
        <v>2</v>
      </c>
      <c r="F2252">
        <v>76.910781000000014</v>
      </c>
      <c r="G2252" s="3">
        <v>3</v>
      </c>
      <c r="P2252">
        <v>3</v>
      </c>
      <c r="Q2252" t="str">
        <f>CONCATENATE(C2252,E2252,G2252,I2252)</f>
        <v>123</v>
      </c>
    </row>
    <row r="2253" spans="1:17" x14ac:dyDescent="0.25">
      <c r="A2253">
        <v>2465</v>
      </c>
      <c r="B2253">
        <v>93.575257000000008</v>
      </c>
      <c r="C2253" s="4">
        <v>1</v>
      </c>
      <c r="D2253">
        <v>86.500478000000001</v>
      </c>
      <c r="E2253" s="2">
        <v>2</v>
      </c>
      <c r="P2253">
        <v>2</v>
      </c>
      <c r="Q2253" t="str">
        <f>CONCATENATE(C2253,E2253,G2253,I2253)</f>
        <v>12</v>
      </c>
    </row>
    <row r="2254" spans="1:17" x14ac:dyDescent="0.25">
      <c r="A2254">
        <v>2466</v>
      </c>
      <c r="B2254">
        <v>93.564485000000005</v>
      </c>
      <c r="C2254" s="4">
        <v>1</v>
      </c>
      <c r="D2254">
        <v>86.380537000000004</v>
      </c>
      <c r="E2254" s="2">
        <v>2</v>
      </c>
      <c r="P2254">
        <v>2</v>
      </c>
      <c r="Q2254" t="str">
        <f>CONCATENATE(C2254,E2254,G2254,I2254)</f>
        <v>12</v>
      </c>
    </row>
    <row r="2255" spans="1:17" x14ac:dyDescent="0.25">
      <c r="A2255">
        <v>2467</v>
      </c>
      <c r="B2255">
        <v>93.557990000000004</v>
      </c>
      <c r="C2255" s="4">
        <v>1</v>
      </c>
      <c r="P2255">
        <v>1</v>
      </c>
      <c r="Q2255" t="str">
        <f>CONCATENATE(C2255,E2255,G2255,I2255)</f>
        <v>1</v>
      </c>
    </row>
    <row r="2256" spans="1:17" x14ac:dyDescent="0.25">
      <c r="A2256">
        <v>2468</v>
      </c>
      <c r="B2256">
        <v>93.55608500000001</v>
      </c>
      <c r="C2256" s="4">
        <v>1</v>
      </c>
      <c r="P2256">
        <v>1</v>
      </c>
      <c r="Q2256" t="str">
        <f>CONCATENATE(C2256,E2256,G2256,I2256)</f>
        <v>1</v>
      </c>
    </row>
    <row r="2257" spans="1:17" x14ac:dyDescent="0.25">
      <c r="A2257">
        <v>2469</v>
      </c>
      <c r="B2257">
        <v>93.569690000000008</v>
      </c>
      <c r="C2257" s="4">
        <v>1</v>
      </c>
      <c r="P2257">
        <v>1</v>
      </c>
      <c r="Q2257" t="str">
        <f>CONCATENATE(C2257,E2257,G2257,I2257)</f>
        <v>1</v>
      </c>
    </row>
    <row r="2258" spans="1:17" x14ac:dyDescent="0.25">
      <c r="A2258">
        <v>2470</v>
      </c>
      <c r="B2258">
        <v>93.582990000000009</v>
      </c>
      <c r="C2258" s="4">
        <v>1</v>
      </c>
      <c r="H2258">
        <v>87.429193000000012</v>
      </c>
      <c r="I2258" s="5">
        <v>4</v>
      </c>
      <c r="P2258">
        <v>2</v>
      </c>
      <c r="Q2258" t="str">
        <f>CONCATENATE(C2258,E2258,G2258,I2258)</f>
        <v>14</v>
      </c>
    </row>
    <row r="2259" spans="1:17" x14ac:dyDescent="0.25">
      <c r="A2259">
        <v>2471</v>
      </c>
      <c r="B2259">
        <v>93.578918000000016</v>
      </c>
      <c r="C2259" s="4">
        <v>1</v>
      </c>
      <c r="H2259">
        <v>87.467902000000009</v>
      </c>
      <c r="I2259" s="5">
        <v>4</v>
      </c>
      <c r="P2259">
        <v>2</v>
      </c>
      <c r="Q2259" t="str">
        <f>CONCATENATE(C2259,E2259,G2259,I2259)</f>
        <v>14</v>
      </c>
    </row>
    <row r="2260" spans="1:17" x14ac:dyDescent="0.25">
      <c r="A2260">
        <v>2472</v>
      </c>
      <c r="B2260">
        <v>93.579947000000004</v>
      </c>
      <c r="C2260" s="4">
        <v>1</v>
      </c>
      <c r="H2260">
        <v>87.45939700000001</v>
      </c>
      <c r="I2260" s="5">
        <v>4</v>
      </c>
      <c r="P2260">
        <v>2</v>
      </c>
      <c r="Q2260" t="str">
        <f>CONCATENATE(C2260,E2260,G2260,I2260)</f>
        <v>14</v>
      </c>
    </row>
    <row r="2261" spans="1:17" x14ac:dyDescent="0.25">
      <c r="A2261">
        <v>2473</v>
      </c>
      <c r="B2261">
        <v>93.578866000000005</v>
      </c>
      <c r="C2261" s="4">
        <v>1</v>
      </c>
      <c r="H2261">
        <v>87.467027000000002</v>
      </c>
      <c r="I2261" s="5">
        <v>4</v>
      </c>
      <c r="P2261">
        <v>2</v>
      </c>
      <c r="Q2261" t="str">
        <f>CONCATENATE(C2261,E2261,G2261,I2261)</f>
        <v>14</v>
      </c>
    </row>
    <row r="2262" spans="1:17" x14ac:dyDescent="0.25">
      <c r="A2262">
        <v>2474</v>
      </c>
      <c r="B2262">
        <v>93.584691000000007</v>
      </c>
      <c r="C2262" s="4">
        <v>1</v>
      </c>
      <c r="H2262">
        <v>87.486974000000004</v>
      </c>
      <c r="I2262" s="5">
        <v>4</v>
      </c>
      <c r="P2262">
        <v>2</v>
      </c>
      <c r="Q2262" t="str">
        <f>CONCATENATE(C2262,E2262,G2262,I2262)</f>
        <v>14</v>
      </c>
    </row>
    <row r="2263" spans="1:17" x14ac:dyDescent="0.25">
      <c r="A2263">
        <v>2475</v>
      </c>
      <c r="B2263">
        <v>93.569277999999997</v>
      </c>
      <c r="C2263" s="4">
        <v>1</v>
      </c>
      <c r="H2263">
        <v>87.497436000000008</v>
      </c>
      <c r="I2263" s="5">
        <v>4</v>
      </c>
      <c r="P2263">
        <v>2</v>
      </c>
      <c r="Q2263" t="str">
        <f>CONCATENATE(C2263,E2263,G2263,I2263)</f>
        <v>14</v>
      </c>
    </row>
    <row r="2264" spans="1:17" x14ac:dyDescent="0.25">
      <c r="A2264">
        <v>2476</v>
      </c>
      <c r="B2264">
        <v>93.560412000000014</v>
      </c>
      <c r="C2264" s="4">
        <v>1</v>
      </c>
      <c r="H2264">
        <v>87.483312000000012</v>
      </c>
      <c r="I2264" s="5">
        <v>4</v>
      </c>
      <c r="P2264">
        <v>2</v>
      </c>
      <c r="Q2264" t="str">
        <f>CONCATENATE(C2264,E2264,G2264,I2264)</f>
        <v>14</v>
      </c>
    </row>
    <row r="2265" spans="1:17" x14ac:dyDescent="0.25">
      <c r="A2265">
        <v>2477</v>
      </c>
      <c r="B2265">
        <v>93.538713999999999</v>
      </c>
      <c r="C2265" s="4">
        <v>1</v>
      </c>
      <c r="H2265">
        <v>87.504857000000001</v>
      </c>
      <c r="I2265" s="5">
        <v>4</v>
      </c>
      <c r="P2265">
        <v>2</v>
      </c>
      <c r="Q2265" t="str">
        <f>CONCATENATE(C2265,E2265,G2265,I2265)</f>
        <v>14</v>
      </c>
    </row>
    <row r="2266" spans="1:17" x14ac:dyDescent="0.25">
      <c r="A2266">
        <v>2478</v>
      </c>
      <c r="B2266">
        <v>93.549176000000017</v>
      </c>
      <c r="C2266" s="4">
        <v>1</v>
      </c>
      <c r="H2266">
        <v>87.529290000000003</v>
      </c>
      <c r="I2266" s="5">
        <v>4</v>
      </c>
      <c r="P2266">
        <v>2</v>
      </c>
      <c r="Q2266" t="str">
        <f>CONCATENATE(C2266,E2266,G2266,I2266)</f>
        <v>14</v>
      </c>
    </row>
    <row r="2267" spans="1:17" x14ac:dyDescent="0.25">
      <c r="A2267">
        <v>2479</v>
      </c>
      <c r="B2267">
        <v>93.551444000000004</v>
      </c>
      <c r="C2267" s="4">
        <v>1</v>
      </c>
      <c r="H2267">
        <v>87.513879000000003</v>
      </c>
      <c r="I2267" s="5">
        <v>4</v>
      </c>
      <c r="P2267">
        <v>2</v>
      </c>
      <c r="Q2267" t="str">
        <f>CONCATENATE(C2267,E2267,G2267,I2267)</f>
        <v>14</v>
      </c>
    </row>
    <row r="2268" spans="1:17" x14ac:dyDescent="0.25">
      <c r="A2268">
        <v>2480</v>
      </c>
      <c r="B2268">
        <v>93.554538000000008</v>
      </c>
      <c r="C2268" s="4">
        <v>1</v>
      </c>
      <c r="F2268">
        <v>93.089614000000012</v>
      </c>
      <c r="G2268" s="3">
        <v>3</v>
      </c>
      <c r="H2268">
        <v>87.476251000000005</v>
      </c>
      <c r="I2268" s="5">
        <v>4</v>
      </c>
      <c r="P2268">
        <v>3</v>
      </c>
      <c r="Q2268" t="str">
        <f>CONCATENATE(C2268,E2268,G2268,I2268)</f>
        <v>134</v>
      </c>
    </row>
    <row r="2269" spans="1:17" x14ac:dyDescent="0.25">
      <c r="A2269">
        <v>2481</v>
      </c>
      <c r="F2269">
        <v>93.140281000000016</v>
      </c>
      <c r="G2269" s="3">
        <v>3</v>
      </c>
      <c r="H2269">
        <v>87.505786000000001</v>
      </c>
      <c r="I2269" s="5">
        <v>4</v>
      </c>
      <c r="P2269">
        <v>2</v>
      </c>
      <c r="Q2269" t="str">
        <f>CONCATENATE(C2269,E2269,G2269,I2269)</f>
        <v>34</v>
      </c>
    </row>
    <row r="2270" spans="1:17" x14ac:dyDescent="0.25">
      <c r="A2270">
        <v>2482</v>
      </c>
      <c r="D2270">
        <v>103.68018600000001</v>
      </c>
      <c r="E2270" s="2">
        <v>2</v>
      </c>
      <c r="F2270">
        <v>93.118581000000006</v>
      </c>
      <c r="G2270" s="3">
        <v>3</v>
      </c>
      <c r="H2270">
        <v>87.519446000000002</v>
      </c>
      <c r="I2270" s="5">
        <v>4</v>
      </c>
      <c r="P2270">
        <v>3</v>
      </c>
      <c r="Q2270" t="str">
        <f>CONCATENATE(C2270,E2270,G2270,I2270)</f>
        <v>234</v>
      </c>
    </row>
    <row r="2271" spans="1:17" x14ac:dyDescent="0.25">
      <c r="A2271">
        <v>2483</v>
      </c>
      <c r="D2271">
        <v>103.69508300000001</v>
      </c>
      <c r="E2271" s="2">
        <v>2</v>
      </c>
      <c r="F2271">
        <v>93.119765000000001</v>
      </c>
      <c r="G2271" s="3">
        <v>3</v>
      </c>
      <c r="H2271">
        <v>87.523208000000011</v>
      </c>
      <c r="I2271" s="5">
        <v>4</v>
      </c>
      <c r="P2271">
        <v>3</v>
      </c>
      <c r="Q2271" t="str">
        <f>CONCATENATE(C2271,E2271,G2271,I2271)</f>
        <v>234</v>
      </c>
    </row>
    <row r="2272" spans="1:17" x14ac:dyDescent="0.25">
      <c r="A2272">
        <v>2484</v>
      </c>
      <c r="D2272">
        <v>103.689773</v>
      </c>
      <c r="E2272" s="2">
        <v>2</v>
      </c>
      <c r="F2272">
        <v>93.138219000000007</v>
      </c>
      <c r="G2272" s="3">
        <v>3</v>
      </c>
      <c r="H2272">
        <v>87.525630000000007</v>
      </c>
      <c r="I2272" s="5">
        <v>4</v>
      </c>
      <c r="P2272">
        <v>3</v>
      </c>
      <c r="Q2272" t="str">
        <f>CONCATENATE(C2272,E2272,G2272,I2272)</f>
        <v>234</v>
      </c>
    </row>
    <row r="2273" spans="1:17" x14ac:dyDescent="0.25">
      <c r="A2273">
        <v>2485</v>
      </c>
      <c r="D2273">
        <v>103.70431000000001</v>
      </c>
      <c r="E2273" s="2">
        <v>2</v>
      </c>
      <c r="F2273">
        <v>93.113529999999997</v>
      </c>
      <c r="G2273" s="3">
        <v>3</v>
      </c>
      <c r="H2273">
        <v>87.429193000000012</v>
      </c>
      <c r="I2273" s="5">
        <v>4</v>
      </c>
      <c r="P2273">
        <v>3</v>
      </c>
      <c r="Q2273" t="str">
        <f>CONCATENATE(C2273,E2273,G2273,I2273)</f>
        <v>234</v>
      </c>
    </row>
    <row r="2274" spans="1:17" x14ac:dyDescent="0.25">
      <c r="A2274">
        <v>2486</v>
      </c>
      <c r="D2274">
        <v>103.688743</v>
      </c>
      <c r="E2274" s="2">
        <v>2</v>
      </c>
      <c r="F2274">
        <v>93.100953000000004</v>
      </c>
      <c r="G2274" s="3">
        <v>3</v>
      </c>
      <c r="P2274">
        <v>2</v>
      </c>
      <c r="Q2274" t="str">
        <f>CONCATENATE(C2274,E2274,G2274,I2274)</f>
        <v>23</v>
      </c>
    </row>
    <row r="2275" spans="1:17" x14ac:dyDescent="0.25">
      <c r="A2275">
        <v>2487</v>
      </c>
      <c r="D2275">
        <v>103.69085200000001</v>
      </c>
      <c r="E2275" s="2">
        <v>2</v>
      </c>
      <c r="F2275">
        <v>93.058379000000002</v>
      </c>
      <c r="G2275" s="3">
        <v>3</v>
      </c>
      <c r="P2275">
        <v>2</v>
      </c>
      <c r="Q2275" t="str">
        <f>CONCATENATE(C2275,E2275,G2275,I2275)</f>
        <v>23</v>
      </c>
    </row>
    <row r="2276" spans="1:17" x14ac:dyDescent="0.25">
      <c r="A2276">
        <v>2488</v>
      </c>
      <c r="D2276">
        <v>103.68466900000001</v>
      </c>
      <c r="E2276" s="2">
        <v>2</v>
      </c>
      <c r="F2276">
        <v>93.075749000000002</v>
      </c>
      <c r="G2276" s="3">
        <v>3</v>
      </c>
      <c r="P2276">
        <v>2</v>
      </c>
      <c r="Q2276" t="str">
        <f>CONCATENATE(C2276,E2276,G2276,I2276)</f>
        <v>23</v>
      </c>
    </row>
    <row r="2277" spans="1:17" x14ac:dyDescent="0.25">
      <c r="A2277">
        <v>2489</v>
      </c>
      <c r="D2277">
        <v>103.694411</v>
      </c>
      <c r="E2277" s="2">
        <v>2</v>
      </c>
      <c r="F2277">
        <v>93.079459000000014</v>
      </c>
      <c r="G2277" s="3">
        <v>3</v>
      </c>
      <c r="P2277">
        <v>2</v>
      </c>
      <c r="Q2277" t="str">
        <f>CONCATENATE(C2277,E2277,G2277,I2277)</f>
        <v>23</v>
      </c>
    </row>
    <row r="2278" spans="1:17" x14ac:dyDescent="0.25">
      <c r="A2278">
        <v>2490</v>
      </c>
      <c r="D2278">
        <v>103.666678</v>
      </c>
      <c r="E2278" s="2">
        <v>2</v>
      </c>
      <c r="F2278">
        <v>93.076056000000008</v>
      </c>
      <c r="G2278" s="3">
        <v>3</v>
      </c>
      <c r="P2278">
        <v>2</v>
      </c>
      <c r="Q2278" t="str">
        <f>CONCATENATE(C2278,E2278,G2278,I2278)</f>
        <v>23</v>
      </c>
    </row>
    <row r="2279" spans="1:17" x14ac:dyDescent="0.25">
      <c r="A2279">
        <v>2491</v>
      </c>
      <c r="D2279">
        <v>103.67338100000001</v>
      </c>
      <c r="E2279" s="2">
        <v>2</v>
      </c>
      <c r="F2279">
        <v>93.064098999999999</v>
      </c>
      <c r="G2279" s="3">
        <v>3</v>
      </c>
      <c r="P2279">
        <v>2</v>
      </c>
      <c r="Q2279" t="str">
        <f>CONCATENATE(C2279,E2279,G2279,I2279)</f>
        <v>23</v>
      </c>
    </row>
    <row r="2280" spans="1:17" x14ac:dyDescent="0.25">
      <c r="A2280">
        <v>2492</v>
      </c>
      <c r="D2280">
        <v>103.676627</v>
      </c>
      <c r="E2280" s="2">
        <v>2</v>
      </c>
      <c r="F2280">
        <v>93.086675000000014</v>
      </c>
      <c r="G2280" s="3">
        <v>3</v>
      </c>
      <c r="P2280">
        <v>2</v>
      </c>
      <c r="Q2280" t="str">
        <f>CONCATENATE(C2280,E2280,G2280,I2280)</f>
        <v>23</v>
      </c>
    </row>
    <row r="2281" spans="1:17" x14ac:dyDescent="0.25">
      <c r="A2281">
        <v>2493</v>
      </c>
      <c r="D2281">
        <v>103.69498000000002</v>
      </c>
      <c r="E2281" s="2">
        <v>2</v>
      </c>
      <c r="F2281">
        <v>93.108013999999997</v>
      </c>
      <c r="G2281" s="3">
        <v>3</v>
      </c>
      <c r="P2281">
        <v>2</v>
      </c>
      <c r="Q2281" t="str">
        <f>CONCATENATE(C2281,E2281,G2281,I2281)</f>
        <v>23</v>
      </c>
    </row>
    <row r="2282" spans="1:17" x14ac:dyDescent="0.25">
      <c r="A2282">
        <v>2494</v>
      </c>
      <c r="D2282">
        <v>103.69415600000001</v>
      </c>
      <c r="E2282" s="2">
        <v>2</v>
      </c>
      <c r="F2282">
        <v>93.108634000000009</v>
      </c>
      <c r="G2282" s="3">
        <v>3</v>
      </c>
      <c r="P2282">
        <v>2</v>
      </c>
      <c r="Q2282" t="str">
        <f>CONCATENATE(C2282,E2282,G2282,I2282)</f>
        <v>23</v>
      </c>
    </row>
    <row r="2283" spans="1:17" x14ac:dyDescent="0.25">
      <c r="A2283">
        <v>2495</v>
      </c>
      <c r="D2283">
        <v>103.77739600000001</v>
      </c>
      <c r="E2283" s="2">
        <v>2</v>
      </c>
      <c r="F2283">
        <v>93.109046000000006</v>
      </c>
      <c r="G2283" s="3">
        <v>3</v>
      </c>
      <c r="P2283">
        <v>2</v>
      </c>
      <c r="Q2283" t="str">
        <f>CONCATENATE(C2283,E2283,G2283,I2283)</f>
        <v>23</v>
      </c>
    </row>
    <row r="2284" spans="1:17" x14ac:dyDescent="0.25">
      <c r="A2284">
        <v>2496</v>
      </c>
      <c r="D2284">
        <v>103.68018600000001</v>
      </c>
      <c r="E2284" s="2">
        <v>2</v>
      </c>
      <c r="F2284">
        <v>93.105231000000003</v>
      </c>
      <c r="G2284" s="3">
        <v>3</v>
      </c>
      <c r="P2284">
        <v>2</v>
      </c>
      <c r="Q2284" t="str">
        <f>CONCATENATE(C2284,E2284,G2284,I2284)</f>
        <v>23</v>
      </c>
    </row>
    <row r="2285" spans="1:17" x14ac:dyDescent="0.25">
      <c r="A2285">
        <v>2497</v>
      </c>
      <c r="D2285">
        <v>103.68018600000001</v>
      </c>
      <c r="E2285" s="2">
        <v>2</v>
      </c>
      <c r="F2285">
        <v>93.089614000000012</v>
      </c>
      <c r="G2285" s="3">
        <v>3</v>
      </c>
      <c r="P2285">
        <v>2</v>
      </c>
      <c r="Q2285" t="str">
        <f>CONCATENATE(C2285,E2285,G2285,I2285)</f>
        <v>23</v>
      </c>
    </row>
    <row r="2286" spans="1:17" x14ac:dyDescent="0.25">
      <c r="A2286">
        <v>2498</v>
      </c>
      <c r="B2286">
        <v>114.63785100000001</v>
      </c>
      <c r="C2286" s="4">
        <v>1</v>
      </c>
      <c r="H2286">
        <v>103.47978500000001</v>
      </c>
      <c r="I2286" s="5">
        <v>4</v>
      </c>
      <c r="P2286">
        <v>2</v>
      </c>
      <c r="Q2286" t="str">
        <f>CONCATENATE(C2286,E2286,G2286,I2286)</f>
        <v>14</v>
      </c>
    </row>
    <row r="2287" spans="1:17" x14ac:dyDescent="0.25">
      <c r="A2287">
        <v>2499</v>
      </c>
      <c r="B2287">
        <v>114.69955</v>
      </c>
      <c r="C2287" s="4">
        <v>1</v>
      </c>
      <c r="H2287">
        <v>103.49834000000001</v>
      </c>
      <c r="I2287" s="5">
        <v>4</v>
      </c>
      <c r="P2287">
        <v>2</v>
      </c>
      <c r="Q2287" t="str">
        <f>CONCATENATE(C2287,E2287,G2287,I2287)</f>
        <v>14</v>
      </c>
    </row>
    <row r="2288" spans="1:17" x14ac:dyDescent="0.25">
      <c r="A2288">
        <v>2500</v>
      </c>
      <c r="B2288">
        <v>114.703208</v>
      </c>
      <c r="C2288" s="4">
        <v>1</v>
      </c>
      <c r="H2288">
        <v>103.50323800000001</v>
      </c>
      <c r="I2288" s="5">
        <v>4</v>
      </c>
      <c r="P2288">
        <v>2</v>
      </c>
      <c r="Q2288" t="str">
        <f>CONCATENATE(C2288,E2288,G2288,I2288)</f>
        <v>14</v>
      </c>
    </row>
    <row r="2289" spans="1:17" x14ac:dyDescent="0.25">
      <c r="A2289">
        <v>2501</v>
      </c>
      <c r="B2289">
        <v>114.70125100000001</v>
      </c>
      <c r="C2289" s="4">
        <v>1</v>
      </c>
      <c r="H2289">
        <v>103.51514299999999</v>
      </c>
      <c r="I2289" s="5">
        <v>4</v>
      </c>
      <c r="P2289">
        <v>2</v>
      </c>
      <c r="Q2289" t="str">
        <f>CONCATENATE(C2289,E2289,G2289,I2289)</f>
        <v>14</v>
      </c>
    </row>
    <row r="2290" spans="1:17" x14ac:dyDescent="0.25">
      <c r="A2290">
        <v>2502</v>
      </c>
      <c r="B2290">
        <v>114.673621</v>
      </c>
      <c r="C2290" s="4">
        <v>1</v>
      </c>
      <c r="H2290">
        <v>103.49194600000001</v>
      </c>
      <c r="I2290" s="5">
        <v>4</v>
      </c>
      <c r="P2290">
        <v>2</v>
      </c>
      <c r="Q2290" t="str">
        <f>CONCATENATE(C2290,E2290,G2290,I2290)</f>
        <v>14</v>
      </c>
    </row>
    <row r="2291" spans="1:17" x14ac:dyDescent="0.25">
      <c r="A2291">
        <v>2503</v>
      </c>
      <c r="B2291">
        <v>114.687488</v>
      </c>
      <c r="C2291" s="4">
        <v>1</v>
      </c>
      <c r="H2291">
        <v>103.53539900000001</v>
      </c>
      <c r="I2291" s="5">
        <v>4</v>
      </c>
      <c r="P2291">
        <v>2</v>
      </c>
      <c r="Q2291" t="str">
        <f>CONCATENATE(C2291,E2291,G2291,I2291)</f>
        <v>14</v>
      </c>
    </row>
    <row r="2292" spans="1:17" x14ac:dyDescent="0.25">
      <c r="A2292">
        <v>2504</v>
      </c>
      <c r="B2292">
        <v>114.68785</v>
      </c>
      <c r="C2292" s="4">
        <v>1</v>
      </c>
      <c r="H2292">
        <v>103.546378</v>
      </c>
      <c r="I2292" s="5">
        <v>4</v>
      </c>
      <c r="P2292">
        <v>2</v>
      </c>
      <c r="Q2292" t="str">
        <f>CONCATENATE(C2292,E2292,G2292,I2292)</f>
        <v>14</v>
      </c>
    </row>
    <row r="2293" spans="1:17" x14ac:dyDescent="0.25">
      <c r="A2293">
        <v>2505</v>
      </c>
      <c r="B2293">
        <v>114.69583800000001</v>
      </c>
      <c r="C2293" s="4">
        <v>1</v>
      </c>
      <c r="H2293">
        <v>103.543441</v>
      </c>
      <c r="I2293" s="5">
        <v>4</v>
      </c>
      <c r="P2293">
        <v>2</v>
      </c>
      <c r="Q2293" t="str">
        <f>CONCATENATE(C2293,E2293,G2293,I2293)</f>
        <v>14</v>
      </c>
    </row>
    <row r="2294" spans="1:17" x14ac:dyDescent="0.25">
      <c r="A2294">
        <v>2506</v>
      </c>
      <c r="B2294">
        <v>114.692897</v>
      </c>
      <c r="C2294" s="4">
        <v>1</v>
      </c>
      <c r="H2294">
        <v>103.576373</v>
      </c>
      <c r="I2294" s="5">
        <v>4</v>
      </c>
      <c r="P2294">
        <v>2</v>
      </c>
      <c r="Q2294" t="str">
        <f>CONCATENATE(C2294,E2294,G2294,I2294)</f>
        <v>14</v>
      </c>
    </row>
    <row r="2295" spans="1:17" x14ac:dyDescent="0.25">
      <c r="A2295">
        <v>2507</v>
      </c>
      <c r="B2295">
        <v>114.69485800000001</v>
      </c>
      <c r="C2295" s="4">
        <v>1</v>
      </c>
      <c r="H2295">
        <v>103.584521</v>
      </c>
      <c r="I2295" s="5">
        <v>4</v>
      </c>
      <c r="P2295">
        <v>2</v>
      </c>
      <c r="Q2295" t="str">
        <f>CONCATENATE(C2295,E2295,G2295,I2295)</f>
        <v>14</v>
      </c>
    </row>
    <row r="2296" spans="1:17" x14ac:dyDescent="0.25">
      <c r="A2296">
        <v>2508</v>
      </c>
      <c r="B2296">
        <v>114.720168</v>
      </c>
      <c r="C2296" s="4">
        <v>1</v>
      </c>
      <c r="H2296">
        <v>103.595702</v>
      </c>
      <c r="I2296" s="5">
        <v>4</v>
      </c>
      <c r="P2296">
        <v>2</v>
      </c>
      <c r="Q2296" t="str">
        <f>CONCATENATE(C2296,E2296,G2296,I2296)</f>
        <v>14</v>
      </c>
    </row>
    <row r="2297" spans="1:17" x14ac:dyDescent="0.25">
      <c r="A2297">
        <v>2509</v>
      </c>
      <c r="B2297">
        <v>114.709754</v>
      </c>
      <c r="C2297" s="4">
        <v>1</v>
      </c>
      <c r="H2297">
        <v>103.535037</v>
      </c>
      <c r="I2297" s="5">
        <v>4</v>
      </c>
      <c r="P2297">
        <v>2</v>
      </c>
      <c r="Q2297" t="str">
        <f>CONCATENATE(C2297,E2297,G2297,I2297)</f>
        <v>14</v>
      </c>
    </row>
    <row r="2298" spans="1:17" x14ac:dyDescent="0.25">
      <c r="A2298">
        <v>2510</v>
      </c>
      <c r="B2298">
        <v>114.733001</v>
      </c>
      <c r="C2298" s="4">
        <v>1</v>
      </c>
      <c r="H2298">
        <v>103.571067</v>
      </c>
      <c r="I2298" s="5">
        <v>4</v>
      </c>
      <c r="P2298">
        <v>2</v>
      </c>
      <c r="Q2298" t="str">
        <f>CONCATENATE(C2298,E2298,G2298,I2298)</f>
        <v>14</v>
      </c>
    </row>
    <row r="2299" spans="1:17" x14ac:dyDescent="0.25">
      <c r="A2299">
        <v>2511</v>
      </c>
      <c r="B2299">
        <v>114.76743200000001</v>
      </c>
      <c r="C2299" s="4">
        <v>1</v>
      </c>
      <c r="H2299">
        <v>103.560554</v>
      </c>
      <c r="I2299" s="5">
        <v>4</v>
      </c>
      <c r="P2299">
        <v>2</v>
      </c>
      <c r="Q2299" t="str">
        <f>CONCATENATE(C2299,E2299,G2299,I2299)</f>
        <v>14</v>
      </c>
    </row>
    <row r="2300" spans="1:17" x14ac:dyDescent="0.25">
      <c r="A2300">
        <v>2512</v>
      </c>
      <c r="B2300">
        <v>114.63785100000001</v>
      </c>
      <c r="C2300" s="4">
        <v>1</v>
      </c>
      <c r="H2300">
        <v>103.47978500000001</v>
      </c>
      <c r="I2300" s="5">
        <v>4</v>
      </c>
      <c r="P2300">
        <v>2</v>
      </c>
      <c r="Q2300" t="str">
        <f>CONCATENATE(C2300,E2300,G2300,I2300)</f>
        <v>14</v>
      </c>
    </row>
    <row r="2301" spans="1:17" x14ac:dyDescent="0.25">
      <c r="A2301">
        <v>2513</v>
      </c>
      <c r="P2301">
        <v>0</v>
      </c>
      <c r="Q2301" t="str">
        <f>CONCATENATE(C2301,E2301,G2301,I2301)</f>
        <v/>
      </c>
    </row>
    <row r="2302" spans="1:17" x14ac:dyDescent="0.25">
      <c r="A2302">
        <v>2514</v>
      </c>
      <c r="D2302">
        <v>125.80746000000001</v>
      </c>
      <c r="E2302" s="2">
        <v>2</v>
      </c>
      <c r="P2302">
        <v>1</v>
      </c>
      <c r="Q2302" t="str">
        <f>CONCATENATE(C2302,E2302,G2302,I2302)</f>
        <v>2</v>
      </c>
    </row>
    <row r="2303" spans="1:17" x14ac:dyDescent="0.25">
      <c r="A2303">
        <v>2515</v>
      </c>
      <c r="D2303">
        <v>125.84566000000001</v>
      </c>
      <c r="E2303" s="2">
        <v>2</v>
      </c>
      <c r="F2303">
        <v>115.244826</v>
      </c>
      <c r="G2303" s="3">
        <v>3</v>
      </c>
      <c r="P2303">
        <v>2</v>
      </c>
      <c r="Q2303" t="str">
        <f>CONCATENATE(C2303,E2303,G2303,I2303)</f>
        <v>23</v>
      </c>
    </row>
    <row r="2304" spans="1:17" x14ac:dyDescent="0.25">
      <c r="A2304">
        <v>2516</v>
      </c>
      <c r="D2304">
        <v>125.82694900000001</v>
      </c>
      <c r="E2304" s="2">
        <v>2</v>
      </c>
      <c r="F2304">
        <v>115.25312700000001</v>
      </c>
      <c r="G2304" s="3">
        <v>3</v>
      </c>
      <c r="P2304">
        <v>2</v>
      </c>
      <c r="Q2304" t="str">
        <f>CONCATENATE(C2304,E2304,G2304,I2304)</f>
        <v>23</v>
      </c>
    </row>
    <row r="2305" spans="1:17" x14ac:dyDescent="0.25">
      <c r="A2305">
        <v>2517</v>
      </c>
      <c r="D2305">
        <v>125.87292400000001</v>
      </c>
      <c r="E2305" s="2">
        <v>2</v>
      </c>
      <c r="F2305">
        <v>115.290755</v>
      </c>
      <c r="G2305" s="3">
        <v>3</v>
      </c>
      <c r="P2305">
        <v>2</v>
      </c>
      <c r="Q2305" t="str">
        <f>CONCATENATE(C2305,E2305,G2305,I2305)</f>
        <v>23</v>
      </c>
    </row>
    <row r="2306" spans="1:17" x14ac:dyDescent="0.25">
      <c r="A2306">
        <v>2518</v>
      </c>
      <c r="D2306">
        <v>125.798911</v>
      </c>
      <c r="E2306" s="2">
        <v>2</v>
      </c>
      <c r="F2306">
        <v>115.30147500000001</v>
      </c>
      <c r="G2306" s="3">
        <v>3</v>
      </c>
      <c r="P2306">
        <v>2</v>
      </c>
      <c r="Q2306" t="str">
        <f>CONCATENATE(C2306,E2306,G2306,I2306)</f>
        <v>23</v>
      </c>
    </row>
    <row r="2307" spans="1:17" x14ac:dyDescent="0.25">
      <c r="A2307">
        <v>2519</v>
      </c>
      <c r="D2307">
        <v>125.835296</v>
      </c>
      <c r="E2307" s="2">
        <v>2</v>
      </c>
      <c r="F2307">
        <v>115.304568</v>
      </c>
      <c r="G2307" s="3">
        <v>3</v>
      </c>
      <c r="P2307">
        <v>2</v>
      </c>
      <c r="Q2307" t="str">
        <f>CONCATENATE(C2307,E2307,G2307,I2307)</f>
        <v>23</v>
      </c>
    </row>
    <row r="2308" spans="1:17" x14ac:dyDescent="0.25">
      <c r="A2308">
        <v>2520</v>
      </c>
      <c r="D2308">
        <v>125.805713</v>
      </c>
      <c r="E2308" s="2">
        <v>2</v>
      </c>
      <c r="F2308">
        <v>115.33631800000001</v>
      </c>
      <c r="G2308" s="3">
        <v>3</v>
      </c>
      <c r="P2308">
        <v>2</v>
      </c>
      <c r="Q2308" t="str">
        <f>CONCATENATE(C2308,E2308,G2308,I2308)</f>
        <v>23</v>
      </c>
    </row>
    <row r="2309" spans="1:17" x14ac:dyDescent="0.25">
      <c r="A2309">
        <v>2521</v>
      </c>
      <c r="D2309">
        <v>125.785453</v>
      </c>
      <c r="E2309" s="2">
        <v>2</v>
      </c>
      <c r="F2309">
        <v>115.305907</v>
      </c>
      <c r="G2309" s="3">
        <v>3</v>
      </c>
      <c r="P2309">
        <v>2</v>
      </c>
      <c r="Q2309" t="str">
        <f>CONCATENATE(C2309,E2309,G2309,I2309)</f>
        <v>23</v>
      </c>
    </row>
    <row r="2310" spans="1:17" x14ac:dyDescent="0.25">
      <c r="A2310">
        <v>2522</v>
      </c>
      <c r="D2310">
        <v>125.818805</v>
      </c>
      <c r="E2310" s="2">
        <v>2</v>
      </c>
      <c r="F2310">
        <v>115.30998100000001</v>
      </c>
      <c r="G2310" s="3">
        <v>3</v>
      </c>
      <c r="P2310">
        <v>2</v>
      </c>
      <c r="Q2310" t="str">
        <f>CONCATENATE(C2310,E2310,G2310,I2310)</f>
        <v>23</v>
      </c>
    </row>
    <row r="2311" spans="1:17" x14ac:dyDescent="0.25">
      <c r="A2311">
        <v>2523</v>
      </c>
      <c r="D2311">
        <v>125.811896</v>
      </c>
      <c r="E2311" s="2">
        <v>2</v>
      </c>
      <c r="F2311">
        <v>115.317351</v>
      </c>
      <c r="G2311" s="3">
        <v>3</v>
      </c>
      <c r="P2311">
        <v>2</v>
      </c>
      <c r="Q2311" t="str">
        <f>CONCATENATE(C2311,E2311,G2311,I2311)</f>
        <v>23</v>
      </c>
    </row>
    <row r="2312" spans="1:17" x14ac:dyDescent="0.25">
      <c r="A2312">
        <v>2524</v>
      </c>
      <c r="D2312">
        <v>125.83169100000001</v>
      </c>
      <c r="E2312" s="2">
        <v>2</v>
      </c>
      <c r="F2312">
        <v>115.300651</v>
      </c>
      <c r="G2312" s="3">
        <v>3</v>
      </c>
      <c r="P2312">
        <v>2</v>
      </c>
      <c r="Q2312" t="str">
        <f>CONCATENATE(C2312,E2312,G2312,I2312)</f>
        <v>23</v>
      </c>
    </row>
    <row r="2313" spans="1:17" x14ac:dyDescent="0.25">
      <c r="A2313">
        <v>2525</v>
      </c>
      <c r="D2313">
        <v>125.95013700000001</v>
      </c>
      <c r="E2313" s="2">
        <v>2</v>
      </c>
      <c r="F2313">
        <v>115.28292</v>
      </c>
      <c r="G2313" s="3">
        <v>3</v>
      </c>
      <c r="P2313">
        <v>2</v>
      </c>
      <c r="Q2313" t="str">
        <f>CONCATENATE(C2313,E2313,G2313,I2313)</f>
        <v>23</v>
      </c>
    </row>
    <row r="2314" spans="1:17" x14ac:dyDescent="0.25">
      <c r="A2314">
        <v>2526</v>
      </c>
      <c r="D2314">
        <v>125.88509300000001</v>
      </c>
      <c r="E2314" s="2">
        <v>2</v>
      </c>
      <c r="F2314">
        <v>115.372657</v>
      </c>
      <c r="G2314" s="3">
        <v>3</v>
      </c>
      <c r="P2314">
        <v>2</v>
      </c>
      <c r="Q2314" t="str">
        <f>CONCATENATE(C2314,E2314,G2314,I2314)</f>
        <v>23</v>
      </c>
    </row>
    <row r="2315" spans="1:17" x14ac:dyDescent="0.25">
      <c r="A2315">
        <v>2527</v>
      </c>
      <c r="D2315">
        <v>125.80746000000001</v>
      </c>
      <c r="E2315" s="2">
        <v>2</v>
      </c>
      <c r="F2315">
        <v>115.244826</v>
      </c>
      <c r="G2315" s="3">
        <v>3</v>
      </c>
      <c r="P2315">
        <v>2</v>
      </c>
      <c r="Q2315" t="str">
        <f>CONCATENATE(C2315,E2315,G2315,I2315)</f>
        <v>23</v>
      </c>
    </row>
    <row r="2316" spans="1:17" x14ac:dyDescent="0.25">
      <c r="A2316">
        <v>2528</v>
      </c>
      <c r="B2316">
        <v>134.183772</v>
      </c>
      <c r="C2316" s="4">
        <v>1</v>
      </c>
      <c r="P2316">
        <v>1</v>
      </c>
      <c r="Q2316" t="str">
        <f>CONCATENATE(C2316,E2316,G2316,I2316)</f>
        <v>1</v>
      </c>
    </row>
    <row r="2317" spans="1:17" x14ac:dyDescent="0.25">
      <c r="A2317">
        <v>2529</v>
      </c>
      <c r="B2317">
        <v>134.334746</v>
      </c>
      <c r="C2317" s="4">
        <v>1</v>
      </c>
      <c r="H2317">
        <v>125.87952300000001</v>
      </c>
      <c r="I2317" s="5">
        <v>4</v>
      </c>
      <c r="P2317">
        <v>2</v>
      </c>
      <c r="Q2317" t="str">
        <f>CONCATENATE(C2317,E2317,G2317,I2317)</f>
        <v>14</v>
      </c>
    </row>
    <row r="2318" spans="1:17" x14ac:dyDescent="0.25">
      <c r="A2318">
        <v>2530</v>
      </c>
      <c r="B2318">
        <v>134.19882100000001</v>
      </c>
      <c r="C2318" s="4">
        <v>1</v>
      </c>
      <c r="H2318">
        <v>125.90730200000002</v>
      </c>
      <c r="I2318" s="5">
        <v>4</v>
      </c>
      <c r="P2318">
        <v>2</v>
      </c>
      <c r="Q2318" t="str">
        <f>CONCATENATE(C2318,E2318,G2318,I2318)</f>
        <v>14</v>
      </c>
    </row>
    <row r="2319" spans="1:17" x14ac:dyDescent="0.25">
      <c r="A2319">
        <v>2531</v>
      </c>
      <c r="B2319">
        <v>134.244182</v>
      </c>
      <c r="C2319" s="4">
        <v>1</v>
      </c>
      <c r="H2319">
        <v>125.949206</v>
      </c>
      <c r="I2319" s="5">
        <v>4</v>
      </c>
      <c r="P2319">
        <v>2</v>
      </c>
      <c r="Q2319" t="str">
        <f>CONCATENATE(C2319,E2319,G2319,I2319)</f>
        <v>14</v>
      </c>
    </row>
    <row r="2320" spans="1:17" x14ac:dyDescent="0.25">
      <c r="A2320">
        <v>2532</v>
      </c>
      <c r="B2320">
        <v>134.19877100000002</v>
      </c>
      <c r="C2320" s="4">
        <v>1</v>
      </c>
      <c r="H2320">
        <v>125.94168000000001</v>
      </c>
      <c r="I2320" s="5">
        <v>4</v>
      </c>
      <c r="P2320">
        <v>2</v>
      </c>
      <c r="Q2320" t="str">
        <f>CONCATENATE(C2320,E2320,G2320,I2320)</f>
        <v>14</v>
      </c>
    </row>
    <row r="2321" spans="1:17" x14ac:dyDescent="0.25">
      <c r="A2321">
        <v>2533</v>
      </c>
      <c r="B2321">
        <v>134.223052</v>
      </c>
      <c r="C2321" s="4">
        <v>1</v>
      </c>
      <c r="H2321">
        <v>125.92591400000001</v>
      </c>
      <c r="I2321" s="5">
        <v>4</v>
      </c>
      <c r="P2321">
        <v>2</v>
      </c>
      <c r="Q2321" t="str">
        <f>CONCATENATE(C2321,E2321,G2321,I2321)</f>
        <v>14</v>
      </c>
    </row>
    <row r="2322" spans="1:17" x14ac:dyDescent="0.25">
      <c r="A2322">
        <v>2534</v>
      </c>
      <c r="B2322">
        <v>134.26732200000001</v>
      </c>
      <c r="C2322" s="4">
        <v>1</v>
      </c>
      <c r="H2322">
        <v>125.984824</v>
      </c>
      <c r="I2322" s="5">
        <v>4</v>
      </c>
      <c r="P2322">
        <v>2</v>
      </c>
      <c r="Q2322" t="str">
        <f>CONCATENATE(C2322,E2322,G2322,I2322)</f>
        <v>14</v>
      </c>
    </row>
    <row r="2323" spans="1:17" x14ac:dyDescent="0.25">
      <c r="A2323">
        <v>2535</v>
      </c>
      <c r="B2323">
        <v>134.248099</v>
      </c>
      <c r="C2323" s="4">
        <v>1</v>
      </c>
      <c r="H2323">
        <v>125.99023700000001</v>
      </c>
      <c r="I2323" s="5">
        <v>4</v>
      </c>
      <c r="P2323">
        <v>2</v>
      </c>
      <c r="Q2323" t="str">
        <f>CONCATENATE(C2323,E2323,G2323,I2323)</f>
        <v>14</v>
      </c>
    </row>
    <row r="2324" spans="1:17" x14ac:dyDescent="0.25">
      <c r="A2324">
        <v>2536</v>
      </c>
      <c r="B2324">
        <v>134.281756</v>
      </c>
      <c r="C2324" s="4">
        <v>1</v>
      </c>
      <c r="H2324">
        <v>126.00967300000001</v>
      </c>
      <c r="I2324" s="5">
        <v>4</v>
      </c>
      <c r="P2324">
        <v>2</v>
      </c>
      <c r="Q2324" t="str">
        <f>CONCATENATE(C2324,E2324,G2324,I2324)</f>
        <v>14</v>
      </c>
    </row>
    <row r="2325" spans="1:17" x14ac:dyDescent="0.25">
      <c r="A2325">
        <v>2537</v>
      </c>
      <c r="B2325">
        <v>134.30907300000001</v>
      </c>
      <c r="C2325" s="4">
        <v>1</v>
      </c>
      <c r="H2325">
        <v>125.94987800000001</v>
      </c>
      <c r="I2325" s="5">
        <v>4</v>
      </c>
      <c r="P2325">
        <v>2</v>
      </c>
      <c r="Q2325" t="str">
        <f>CONCATENATE(C2325,E2325,G2325,I2325)</f>
        <v>14</v>
      </c>
    </row>
    <row r="2326" spans="1:17" x14ac:dyDescent="0.25">
      <c r="A2326">
        <v>2538</v>
      </c>
      <c r="B2326">
        <v>134.314536</v>
      </c>
      <c r="C2326" s="4">
        <v>1</v>
      </c>
      <c r="H2326">
        <v>125.94833300000001</v>
      </c>
      <c r="I2326" s="5">
        <v>4</v>
      </c>
      <c r="P2326">
        <v>2</v>
      </c>
      <c r="Q2326" t="str">
        <f>CONCATENATE(C2326,E2326,G2326,I2326)</f>
        <v>14</v>
      </c>
    </row>
    <row r="2327" spans="1:17" x14ac:dyDescent="0.25">
      <c r="A2327">
        <v>2539</v>
      </c>
      <c r="B2327">
        <v>134.355617</v>
      </c>
      <c r="C2327" s="4">
        <v>1</v>
      </c>
      <c r="H2327">
        <v>126.00704100000002</v>
      </c>
      <c r="I2327" s="5">
        <v>4</v>
      </c>
      <c r="P2327">
        <v>2</v>
      </c>
      <c r="Q2327" t="str">
        <f>CONCATENATE(C2327,E2327,G2327,I2327)</f>
        <v>14</v>
      </c>
    </row>
    <row r="2328" spans="1:17" x14ac:dyDescent="0.25">
      <c r="A2328">
        <v>2540</v>
      </c>
      <c r="B2328">
        <v>134.183772</v>
      </c>
      <c r="C2328" s="4">
        <v>1</v>
      </c>
      <c r="H2328">
        <v>125.954364</v>
      </c>
      <c r="I2328" s="5">
        <v>4</v>
      </c>
      <c r="P2328">
        <v>2</v>
      </c>
      <c r="Q2328" t="str">
        <f>CONCATENATE(C2328,E2328,G2328,I2328)</f>
        <v>14</v>
      </c>
    </row>
    <row r="2329" spans="1:17" x14ac:dyDescent="0.25">
      <c r="A2329">
        <v>2541</v>
      </c>
      <c r="H2329">
        <v>126.011886</v>
      </c>
      <c r="I2329" s="5">
        <v>4</v>
      </c>
      <c r="P2329">
        <v>1</v>
      </c>
      <c r="Q2329" t="str">
        <f>CONCATENATE(C2329,E2329,G2329,I2329)</f>
        <v>4</v>
      </c>
    </row>
    <row r="2330" spans="1:17" x14ac:dyDescent="0.25">
      <c r="A2330">
        <v>2542</v>
      </c>
      <c r="H2330">
        <v>126.06116</v>
      </c>
      <c r="I2330" s="5">
        <v>4</v>
      </c>
      <c r="P2330">
        <v>1</v>
      </c>
      <c r="Q2330" t="str">
        <f>CONCATENATE(C2330,E2330,G2330,I2330)</f>
        <v>4</v>
      </c>
    </row>
    <row r="2331" spans="1:17" x14ac:dyDescent="0.25">
      <c r="A2331">
        <v>2543</v>
      </c>
      <c r="D2331">
        <v>154.220564</v>
      </c>
      <c r="E2331" s="2">
        <v>2</v>
      </c>
      <c r="F2331">
        <v>134.34731600000001</v>
      </c>
      <c r="G2331" s="3">
        <v>3</v>
      </c>
      <c r="H2331">
        <v>125.87952300000001</v>
      </c>
      <c r="I2331" s="5">
        <v>4</v>
      </c>
      <c r="P2331">
        <v>3</v>
      </c>
      <c r="Q2331" t="str">
        <f>CONCATENATE(C2331,E2331,G2331,I2331)</f>
        <v>234</v>
      </c>
    </row>
    <row r="2332" spans="1:17" x14ac:dyDescent="0.25">
      <c r="A2332">
        <v>2544</v>
      </c>
      <c r="D2332">
        <v>154.19541000000001</v>
      </c>
      <c r="E2332" s="2">
        <v>2</v>
      </c>
      <c r="F2332">
        <v>134.18872400000001</v>
      </c>
      <c r="G2332" s="3">
        <v>3</v>
      </c>
      <c r="P2332">
        <v>2</v>
      </c>
      <c r="Q2332" t="str">
        <f>CONCATENATE(C2332,E2332,G2332,I2332)</f>
        <v>23</v>
      </c>
    </row>
    <row r="2333" spans="1:17" x14ac:dyDescent="0.25">
      <c r="A2333">
        <v>2545</v>
      </c>
      <c r="D2333">
        <v>154.20260500000001</v>
      </c>
      <c r="E2333" s="2">
        <v>2</v>
      </c>
      <c r="F2333">
        <v>134.39081900000002</v>
      </c>
      <c r="G2333" s="3">
        <v>3</v>
      </c>
      <c r="P2333">
        <v>2</v>
      </c>
      <c r="Q2333" t="str">
        <f>CONCATENATE(C2333,E2333,G2333,I2333)</f>
        <v>23</v>
      </c>
    </row>
    <row r="2334" spans="1:17" x14ac:dyDescent="0.25">
      <c r="A2334">
        <v>2546</v>
      </c>
      <c r="D2334">
        <v>154.20699200000001</v>
      </c>
      <c r="E2334" s="2">
        <v>2</v>
      </c>
      <c r="F2334">
        <v>134.35598300000001</v>
      </c>
      <c r="G2334" s="3">
        <v>3</v>
      </c>
      <c r="P2334">
        <v>2</v>
      </c>
      <c r="Q2334" t="str">
        <f>CONCATENATE(C2334,E2334,G2334,I2334)</f>
        <v>23</v>
      </c>
    </row>
    <row r="2335" spans="1:17" x14ac:dyDescent="0.25">
      <c r="A2335">
        <v>2547</v>
      </c>
      <c r="D2335">
        <v>154.02418600000001</v>
      </c>
      <c r="E2335" s="2">
        <v>2</v>
      </c>
      <c r="F2335">
        <v>134.356391</v>
      </c>
      <c r="G2335" s="3">
        <v>3</v>
      </c>
      <c r="P2335">
        <v>2</v>
      </c>
      <c r="Q2335" t="str">
        <f>CONCATENATE(C2335,E2335,G2335,I2335)</f>
        <v>23</v>
      </c>
    </row>
    <row r="2336" spans="1:17" x14ac:dyDescent="0.25">
      <c r="A2336">
        <v>2548</v>
      </c>
      <c r="D2336">
        <v>154.14219600000001</v>
      </c>
      <c r="E2336" s="2">
        <v>2</v>
      </c>
      <c r="F2336">
        <v>134.36268100000001</v>
      </c>
      <c r="G2336" s="3">
        <v>3</v>
      </c>
      <c r="P2336">
        <v>2</v>
      </c>
      <c r="Q2336" t="str">
        <f>CONCATENATE(C2336,E2336,G2336,I2336)</f>
        <v>23</v>
      </c>
    </row>
    <row r="2337" spans="1:17" x14ac:dyDescent="0.25">
      <c r="A2337">
        <v>2549</v>
      </c>
      <c r="D2337">
        <v>154.16990100000001</v>
      </c>
      <c r="E2337" s="2">
        <v>2</v>
      </c>
      <c r="F2337">
        <v>134.283919</v>
      </c>
      <c r="G2337" s="3">
        <v>3</v>
      </c>
      <c r="P2337">
        <v>2</v>
      </c>
      <c r="Q2337" t="str">
        <f>CONCATENATE(C2337,E2337,G2337,I2337)</f>
        <v>23</v>
      </c>
    </row>
    <row r="2338" spans="1:17" x14ac:dyDescent="0.25">
      <c r="A2338">
        <v>2550</v>
      </c>
      <c r="D2338">
        <v>154.274237</v>
      </c>
      <c r="E2338" s="2">
        <v>2</v>
      </c>
      <c r="F2338">
        <v>134.393451</v>
      </c>
      <c r="G2338" s="3">
        <v>3</v>
      </c>
      <c r="P2338">
        <v>2</v>
      </c>
      <c r="Q2338" t="str">
        <f>CONCATENATE(C2338,E2338,G2338,I2338)</f>
        <v>23</v>
      </c>
    </row>
    <row r="2339" spans="1:17" x14ac:dyDescent="0.25">
      <c r="A2339">
        <v>2551</v>
      </c>
      <c r="D2339">
        <v>154.22643099999999</v>
      </c>
      <c r="E2339" s="2">
        <v>2</v>
      </c>
      <c r="F2339">
        <v>134.43911600000001</v>
      </c>
      <c r="G2339" s="3">
        <v>3</v>
      </c>
      <c r="P2339">
        <v>2</v>
      </c>
      <c r="Q2339" t="str">
        <f>CONCATENATE(C2339,E2339,G2339,I2339)</f>
        <v>23</v>
      </c>
    </row>
    <row r="2340" spans="1:17" x14ac:dyDescent="0.25">
      <c r="A2340">
        <v>2552</v>
      </c>
      <c r="D2340">
        <v>154.35638</v>
      </c>
      <c r="E2340" s="2">
        <v>2</v>
      </c>
      <c r="F2340">
        <v>134.44376300000002</v>
      </c>
      <c r="G2340" s="3">
        <v>3</v>
      </c>
      <c r="P2340">
        <v>2</v>
      </c>
      <c r="Q2340" t="str">
        <f>CONCATENATE(C2340,E2340,G2340,I2340)</f>
        <v>23</v>
      </c>
    </row>
    <row r="2341" spans="1:17" x14ac:dyDescent="0.25">
      <c r="A2341">
        <v>2553</v>
      </c>
      <c r="D2341">
        <v>154.37959499999999</v>
      </c>
      <c r="E2341" s="2">
        <v>2</v>
      </c>
      <c r="F2341">
        <v>134.463347</v>
      </c>
      <c r="G2341" s="3">
        <v>3</v>
      </c>
      <c r="P2341">
        <v>2</v>
      </c>
      <c r="Q2341" t="str">
        <f>CONCATENATE(C2341,E2341,G2341,I2341)</f>
        <v>23</v>
      </c>
    </row>
    <row r="2342" spans="1:17" x14ac:dyDescent="0.25">
      <c r="A2342">
        <v>2554</v>
      </c>
      <c r="D2342">
        <v>154.34653300000002</v>
      </c>
      <c r="E2342" s="2">
        <v>2</v>
      </c>
      <c r="F2342">
        <v>134.38381100000001</v>
      </c>
      <c r="G2342" s="3">
        <v>3</v>
      </c>
      <c r="P2342">
        <v>2</v>
      </c>
      <c r="Q2342" t="str">
        <f>CONCATENATE(C2342,E2342,G2342,I2342)</f>
        <v>23</v>
      </c>
    </row>
    <row r="2343" spans="1:17" x14ac:dyDescent="0.25">
      <c r="A2343">
        <v>2555</v>
      </c>
      <c r="D2343">
        <v>154.218727</v>
      </c>
      <c r="E2343" s="2">
        <v>2</v>
      </c>
      <c r="F2343">
        <v>134.40391400000001</v>
      </c>
      <c r="G2343" s="3">
        <v>3</v>
      </c>
      <c r="P2343">
        <v>2</v>
      </c>
      <c r="Q2343" t="str">
        <f>CONCATENATE(C2343,E2343,G2343,I2343)</f>
        <v>23</v>
      </c>
    </row>
    <row r="2344" spans="1:17" x14ac:dyDescent="0.25">
      <c r="A2344">
        <v>2556</v>
      </c>
      <c r="D2344">
        <v>154.220564</v>
      </c>
      <c r="E2344" s="2">
        <v>2</v>
      </c>
      <c r="F2344">
        <v>134.42592500000001</v>
      </c>
      <c r="G2344" s="3">
        <v>3</v>
      </c>
      <c r="P2344">
        <v>2</v>
      </c>
      <c r="Q2344" t="str">
        <f>CONCATENATE(C2344,E2344,G2344,I2344)</f>
        <v>23</v>
      </c>
    </row>
    <row r="2345" spans="1:17" x14ac:dyDescent="0.25">
      <c r="A2345">
        <v>2557</v>
      </c>
      <c r="D2345">
        <v>154.220564</v>
      </c>
      <c r="E2345" s="2">
        <v>2</v>
      </c>
      <c r="F2345">
        <v>134.34731600000001</v>
      </c>
      <c r="G2345" s="3">
        <v>3</v>
      </c>
      <c r="P2345">
        <v>2</v>
      </c>
      <c r="Q2345" t="str">
        <f>CONCATENATE(C2345,E2345,G2345,I2345)</f>
        <v>23</v>
      </c>
    </row>
    <row r="2346" spans="1:17" x14ac:dyDescent="0.25">
      <c r="A2346">
        <v>2558</v>
      </c>
      <c r="H2346">
        <v>154.70872700000001</v>
      </c>
      <c r="I2346" s="5">
        <v>4</v>
      </c>
      <c r="P2346">
        <v>1</v>
      </c>
      <c r="Q2346" t="str">
        <f>CONCATENATE(C2346,E2346,G2346,I2346)</f>
        <v>4</v>
      </c>
    </row>
    <row r="2347" spans="1:17" x14ac:dyDescent="0.25">
      <c r="A2347">
        <v>2559</v>
      </c>
      <c r="H2347">
        <v>154.48546099999999</v>
      </c>
      <c r="I2347" s="5">
        <v>4</v>
      </c>
      <c r="P2347">
        <v>1</v>
      </c>
      <c r="Q2347" t="str">
        <f>CONCATENATE(C2347,E2347,G2347,I2347)</f>
        <v>4</v>
      </c>
    </row>
    <row r="2348" spans="1:17" x14ac:dyDescent="0.25">
      <c r="A2348">
        <v>2560</v>
      </c>
      <c r="B2348">
        <v>162.215462</v>
      </c>
      <c r="C2348" s="4">
        <v>1</v>
      </c>
      <c r="H2348">
        <v>154.59806400000002</v>
      </c>
      <c r="I2348" s="5">
        <v>4</v>
      </c>
      <c r="P2348">
        <v>2</v>
      </c>
      <c r="Q2348" t="str">
        <f>CONCATENATE(C2348,E2348,G2348,I2348)</f>
        <v>14</v>
      </c>
    </row>
    <row r="2349" spans="1:17" x14ac:dyDescent="0.25">
      <c r="A2349">
        <v>2561</v>
      </c>
      <c r="B2349">
        <v>162.32995099999999</v>
      </c>
      <c r="C2349" s="4">
        <v>1</v>
      </c>
      <c r="H2349">
        <v>154.76020600000001</v>
      </c>
      <c r="I2349" s="5">
        <v>4</v>
      </c>
      <c r="P2349">
        <v>2</v>
      </c>
      <c r="Q2349" t="str">
        <f>CONCATENATE(C2349,E2349,G2349,I2349)</f>
        <v>14</v>
      </c>
    </row>
    <row r="2350" spans="1:17" x14ac:dyDescent="0.25">
      <c r="A2350">
        <v>2562</v>
      </c>
      <c r="B2350">
        <v>162.24525800000001</v>
      </c>
      <c r="C2350" s="4">
        <v>1</v>
      </c>
      <c r="H2350">
        <v>154.71826799999999</v>
      </c>
      <c r="I2350" s="5">
        <v>4</v>
      </c>
      <c r="P2350">
        <v>2</v>
      </c>
      <c r="Q2350" t="str">
        <f>CONCATENATE(C2350,E2350,G2350,I2350)</f>
        <v>14</v>
      </c>
    </row>
    <row r="2351" spans="1:17" x14ac:dyDescent="0.25">
      <c r="A2351">
        <v>2563</v>
      </c>
      <c r="B2351">
        <v>162.240206</v>
      </c>
      <c r="C2351" s="4">
        <v>1</v>
      </c>
      <c r="H2351">
        <v>154.66903300000001</v>
      </c>
      <c r="I2351" s="5">
        <v>4</v>
      </c>
      <c r="P2351">
        <v>2</v>
      </c>
      <c r="Q2351" t="str">
        <f>CONCATENATE(C2351,E2351,G2351,I2351)</f>
        <v>14</v>
      </c>
    </row>
    <row r="2352" spans="1:17" x14ac:dyDescent="0.25">
      <c r="A2352">
        <v>2564</v>
      </c>
      <c r="B2352">
        <v>162.26423800000001</v>
      </c>
      <c r="C2352" s="4">
        <v>1</v>
      </c>
      <c r="H2352">
        <v>154.66086999999999</v>
      </c>
      <c r="I2352" s="5">
        <v>4</v>
      </c>
      <c r="P2352">
        <v>2</v>
      </c>
      <c r="Q2352" t="str">
        <f>CONCATENATE(C2352,E2352,G2352,I2352)</f>
        <v>14</v>
      </c>
    </row>
    <row r="2353" spans="1:17" x14ac:dyDescent="0.25">
      <c r="A2353">
        <v>2565</v>
      </c>
      <c r="B2353">
        <v>162.26117600000001</v>
      </c>
      <c r="C2353" s="4">
        <v>1</v>
      </c>
      <c r="H2353">
        <v>154.66622699999999</v>
      </c>
      <c r="I2353" s="5">
        <v>4</v>
      </c>
      <c r="P2353">
        <v>2</v>
      </c>
      <c r="Q2353" t="str">
        <f>CONCATENATE(C2353,E2353,G2353,I2353)</f>
        <v>14</v>
      </c>
    </row>
    <row r="2354" spans="1:17" x14ac:dyDescent="0.25">
      <c r="A2354">
        <v>2566</v>
      </c>
      <c r="B2354">
        <v>162.301635</v>
      </c>
      <c r="C2354" s="4">
        <v>1</v>
      </c>
      <c r="H2354">
        <v>154.65127799999999</v>
      </c>
      <c r="I2354" s="5">
        <v>4</v>
      </c>
      <c r="P2354">
        <v>2</v>
      </c>
      <c r="Q2354" t="str">
        <f>CONCATENATE(C2354,E2354,G2354,I2354)</f>
        <v>14</v>
      </c>
    </row>
    <row r="2355" spans="1:17" x14ac:dyDescent="0.25">
      <c r="A2355">
        <v>2567</v>
      </c>
      <c r="B2355">
        <v>162.30408399999999</v>
      </c>
      <c r="C2355" s="4">
        <v>1</v>
      </c>
      <c r="H2355">
        <v>154.69240000000002</v>
      </c>
      <c r="I2355" s="5">
        <v>4</v>
      </c>
      <c r="P2355">
        <v>2</v>
      </c>
      <c r="Q2355" t="str">
        <f>CONCATENATE(C2355,E2355,G2355,I2355)</f>
        <v>14</v>
      </c>
    </row>
    <row r="2356" spans="1:17" x14ac:dyDescent="0.25">
      <c r="A2356">
        <v>2568</v>
      </c>
      <c r="B2356">
        <v>162.227655</v>
      </c>
      <c r="C2356" s="4">
        <v>1</v>
      </c>
      <c r="H2356">
        <v>154.564492</v>
      </c>
      <c r="I2356" s="5">
        <v>4</v>
      </c>
      <c r="P2356">
        <v>2</v>
      </c>
      <c r="Q2356" t="str">
        <f>CONCATENATE(C2356,E2356,G2356,I2356)</f>
        <v>14</v>
      </c>
    </row>
    <row r="2357" spans="1:17" x14ac:dyDescent="0.25">
      <c r="A2357">
        <v>2569</v>
      </c>
      <c r="B2357">
        <v>162.23342100000002</v>
      </c>
      <c r="C2357" s="4">
        <v>1</v>
      </c>
      <c r="H2357">
        <v>154.51811499999999</v>
      </c>
      <c r="I2357" s="5">
        <v>4</v>
      </c>
      <c r="P2357">
        <v>2</v>
      </c>
      <c r="Q2357" t="str">
        <f>CONCATENATE(C2357,E2357,G2357,I2357)</f>
        <v>14</v>
      </c>
    </row>
    <row r="2358" spans="1:17" x14ac:dyDescent="0.25">
      <c r="A2358">
        <v>2570</v>
      </c>
      <c r="B2358">
        <v>162.20622800000001</v>
      </c>
      <c r="C2358" s="4">
        <v>1</v>
      </c>
      <c r="H2358">
        <v>154.53224700000001</v>
      </c>
      <c r="I2358" s="5">
        <v>4</v>
      </c>
      <c r="P2358">
        <v>2</v>
      </c>
      <c r="Q2358" t="str">
        <f>CONCATENATE(C2358,E2358,G2358,I2358)</f>
        <v>14</v>
      </c>
    </row>
    <row r="2359" spans="1:17" x14ac:dyDescent="0.25">
      <c r="A2359">
        <v>2571</v>
      </c>
      <c r="B2359">
        <v>162.215462</v>
      </c>
      <c r="C2359" s="4">
        <v>1</v>
      </c>
      <c r="H2359">
        <v>154.38214500000001</v>
      </c>
      <c r="I2359" s="5">
        <v>4</v>
      </c>
      <c r="P2359">
        <v>2</v>
      </c>
      <c r="Q2359" t="str">
        <f>CONCATENATE(C2359,E2359,G2359,I2359)</f>
        <v>14</v>
      </c>
    </row>
    <row r="2360" spans="1:17" x14ac:dyDescent="0.25">
      <c r="A2360">
        <v>2572</v>
      </c>
      <c r="B2360">
        <v>162.215462</v>
      </c>
      <c r="C2360" s="4">
        <v>1</v>
      </c>
      <c r="H2360">
        <v>154.70872700000001</v>
      </c>
      <c r="I2360" s="5">
        <v>4</v>
      </c>
      <c r="P2360">
        <v>2</v>
      </c>
      <c r="Q2360" t="str">
        <f>CONCATENATE(C2360,E2360,G2360,I2360)</f>
        <v>14</v>
      </c>
    </row>
    <row r="2361" spans="1:17" x14ac:dyDescent="0.25">
      <c r="A2361">
        <v>2573</v>
      </c>
      <c r="H2361">
        <v>154.70872700000001</v>
      </c>
      <c r="I2361" s="5">
        <v>4</v>
      </c>
      <c r="P2361">
        <v>1</v>
      </c>
      <c r="Q2361" t="str">
        <f>CONCATENATE(C2361,E2361,G2361,I2361)</f>
        <v>4</v>
      </c>
    </row>
    <row r="2362" spans="1:17" x14ac:dyDescent="0.25">
      <c r="A2362">
        <v>2574</v>
      </c>
      <c r="P2362">
        <v>0</v>
      </c>
      <c r="Q2362" t="str">
        <f>CONCATENATE(C2362,E2362,G2362,I2362)</f>
        <v/>
      </c>
    </row>
    <row r="2363" spans="1:17" x14ac:dyDescent="0.25">
      <c r="A2363">
        <v>2575</v>
      </c>
      <c r="F2363">
        <v>163.05255299999999</v>
      </c>
      <c r="G2363" s="3">
        <v>3</v>
      </c>
      <c r="P2363">
        <v>1</v>
      </c>
      <c r="Q2363" t="str">
        <f>CONCATENATE(C2363,E2363,G2363,I2363)</f>
        <v>3</v>
      </c>
    </row>
    <row r="2364" spans="1:17" x14ac:dyDescent="0.25">
      <c r="A2364">
        <v>2576</v>
      </c>
      <c r="D2364">
        <v>173.192554</v>
      </c>
      <c r="E2364" s="2">
        <v>2</v>
      </c>
      <c r="F2364">
        <v>163.06030900000002</v>
      </c>
      <c r="G2364" s="3">
        <v>3</v>
      </c>
      <c r="P2364">
        <v>2</v>
      </c>
      <c r="Q2364" t="str">
        <f>CONCATENATE(C2364,E2364,G2364,I2364)</f>
        <v>23</v>
      </c>
    </row>
    <row r="2365" spans="1:17" x14ac:dyDescent="0.25">
      <c r="A2365">
        <v>2577</v>
      </c>
      <c r="D2365">
        <v>173.16561400000001</v>
      </c>
      <c r="E2365" s="2">
        <v>2</v>
      </c>
      <c r="F2365">
        <v>163.03331900000001</v>
      </c>
      <c r="G2365" s="3">
        <v>3</v>
      </c>
      <c r="P2365">
        <v>2</v>
      </c>
      <c r="Q2365" t="str">
        <f>CONCATENATE(C2365,E2365,G2365,I2365)</f>
        <v>23</v>
      </c>
    </row>
    <row r="2366" spans="1:17" x14ac:dyDescent="0.25">
      <c r="A2366">
        <v>2578</v>
      </c>
      <c r="D2366">
        <v>173.098523</v>
      </c>
      <c r="E2366" s="2">
        <v>2</v>
      </c>
      <c r="F2366">
        <v>163.06954300000001</v>
      </c>
      <c r="G2366" s="3">
        <v>3</v>
      </c>
      <c r="P2366">
        <v>2</v>
      </c>
      <c r="Q2366" t="str">
        <f>CONCATENATE(C2366,E2366,G2366,I2366)</f>
        <v>23</v>
      </c>
    </row>
    <row r="2367" spans="1:17" x14ac:dyDescent="0.25">
      <c r="A2367">
        <v>2579</v>
      </c>
      <c r="D2367">
        <v>173.09423800000002</v>
      </c>
      <c r="E2367" s="2">
        <v>2</v>
      </c>
      <c r="F2367">
        <v>163.09735000000001</v>
      </c>
      <c r="G2367" s="3">
        <v>3</v>
      </c>
      <c r="P2367">
        <v>2</v>
      </c>
      <c r="Q2367" t="str">
        <f>CONCATENATE(C2367,E2367,G2367,I2367)</f>
        <v>23</v>
      </c>
    </row>
    <row r="2368" spans="1:17" x14ac:dyDescent="0.25">
      <c r="A2368">
        <v>2580</v>
      </c>
      <c r="D2368">
        <v>173.11592000000002</v>
      </c>
      <c r="E2368" s="2">
        <v>2</v>
      </c>
      <c r="F2368">
        <v>163.05745100000001</v>
      </c>
      <c r="G2368" s="3">
        <v>3</v>
      </c>
      <c r="P2368">
        <v>2</v>
      </c>
      <c r="Q2368" t="str">
        <f>CONCATENATE(C2368,E2368,G2368,I2368)</f>
        <v>23</v>
      </c>
    </row>
    <row r="2369" spans="1:17" x14ac:dyDescent="0.25">
      <c r="A2369">
        <v>2581</v>
      </c>
      <c r="D2369">
        <v>173.13872600000002</v>
      </c>
      <c r="E2369" s="2">
        <v>2</v>
      </c>
      <c r="F2369">
        <v>163.02928800000001</v>
      </c>
      <c r="G2369" s="3">
        <v>3</v>
      </c>
      <c r="P2369">
        <v>2</v>
      </c>
      <c r="Q2369" t="str">
        <f>CONCATENATE(C2369,E2369,G2369,I2369)</f>
        <v>23</v>
      </c>
    </row>
    <row r="2370" spans="1:17" x14ac:dyDescent="0.25">
      <c r="A2370">
        <v>2582</v>
      </c>
      <c r="D2370">
        <v>173.12933800000002</v>
      </c>
      <c r="E2370" s="2">
        <v>2</v>
      </c>
      <c r="F2370">
        <v>163.00826900000001</v>
      </c>
      <c r="G2370" s="3">
        <v>3</v>
      </c>
      <c r="P2370">
        <v>2</v>
      </c>
      <c r="Q2370" t="str">
        <f>CONCATENATE(C2370,E2370,G2370,I2370)</f>
        <v>23</v>
      </c>
    </row>
    <row r="2371" spans="1:17" x14ac:dyDescent="0.25">
      <c r="A2371">
        <v>2583</v>
      </c>
      <c r="D2371">
        <v>173.140512</v>
      </c>
      <c r="E2371" s="2">
        <v>2</v>
      </c>
      <c r="F2371">
        <v>162.94719500000002</v>
      </c>
      <c r="G2371" s="3">
        <v>3</v>
      </c>
      <c r="P2371">
        <v>2</v>
      </c>
      <c r="Q2371" t="str">
        <f>CONCATENATE(C2371,E2371,G2371,I2371)</f>
        <v>23</v>
      </c>
    </row>
    <row r="2372" spans="1:17" x14ac:dyDescent="0.25">
      <c r="A2372">
        <v>2584</v>
      </c>
      <c r="D2372">
        <v>173.114238</v>
      </c>
      <c r="E2372" s="2">
        <v>2</v>
      </c>
      <c r="F2372">
        <v>162.916686</v>
      </c>
      <c r="G2372" s="3">
        <v>3</v>
      </c>
      <c r="P2372">
        <v>2</v>
      </c>
      <c r="Q2372" t="str">
        <f>CONCATENATE(C2372,E2372,G2372,I2372)</f>
        <v>23</v>
      </c>
    </row>
    <row r="2373" spans="1:17" x14ac:dyDescent="0.25">
      <c r="A2373">
        <v>2585</v>
      </c>
      <c r="D2373">
        <v>173.082246</v>
      </c>
      <c r="E2373" s="2">
        <v>2</v>
      </c>
      <c r="F2373">
        <v>162.918013</v>
      </c>
      <c r="G2373" s="3">
        <v>3</v>
      </c>
      <c r="P2373">
        <v>2</v>
      </c>
      <c r="Q2373" t="str">
        <f>CONCATENATE(C2373,E2373,G2373,I2373)</f>
        <v>23</v>
      </c>
    </row>
    <row r="2374" spans="1:17" x14ac:dyDescent="0.25">
      <c r="A2374">
        <v>2586</v>
      </c>
      <c r="D2374">
        <v>173.18036000000001</v>
      </c>
      <c r="E2374" s="2">
        <v>2</v>
      </c>
      <c r="F2374">
        <v>163.013319</v>
      </c>
      <c r="G2374" s="3">
        <v>3</v>
      </c>
      <c r="P2374">
        <v>2</v>
      </c>
      <c r="Q2374" t="str">
        <f>CONCATENATE(C2374,E2374,G2374,I2374)</f>
        <v>23</v>
      </c>
    </row>
    <row r="2375" spans="1:17" x14ac:dyDescent="0.25">
      <c r="A2375">
        <v>2587</v>
      </c>
      <c r="D2375">
        <v>173.21342200000001</v>
      </c>
      <c r="E2375" s="2">
        <v>2</v>
      </c>
      <c r="F2375">
        <v>163.05255299999999</v>
      </c>
      <c r="G2375" s="3">
        <v>3</v>
      </c>
      <c r="P2375">
        <v>2</v>
      </c>
      <c r="Q2375" t="str">
        <f>CONCATENATE(C2375,E2375,G2375,I2375)</f>
        <v>23</v>
      </c>
    </row>
    <row r="2376" spans="1:17" x14ac:dyDescent="0.25">
      <c r="A2376">
        <v>2588</v>
      </c>
      <c r="D2376">
        <v>173.15148099999999</v>
      </c>
      <c r="E2376" s="2">
        <v>2</v>
      </c>
      <c r="P2376">
        <v>1</v>
      </c>
      <c r="Q2376" t="str">
        <f>CONCATENATE(C2376,E2376,G2376,I2376)</f>
        <v>2</v>
      </c>
    </row>
    <row r="2377" spans="1:17" x14ac:dyDescent="0.25">
      <c r="A2377">
        <v>2589</v>
      </c>
      <c r="D2377">
        <v>173.192554</v>
      </c>
      <c r="E2377" s="2">
        <v>2</v>
      </c>
      <c r="P2377">
        <v>1</v>
      </c>
      <c r="Q2377" t="str">
        <f>CONCATENATE(C2377,E2377,G2377,I2377)</f>
        <v>2</v>
      </c>
    </row>
    <row r="2378" spans="1:17" x14ac:dyDescent="0.25">
      <c r="A2378">
        <v>2590</v>
      </c>
      <c r="P2378">
        <v>0</v>
      </c>
      <c r="Q2378" t="str">
        <f>CONCATENATE(C2378,E2378,G2378,I2378)</f>
        <v/>
      </c>
    </row>
    <row r="2379" spans="1:17" x14ac:dyDescent="0.25">
      <c r="A2379">
        <v>2591</v>
      </c>
      <c r="B2379">
        <v>183.81255300000001</v>
      </c>
      <c r="C2379" s="4">
        <v>1</v>
      </c>
      <c r="P2379">
        <v>1</v>
      </c>
      <c r="Q2379" t="str">
        <f>CONCATENATE(C2379,E2379,G2379,I2379)</f>
        <v>1</v>
      </c>
    </row>
    <row r="2380" spans="1:17" x14ac:dyDescent="0.25">
      <c r="A2380">
        <v>2592</v>
      </c>
      <c r="B2380">
        <v>183.825515</v>
      </c>
      <c r="C2380" s="4">
        <v>1</v>
      </c>
      <c r="H2380">
        <v>174.46525700000001</v>
      </c>
      <c r="I2380" s="5">
        <v>4</v>
      </c>
      <c r="P2380">
        <v>2</v>
      </c>
      <c r="Q2380" t="str">
        <f>CONCATENATE(C2380,E2380,G2380,I2380)</f>
        <v>14</v>
      </c>
    </row>
    <row r="2381" spans="1:17" x14ac:dyDescent="0.25">
      <c r="A2381">
        <v>2593</v>
      </c>
      <c r="B2381">
        <v>183.79459300000002</v>
      </c>
      <c r="C2381" s="4">
        <v>1</v>
      </c>
      <c r="H2381">
        <v>174.38117500000001</v>
      </c>
      <c r="I2381" s="5">
        <v>4</v>
      </c>
      <c r="P2381">
        <v>2</v>
      </c>
      <c r="Q2381" t="str">
        <f>CONCATENATE(C2381,E2381,G2381,I2381)</f>
        <v>14</v>
      </c>
    </row>
    <row r="2382" spans="1:17" x14ac:dyDescent="0.25">
      <c r="A2382">
        <v>2594</v>
      </c>
      <c r="B2382">
        <v>183.821326</v>
      </c>
      <c r="C2382" s="4">
        <v>1</v>
      </c>
      <c r="H2382">
        <v>174.40913499999999</v>
      </c>
      <c r="I2382" s="5">
        <v>4</v>
      </c>
      <c r="P2382">
        <v>2</v>
      </c>
      <c r="Q2382" t="str">
        <f>CONCATENATE(C2382,E2382,G2382,I2382)</f>
        <v>14</v>
      </c>
    </row>
    <row r="2383" spans="1:17" x14ac:dyDescent="0.25">
      <c r="A2383">
        <v>2595</v>
      </c>
      <c r="B2383">
        <v>183.85597200000001</v>
      </c>
      <c r="C2383" s="4">
        <v>1</v>
      </c>
      <c r="H2383">
        <v>174.433471</v>
      </c>
      <c r="I2383" s="5">
        <v>4</v>
      </c>
      <c r="P2383">
        <v>2</v>
      </c>
      <c r="Q2383" t="str">
        <f>CONCATENATE(C2383,E2383,G2383,I2383)</f>
        <v>14</v>
      </c>
    </row>
    <row r="2384" spans="1:17" x14ac:dyDescent="0.25">
      <c r="A2384">
        <v>2596</v>
      </c>
      <c r="B2384">
        <v>183.869697</v>
      </c>
      <c r="C2384" s="4">
        <v>1</v>
      </c>
      <c r="H2384">
        <v>174.442758</v>
      </c>
      <c r="I2384" s="5">
        <v>4</v>
      </c>
      <c r="P2384">
        <v>2</v>
      </c>
      <c r="Q2384" t="str">
        <f>CONCATENATE(C2384,E2384,G2384,I2384)</f>
        <v>14</v>
      </c>
    </row>
    <row r="2385" spans="1:17" x14ac:dyDescent="0.25">
      <c r="A2385">
        <v>2597</v>
      </c>
      <c r="B2385">
        <v>183.84847200000002</v>
      </c>
      <c r="C2385" s="4">
        <v>1</v>
      </c>
      <c r="H2385">
        <v>174.47673700000001</v>
      </c>
      <c r="I2385" s="5">
        <v>4</v>
      </c>
      <c r="P2385">
        <v>2</v>
      </c>
      <c r="Q2385" t="str">
        <f>CONCATENATE(C2385,E2385,G2385,I2385)</f>
        <v>14</v>
      </c>
    </row>
    <row r="2386" spans="1:17" x14ac:dyDescent="0.25">
      <c r="A2386">
        <v>2598</v>
      </c>
      <c r="B2386">
        <v>183.83489900000001</v>
      </c>
      <c r="C2386" s="4">
        <v>1</v>
      </c>
      <c r="H2386">
        <v>174.434798</v>
      </c>
      <c r="I2386" s="5">
        <v>4</v>
      </c>
      <c r="P2386">
        <v>2</v>
      </c>
      <c r="Q2386" t="str">
        <f>CONCATENATE(C2386,E2386,G2386,I2386)</f>
        <v>14</v>
      </c>
    </row>
    <row r="2387" spans="1:17" x14ac:dyDescent="0.25">
      <c r="A2387">
        <v>2599</v>
      </c>
      <c r="B2387">
        <v>183.82142899999999</v>
      </c>
      <c r="C2387" s="4">
        <v>1</v>
      </c>
      <c r="H2387">
        <v>174.40214500000002</v>
      </c>
      <c r="I2387" s="5">
        <v>4</v>
      </c>
      <c r="P2387">
        <v>2</v>
      </c>
      <c r="Q2387" t="str">
        <f>CONCATENATE(C2387,E2387,G2387,I2387)</f>
        <v>14</v>
      </c>
    </row>
    <row r="2388" spans="1:17" x14ac:dyDescent="0.25">
      <c r="A2388">
        <v>2600</v>
      </c>
      <c r="B2388">
        <v>183.84097200000002</v>
      </c>
      <c r="C2388" s="4">
        <v>1</v>
      </c>
      <c r="H2388">
        <v>174.42459400000001</v>
      </c>
      <c r="I2388" s="5">
        <v>4</v>
      </c>
      <c r="P2388">
        <v>2</v>
      </c>
      <c r="Q2388" t="str">
        <f>CONCATENATE(C2388,E2388,G2388,I2388)</f>
        <v>14</v>
      </c>
    </row>
    <row r="2389" spans="1:17" x14ac:dyDescent="0.25">
      <c r="A2389">
        <v>2601</v>
      </c>
      <c r="B2389">
        <v>183.81479999999999</v>
      </c>
      <c r="C2389" s="4">
        <v>1</v>
      </c>
      <c r="H2389">
        <v>174.40051199999999</v>
      </c>
      <c r="I2389" s="5">
        <v>4</v>
      </c>
      <c r="P2389">
        <v>2</v>
      </c>
      <c r="Q2389" t="str">
        <f>CONCATENATE(C2389,E2389,G2389,I2389)</f>
        <v>14</v>
      </c>
    </row>
    <row r="2390" spans="1:17" x14ac:dyDescent="0.25">
      <c r="A2390">
        <v>2602</v>
      </c>
      <c r="B2390">
        <v>183.81255300000001</v>
      </c>
      <c r="C2390" s="4">
        <v>1</v>
      </c>
      <c r="H2390">
        <v>174.37541099999999</v>
      </c>
      <c r="I2390" s="5">
        <v>4</v>
      </c>
      <c r="P2390">
        <v>2</v>
      </c>
      <c r="Q2390" t="str">
        <f>CONCATENATE(C2390,E2390,G2390,I2390)</f>
        <v>14</v>
      </c>
    </row>
    <row r="2391" spans="1:17" x14ac:dyDescent="0.25">
      <c r="A2391">
        <v>2603</v>
      </c>
      <c r="H2391">
        <v>174.428573</v>
      </c>
      <c r="I2391" s="5">
        <v>4</v>
      </c>
      <c r="P2391">
        <v>1</v>
      </c>
      <c r="Q2391" t="str">
        <f>CONCATENATE(C2391,E2391,G2391,I2391)</f>
        <v>4</v>
      </c>
    </row>
    <row r="2392" spans="1:17" x14ac:dyDescent="0.25">
      <c r="A2392">
        <v>2604</v>
      </c>
      <c r="H2392">
        <v>174.45928900000001</v>
      </c>
      <c r="I2392" s="5">
        <v>4</v>
      </c>
      <c r="P2392">
        <v>1</v>
      </c>
      <c r="Q2392" t="str">
        <f>CONCATENATE(C2392,E2392,G2392,I2392)</f>
        <v>4</v>
      </c>
    </row>
    <row r="2393" spans="1:17" x14ac:dyDescent="0.25">
      <c r="A2393">
        <v>2605</v>
      </c>
      <c r="H2393">
        <v>174.46525700000001</v>
      </c>
      <c r="I2393" s="5">
        <v>4</v>
      </c>
      <c r="P2393">
        <v>1</v>
      </c>
      <c r="Q2393" t="str">
        <f>CONCATENATE(C2393,E2393,G2393,I2393)</f>
        <v>4</v>
      </c>
    </row>
    <row r="2394" spans="1:17" x14ac:dyDescent="0.25">
      <c r="A2394">
        <v>2606</v>
      </c>
      <c r="D2394">
        <v>196.08980099999999</v>
      </c>
      <c r="E2394" s="2">
        <v>2</v>
      </c>
      <c r="F2394">
        <v>184.541686</v>
      </c>
      <c r="G2394" s="3">
        <v>3</v>
      </c>
      <c r="P2394">
        <v>2</v>
      </c>
      <c r="Q2394" t="str">
        <f>CONCATENATE(C2394,E2394,G2394,I2394)</f>
        <v>23</v>
      </c>
    </row>
    <row r="2395" spans="1:17" x14ac:dyDescent="0.25">
      <c r="A2395">
        <v>2607</v>
      </c>
      <c r="D2395">
        <v>196.15556600000002</v>
      </c>
      <c r="E2395" s="2">
        <v>2</v>
      </c>
      <c r="F2395">
        <v>184.543216</v>
      </c>
      <c r="G2395" s="3">
        <v>3</v>
      </c>
      <c r="P2395">
        <v>2</v>
      </c>
      <c r="Q2395" t="str">
        <f>CONCATENATE(C2395,E2395,G2395,I2395)</f>
        <v>23</v>
      </c>
    </row>
    <row r="2396" spans="1:17" x14ac:dyDescent="0.25">
      <c r="A2396">
        <v>2608</v>
      </c>
      <c r="D2396">
        <v>196.102397</v>
      </c>
      <c r="E2396" s="2">
        <v>2</v>
      </c>
      <c r="F2396">
        <v>184.583675</v>
      </c>
      <c r="G2396" s="3">
        <v>3</v>
      </c>
      <c r="P2396">
        <v>2</v>
      </c>
      <c r="Q2396" t="str">
        <f>CONCATENATE(C2396,E2396,G2396,I2396)</f>
        <v>23</v>
      </c>
    </row>
    <row r="2397" spans="1:17" x14ac:dyDescent="0.25">
      <c r="A2397">
        <v>2609</v>
      </c>
      <c r="D2397">
        <v>196.118571</v>
      </c>
      <c r="E2397" s="2">
        <v>2</v>
      </c>
      <c r="F2397">
        <v>184.56780900000001</v>
      </c>
      <c r="G2397" s="3">
        <v>3</v>
      </c>
      <c r="P2397">
        <v>2</v>
      </c>
      <c r="Q2397" t="str">
        <f>CONCATENATE(C2397,E2397,G2397,I2397)</f>
        <v>23</v>
      </c>
    </row>
    <row r="2398" spans="1:17" x14ac:dyDescent="0.25">
      <c r="A2398">
        <v>2610</v>
      </c>
      <c r="D2398">
        <v>196.07944000000001</v>
      </c>
      <c r="E2398" s="2">
        <v>2</v>
      </c>
      <c r="F2398">
        <v>184.555003</v>
      </c>
      <c r="G2398" s="3">
        <v>3</v>
      </c>
      <c r="P2398">
        <v>2</v>
      </c>
      <c r="Q2398" t="str">
        <f>CONCATENATE(C2398,E2398,G2398,I2398)</f>
        <v>23</v>
      </c>
    </row>
    <row r="2399" spans="1:17" x14ac:dyDescent="0.25">
      <c r="A2399">
        <v>2611</v>
      </c>
      <c r="D2399">
        <v>196.09439</v>
      </c>
      <c r="E2399" s="2">
        <v>2</v>
      </c>
      <c r="F2399">
        <v>184.56331900000001</v>
      </c>
      <c r="G2399" s="3">
        <v>3</v>
      </c>
      <c r="P2399">
        <v>2</v>
      </c>
      <c r="Q2399" t="str">
        <f>CONCATENATE(C2399,E2399,G2399,I2399)</f>
        <v>23</v>
      </c>
    </row>
    <row r="2400" spans="1:17" x14ac:dyDescent="0.25">
      <c r="A2400">
        <v>2612</v>
      </c>
      <c r="D2400">
        <v>196.10969499999999</v>
      </c>
      <c r="E2400" s="2">
        <v>2</v>
      </c>
      <c r="F2400">
        <v>184.58525800000001</v>
      </c>
      <c r="G2400" s="3">
        <v>3</v>
      </c>
      <c r="P2400">
        <v>2</v>
      </c>
      <c r="Q2400" t="str">
        <f>CONCATENATE(C2400,E2400,G2400,I2400)</f>
        <v>23</v>
      </c>
    </row>
    <row r="2401" spans="1:17" x14ac:dyDescent="0.25">
      <c r="A2401">
        <v>2613</v>
      </c>
      <c r="D2401">
        <v>196.155463</v>
      </c>
      <c r="E2401" s="2">
        <v>2</v>
      </c>
      <c r="F2401">
        <v>184.55745200000001</v>
      </c>
      <c r="G2401" s="3">
        <v>3</v>
      </c>
      <c r="P2401">
        <v>2</v>
      </c>
      <c r="Q2401" t="str">
        <f>CONCATENATE(C2401,E2401,G2401,I2401)</f>
        <v>23</v>
      </c>
    </row>
    <row r="2402" spans="1:17" x14ac:dyDescent="0.25">
      <c r="A2402">
        <v>2614</v>
      </c>
      <c r="D2402">
        <v>196.14086800000001</v>
      </c>
      <c r="E2402" s="2">
        <v>2</v>
      </c>
      <c r="F2402">
        <v>184.53117700000001</v>
      </c>
      <c r="G2402" s="3">
        <v>3</v>
      </c>
      <c r="P2402">
        <v>2</v>
      </c>
      <c r="Q2402" t="str">
        <f>CONCATENATE(C2402,E2402,G2402,I2402)</f>
        <v>23</v>
      </c>
    </row>
    <row r="2403" spans="1:17" x14ac:dyDescent="0.25">
      <c r="A2403">
        <v>2615</v>
      </c>
      <c r="D2403">
        <v>196.12433900000002</v>
      </c>
      <c r="E2403" s="2">
        <v>2</v>
      </c>
      <c r="F2403">
        <v>184.529796</v>
      </c>
      <c r="G2403" s="3">
        <v>3</v>
      </c>
      <c r="P2403">
        <v>2</v>
      </c>
      <c r="Q2403" t="str">
        <f>CONCATENATE(C2403,E2403,G2403,I2403)</f>
        <v>23</v>
      </c>
    </row>
    <row r="2404" spans="1:17" x14ac:dyDescent="0.25">
      <c r="A2404">
        <v>2616</v>
      </c>
      <c r="D2404">
        <v>196.14194000000001</v>
      </c>
      <c r="E2404" s="2">
        <v>2</v>
      </c>
      <c r="F2404">
        <v>184.541686</v>
      </c>
      <c r="G2404" s="3">
        <v>3</v>
      </c>
      <c r="P2404">
        <v>2</v>
      </c>
      <c r="Q2404" t="str">
        <f>CONCATENATE(C2404,E2404,G2404,I2404)</f>
        <v>23</v>
      </c>
    </row>
    <row r="2405" spans="1:17" x14ac:dyDescent="0.25">
      <c r="A2405">
        <v>2617</v>
      </c>
      <c r="D2405">
        <v>196.11872400000001</v>
      </c>
      <c r="E2405" s="2">
        <v>2</v>
      </c>
      <c r="F2405">
        <v>184.56158400000001</v>
      </c>
      <c r="G2405" s="3">
        <v>3</v>
      </c>
      <c r="P2405">
        <v>2</v>
      </c>
      <c r="Q2405" t="str">
        <f>CONCATENATE(C2405,E2405,G2405,I2405)</f>
        <v>23</v>
      </c>
    </row>
    <row r="2406" spans="1:17" x14ac:dyDescent="0.25">
      <c r="A2406">
        <v>2618</v>
      </c>
      <c r="D2406">
        <v>196.20693900000001</v>
      </c>
      <c r="E2406" s="2">
        <v>2</v>
      </c>
      <c r="F2406">
        <v>184.541686</v>
      </c>
      <c r="G2406" s="3">
        <v>3</v>
      </c>
      <c r="P2406">
        <v>2</v>
      </c>
      <c r="Q2406" t="str">
        <f>CONCATENATE(C2406,E2406,G2406,I2406)</f>
        <v>23</v>
      </c>
    </row>
    <row r="2407" spans="1:17" x14ac:dyDescent="0.25">
      <c r="A2407">
        <v>2619</v>
      </c>
      <c r="D2407">
        <v>196.21331700000002</v>
      </c>
      <c r="E2407" s="2">
        <v>2</v>
      </c>
      <c r="P2407">
        <v>1</v>
      </c>
      <c r="Q2407" t="str">
        <f>CONCATENATE(C2407,E2407,G2407,I2407)</f>
        <v>2</v>
      </c>
    </row>
    <row r="2408" spans="1:17" x14ac:dyDescent="0.25">
      <c r="A2408">
        <v>2620</v>
      </c>
      <c r="D2408">
        <v>196.08980099999999</v>
      </c>
      <c r="E2408" s="2">
        <v>2</v>
      </c>
      <c r="P2408">
        <v>1</v>
      </c>
      <c r="Q2408" t="str">
        <f>CONCATENATE(C2408,E2408,G2408,I2408)</f>
        <v>2</v>
      </c>
    </row>
    <row r="2409" spans="1:17" x14ac:dyDescent="0.25">
      <c r="A2409">
        <v>2621</v>
      </c>
      <c r="B2409">
        <v>206.049342</v>
      </c>
      <c r="C2409" s="4">
        <v>1</v>
      </c>
      <c r="H2409">
        <v>196.93199100000001</v>
      </c>
      <c r="I2409" s="5">
        <v>4</v>
      </c>
      <c r="P2409">
        <v>2</v>
      </c>
      <c r="Q2409" t="str">
        <f>CONCATENATE(C2409,E2409,G2409,I2409)</f>
        <v>14</v>
      </c>
    </row>
    <row r="2410" spans="1:17" x14ac:dyDescent="0.25">
      <c r="A2410">
        <v>2622</v>
      </c>
      <c r="B2410">
        <v>206.091735</v>
      </c>
      <c r="C2410" s="4">
        <v>1</v>
      </c>
      <c r="H2410">
        <v>197.00811300000001</v>
      </c>
      <c r="I2410" s="5">
        <v>4</v>
      </c>
      <c r="P2410">
        <v>2</v>
      </c>
      <c r="Q2410" t="str">
        <f>CONCATENATE(C2410,E2410,G2410,I2410)</f>
        <v>14</v>
      </c>
    </row>
    <row r="2411" spans="1:17" x14ac:dyDescent="0.25">
      <c r="A2411">
        <v>2623</v>
      </c>
      <c r="B2411">
        <v>206.059898</v>
      </c>
      <c r="C2411" s="4">
        <v>1</v>
      </c>
      <c r="H2411">
        <v>197.045154</v>
      </c>
      <c r="I2411" s="5">
        <v>4</v>
      </c>
      <c r="P2411">
        <v>2</v>
      </c>
      <c r="Q2411" t="str">
        <f>CONCATENATE(C2411,E2411,G2411,I2411)</f>
        <v>14</v>
      </c>
    </row>
    <row r="2412" spans="1:17" x14ac:dyDescent="0.25">
      <c r="A2412">
        <v>2624</v>
      </c>
      <c r="B2412">
        <v>206.107043</v>
      </c>
      <c r="C2412" s="4">
        <v>1</v>
      </c>
      <c r="H2412">
        <v>197.01357200000001</v>
      </c>
      <c r="I2412" s="5">
        <v>4</v>
      </c>
      <c r="P2412">
        <v>2</v>
      </c>
      <c r="Q2412" t="str">
        <f>CONCATENATE(C2412,E2412,G2412,I2412)</f>
        <v>14</v>
      </c>
    </row>
    <row r="2413" spans="1:17" x14ac:dyDescent="0.25">
      <c r="A2413">
        <v>2625</v>
      </c>
      <c r="B2413">
        <v>206.095462</v>
      </c>
      <c r="C2413" s="4">
        <v>1</v>
      </c>
      <c r="H2413">
        <v>197.000156</v>
      </c>
      <c r="I2413" s="5">
        <v>4</v>
      </c>
      <c r="P2413">
        <v>2</v>
      </c>
      <c r="Q2413" t="str">
        <f>CONCATENATE(C2413,E2413,G2413,I2413)</f>
        <v>14</v>
      </c>
    </row>
    <row r="2414" spans="1:17" x14ac:dyDescent="0.25">
      <c r="A2414">
        <v>2626</v>
      </c>
      <c r="B2414">
        <v>206.098724</v>
      </c>
      <c r="C2414" s="4">
        <v>1</v>
      </c>
      <c r="H2414">
        <v>197.02785800000001</v>
      </c>
      <c r="I2414" s="5">
        <v>4</v>
      </c>
      <c r="P2414">
        <v>2</v>
      </c>
      <c r="Q2414" t="str">
        <f>CONCATENATE(C2414,E2414,G2414,I2414)</f>
        <v>14</v>
      </c>
    </row>
    <row r="2415" spans="1:17" x14ac:dyDescent="0.25">
      <c r="A2415">
        <v>2627</v>
      </c>
      <c r="B2415">
        <v>206.11382600000002</v>
      </c>
      <c r="C2415" s="4">
        <v>1</v>
      </c>
      <c r="H2415">
        <v>197.03005100000001</v>
      </c>
      <c r="I2415" s="5">
        <v>4</v>
      </c>
      <c r="P2415">
        <v>2</v>
      </c>
      <c r="Q2415" t="str">
        <f>CONCATENATE(C2415,E2415,G2415,I2415)</f>
        <v>14</v>
      </c>
    </row>
    <row r="2416" spans="1:17" x14ac:dyDescent="0.25">
      <c r="A2416">
        <v>2628</v>
      </c>
      <c r="B2416">
        <v>206.11382600000002</v>
      </c>
      <c r="C2416" s="4">
        <v>1</v>
      </c>
      <c r="H2416">
        <v>197.08449100000001</v>
      </c>
      <c r="I2416" s="5">
        <v>4</v>
      </c>
      <c r="P2416">
        <v>2</v>
      </c>
      <c r="Q2416" t="str">
        <f>CONCATENATE(C2416,E2416,G2416,I2416)</f>
        <v>14</v>
      </c>
    </row>
    <row r="2417" spans="1:17" x14ac:dyDescent="0.25">
      <c r="A2417">
        <v>2629</v>
      </c>
      <c r="B2417">
        <v>206.11898300000001</v>
      </c>
      <c r="C2417" s="4">
        <v>1</v>
      </c>
      <c r="H2417">
        <v>197.04545899999999</v>
      </c>
      <c r="I2417" s="5">
        <v>4</v>
      </c>
      <c r="P2417">
        <v>2</v>
      </c>
      <c r="Q2417" t="str">
        <f>CONCATENATE(C2417,E2417,G2417,I2417)</f>
        <v>14</v>
      </c>
    </row>
    <row r="2418" spans="1:17" x14ac:dyDescent="0.25">
      <c r="A2418">
        <v>2630</v>
      </c>
      <c r="B2418">
        <v>206.095664</v>
      </c>
      <c r="C2418" s="4">
        <v>1</v>
      </c>
      <c r="H2418">
        <v>197.04545899999999</v>
      </c>
      <c r="I2418" s="5">
        <v>4</v>
      </c>
      <c r="P2418">
        <v>2</v>
      </c>
      <c r="Q2418" t="str">
        <f>CONCATENATE(C2418,E2418,G2418,I2418)</f>
        <v>14</v>
      </c>
    </row>
    <row r="2419" spans="1:17" x14ac:dyDescent="0.25">
      <c r="A2419">
        <v>2631</v>
      </c>
      <c r="B2419">
        <v>206.10893200000001</v>
      </c>
      <c r="C2419" s="4">
        <v>1</v>
      </c>
      <c r="H2419">
        <v>197.07888</v>
      </c>
      <c r="I2419" s="5">
        <v>4</v>
      </c>
      <c r="P2419">
        <v>2</v>
      </c>
      <c r="Q2419" t="str">
        <f>CONCATENATE(C2419,E2419,G2419,I2419)</f>
        <v>14</v>
      </c>
    </row>
    <row r="2420" spans="1:17" x14ac:dyDescent="0.25">
      <c r="A2420">
        <v>2632</v>
      </c>
      <c r="B2420">
        <v>206.13316700000001</v>
      </c>
      <c r="C2420" s="4">
        <v>1</v>
      </c>
      <c r="H2420">
        <v>197.06413600000002</v>
      </c>
      <c r="I2420" s="5">
        <v>4</v>
      </c>
      <c r="P2420">
        <v>2</v>
      </c>
      <c r="Q2420" t="str">
        <f>CONCATENATE(C2420,E2420,G2420,I2420)</f>
        <v>14</v>
      </c>
    </row>
    <row r="2421" spans="1:17" x14ac:dyDescent="0.25">
      <c r="A2421">
        <v>2633</v>
      </c>
      <c r="B2421">
        <v>206.049342</v>
      </c>
      <c r="C2421" s="4">
        <v>1</v>
      </c>
      <c r="H2421">
        <v>197.116176</v>
      </c>
      <c r="I2421" s="5">
        <v>4</v>
      </c>
      <c r="P2421">
        <v>2</v>
      </c>
      <c r="Q2421" t="str">
        <f>CONCATENATE(C2421,E2421,G2421,I2421)</f>
        <v>14</v>
      </c>
    </row>
    <row r="2422" spans="1:17" x14ac:dyDescent="0.25">
      <c r="A2422">
        <v>2634</v>
      </c>
      <c r="H2422">
        <v>197.22944200000001</v>
      </c>
      <c r="I2422" s="5">
        <v>4</v>
      </c>
      <c r="P2422">
        <v>1</v>
      </c>
      <c r="Q2422" t="str">
        <f>CONCATENATE(C2422,E2422,G2422,I2422)</f>
        <v>4</v>
      </c>
    </row>
    <row r="2423" spans="1:17" x14ac:dyDescent="0.25">
      <c r="A2423">
        <v>2635</v>
      </c>
      <c r="D2423">
        <v>216.57332700000001</v>
      </c>
      <c r="E2423" s="2">
        <v>2</v>
      </c>
      <c r="H2423">
        <v>196.93199100000001</v>
      </c>
      <c r="I2423" s="5">
        <v>4</v>
      </c>
      <c r="P2423">
        <v>2</v>
      </c>
      <c r="Q2423" t="str">
        <f>CONCATENATE(C2423,E2423,G2423,I2423)</f>
        <v>24</v>
      </c>
    </row>
    <row r="2424" spans="1:17" x14ac:dyDescent="0.25">
      <c r="A2424">
        <v>2636</v>
      </c>
      <c r="D2424">
        <v>216.56625600000001</v>
      </c>
      <c r="E2424" s="2">
        <v>2</v>
      </c>
      <c r="P2424">
        <v>1</v>
      </c>
      <c r="Q2424" t="str">
        <f>CONCATENATE(C2424,E2424,G2424,I2424)</f>
        <v>2</v>
      </c>
    </row>
    <row r="2425" spans="1:17" x14ac:dyDescent="0.25">
      <c r="A2425">
        <v>2637</v>
      </c>
      <c r="D2425">
        <v>216.52024900000001</v>
      </c>
      <c r="E2425" s="2">
        <v>2</v>
      </c>
      <c r="F2425">
        <v>206.720767</v>
      </c>
      <c r="G2425" s="3">
        <v>3</v>
      </c>
      <c r="P2425">
        <v>2</v>
      </c>
      <c r="Q2425" t="str">
        <f>CONCATENATE(C2425,E2425,G2425,I2425)</f>
        <v>23</v>
      </c>
    </row>
    <row r="2426" spans="1:17" x14ac:dyDescent="0.25">
      <c r="A2426">
        <v>2638</v>
      </c>
      <c r="D2426">
        <v>216.50727000000001</v>
      </c>
      <c r="E2426" s="2">
        <v>2</v>
      </c>
      <c r="F2426">
        <v>206.699184</v>
      </c>
      <c r="G2426" s="3">
        <v>3</v>
      </c>
      <c r="P2426">
        <v>2</v>
      </c>
      <c r="Q2426" t="str">
        <f>CONCATENATE(C2426,E2426,G2426,I2426)</f>
        <v>23</v>
      </c>
    </row>
    <row r="2427" spans="1:17" x14ac:dyDescent="0.25">
      <c r="A2427">
        <v>2639</v>
      </c>
      <c r="D2427">
        <v>216.545197</v>
      </c>
      <c r="E2427" s="2">
        <v>2</v>
      </c>
      <c r="F2427">
        <v>206.693015</v>
      </c>
      <c r="G2427" s="3">
        <v>3</v>
      </c>
      <c r="P2427">
        <v>2</v>
      </c>
      <c r="Q2427" t="str">
        <f>CONCATENATE(C2427,E2427,G2427,I2427)</f>
        <v>23</v>
      </c>
    </row>
    <row r="2428" spans="1:17" x14ac:dyDescent="0.25">
      <c r="A2428">
        <v>2640</v>
      </c>
      <c r="D2428">
        <v>216.532723</v>
      </c>
      <c r="E2428" s="2">
        <v>2</v>
      </c>
      <c r="F2428">
        <v>206.69739800000002</v>
      </c>
      <c r="G2428" s="3">
        <v>3</v>
      </c>
      <c r="P2428">
        <v>2</v>
      </c>
      <c r="Q2428" t="str">
        <f>CONCATENATE(C2428,E2428,G2428,I2428)</f>
        <v>23</v>
      </c>
    </row>
    <row r="2429" spans="1:17" x14ac:dyDescent="0.25">
      <c r="A2429">
        <v>2641</v>
      </c>
      <c r="D2429">
        <v>216.56615600000001</v>
      </c>
      <c r="E2429" s="2">
        <v>2</v>
      </c>
      <c r="F2429">
        <v>206.64939000000001</v>
      </c>
      <c r="G2429" s="3">
        <v>3</v>
      </c>
      <c r="P2429">
        <v>2</v>
      </c>
      <c r="Q2429" t="str">
        <f>CONCATENATE(C2429,E2429,G2429,I2429)</f>
        <v>23</v>
      </c>
    </row>
    <row r="2430" spans="1:17" x14ac:dyDescent="0.25">
      <c r="A2430">
        <v>2642</v>
      </c>
      <c r="D2430">
        <v>216.529743</v>
      </c>
      <c r="E2430" s="2">
        <v>2</v>
      </c>
      <c r="F2430">
        <v>206.718219</v>
      </c>
      <c r="G2430" s="3">
        <v>3</v>
      </c>
      <c r="P2430">
        <v>2</v>
      </c>
      <c r="Q2430" t="str">
        <f>CONCATENATE(C2430,E2430,G2430,I2430)</f>
        <v>23</v>
      </c>
    </row>
    <row r="2431" spans="1:17" x14ac:dyDescent="0.25">
      <c r="A2431">
        <v>2643</v>
      </c>
      <c r="D2431">
        <v>216.533582</v>
      </c>
      <c r="E2431" s="2">
        <v>2</v>
      </c>
      <c r="F2431">
        <v>206.70938799999999</v>
      </c>
      <c r="G2431" s="3">
        <v>3</v>
      </c>
      <c r="P2431">
        <v>2</v>
      </c>
      <c r="Q2431" t="str">
        <f>CONCATENATE(C2431,E2431,G2431,I2431)</f>
        <v>23</v>
      </c>
    </row>
    <row r="2432" spans="1:17" x14ac:dyDescent="0.25">
      <c r="A2432">
        <v>2644</v>
      </c>
      <c r="D2432">
        <v>216.512573</v>
      </c>
      <c r="E2432" s="2">
        <v>2</v>
      </c>
      <c r="F2432">
        <v>206.744182</v>
      </c>
      <c r="G2432" s="3">
        <v>3</v>
      </c>
      <c r="P2432">
        <v>2</v>
      </c>
      <c r="Q2432" t="str">
        <f>CONCATENATE(C2432,E2432,G2432,I2432)</f>
        <v>23</v>
      </c>
    </row>
    <row r="2433" spans="1:17" x14ac:dyDescent="0.25">
      <c r="A2433">
        <v>2645</v>
      </c>
      <c r="D2433">
        <v>216.49722</v>
      </c>
      <c r="E2433" s="2">
        <v>2</v>
      </c>
      <c r="F2433">
        <v>206.75837300000001</v>
      </c>
      <c r="G2433" s="3">
        <v>3</v>
      </c>
      <c r="P2433">
        <v>2</v>
      </c>
      <c r="Q2433" t="str">
        <f>CONCATENATE(C2433,E2433,G2433,I2433)</f>
        <v>23</v>
      </c>
    </row>
    <row r="2434" spans="1:17" x14ac:dyDescent="0.25">
      <c r="A2434">
        <v>2646</v>
      </c>
      <c r="D2434">
        <v>216.594639</v>
      </c>
      <c r="E2434" s="2">
        <v>2</v>
      </c>
      <c r="F2434">
        <v>206.707401</v>
      </c>
      <c r="G2434" s="3">
        <v>3</v>
      </c>
      <c r="P2434">
        <v>2</v>
      </c>
      <c r="Q2434" t="str">
        <f>CONCATENATE(C2434,E2434,G2434,I2434)</f>
        <v>23</v>
      </c>
    </row>
    <row r="2435" spans="1:17" x14ac:dyDescent="0.25">
      <c r="A2435">
        <v>2647</v>
      </c>
      <c r="D2435">
        <v>216.627971</v>
      </c>
      <c r="E2435" s="2">
        <v>2</v>
      </c>
      <c r="F2435">
        <v>206.69219900000002</v>
      </c>
      <c r="G2435" s="3">
        <v>3</v>
      </c>
      <c r="P2435">
        <v>2</v>
      </c>
      <c r="Q2435" t="str">
        <f>CONCATENATE(C2435,E2435,G2435,I2435)</f>
        <v>23</v>
      </c>
    </row>
    <row r="2436" spans="1:17" x14ac:dyDescent="0.25">
      <c r="A2436">
        <v>2648</v>
      </c>
      <c r="D2436">
        <v>216.57332700000001</v>
      </c>
      <c r="E2436" s="2">
        <v>2</v>
      </c>
      <c r="F2436">
        <v>206.720767</v>
      </c>
      <c r="G2436" s="3">
        <v>3</v>
      </c>
      <c r="P2436">
        <v>2</v>
      </c>
      <c r="Q2436" t="str">
        <f>CONCATENATE(C2436,E2436,G2436,I2436)</f>
        <v>23</v>
      </c>
    </row>
    <row r="2437" spans="1:17" x14ac:dyDescent="0.25">
      <c r="A2437">
        <v>2649</v>
      </c>
      <c r="P2437">
        <v>0</v>
      </c>
      <c r="Q2437" t="str">
        <f>CONCATENATE(C2437,E2437,G2437,I2437)</f>
        <v/>
      </c>
    </row>
    <row r="2438" spans="1:17" x14ac:dyDescent="0.25">
      <c r="A2438">
        <v>2650</v>
      </c>
      <c r="P2438">
        <v>0</v>
      </c>
      <c r="Q2438" t="str">
        <f>CONCATENATE(C2438,E2438,G2438,I2438)</f>
        <v/>
      </c>
    </row>
    <row r="2439" spans="1:17" x14ac:dyDescent="0.25">
      <c r="A2439">
        <v>2651</v>
      </c>
      <c r="B2439">
        <v>226.09673000000001</v>
      </c>
      <c r="C2439" s="4">
        <v>1</v>
      </c>
      <c r="H2439">
        <v>217.45181700000001</v>
      </c>
      <c r="I2439" s="5">
        <v>4</v>
      </c>
      <c r="P2439">
        <v>2</v>
      </c>
      <c r="Q2439" t="str">
        <f>CONCATENATE(C2439,E2439,G2439,I2439)</f>
        <v>14</v>
      </c>
    </row>
    <row r="2440" spans="1:17" x14ac:dyDescent="0.25">
      <c r="A2440">
        <v>2652</v>
      </c>
      <c r="B2440">
        <v>226.10228599999999</v>
      </c>
      <c r="C2440" s="4">
        <v>1</v>
      </c>
      <c r="H2440">
        <v>217.595699</v>
      </c>
      <c r="I2440" s="5">
        <v>4</v>
      </c>
      <c r="P2440">
        <v>2</v>
      </c>
      <c r="Q2440" t="str">
        <f>CONCATENATE(C2440,E2440,G2440,I2440)</f>
        <v>14</v>
      </c>
    </row>
    <row r="2441" spans="1:17" x14ac:dyDescent="0.25">
      <c r="A2441">
        <v>2653</v>
      </c>
      <c r="B2441">
        <v>226.03617700000001</v>
      </c>
      <c r="C2441" s="4">
        <v>1</v>
      </c>
      <c r="H2441">
        <v>217.524844</v>
      </c>
      <c r="I2441" s="5">
        <v>4</v>
      </c>
      <c r="P2441">
        <v>2</v>
      </c>
      <c r="Q2441" t="str">
        <f>CONCATENATE(C2441,E2441,G2441,I2441)</f>
        <v>14</v>
      </c>
    </row>
    <row r="2442" spans="1:17" x14ac:dyDescent="0.25">
      <c r="A2442">
        <v>2654</v>
      </c>
      <c r="B2442">
        <v>226.022491</v>
      </c>
      <c r="C2442" s="4">
        <v>1</v>
      </c>
      <c r="H2442">
        <v>217.533278</v>
      </c>
      <c r="I2442" s="5">
        <v>4</v>
      </c>
      <c r="P2442">
        <v>2</v>
      </c>
      <c r="Q2442" t="str">
        <f>CONCATENATE(C2442,E2442,G2442,I2442)</f>
        <v>14</v>
      </c>
    </row>
    <row r="2443" spans="1:17" x14ac:dyDescent="0.25">
      <c r="A2443">
        <v>2655</v>
      </c>
      <c r="B2443">
        <v>226.049509</v>
      </c>
      <c r="C2443" s="4">
        <v>1</v>
      </c>
      <c r="H2443">
        <v>217.53287399999999</v>
      </c>
      <c r="I2443" s="5">
        <v>4</v>
      </c>
      <c r="P2443">
        <v>2</v>
      </c>
      <c r="Q2443" t="str">
        <f>CONCATENATE(C2443,E2443,G2443,I2443)</f>
        <v>14</v>
      </c>
    </row>
    <row r="2444" spans="1:17" x14ac:dyDescent="0.25">
      <c r="A2444">
        <v>2656</v>
      </c>
      <c r="B2444">
        <v>226.02077399999999</v>
      </c>
      <c r="C2444" s="4">
        <v>1</v>
      </c>
      <c r="H2444">
        <v>217.48802799999999</v>
      </c>
      <c r="I2444" s="5">
        <v>4</v>
      </c>
      <c r="P2444">
        <v>2</v>
      </c>
      <c r="Q2444" t="str">
        <f>CONCATENATE(C2444,E2444,G2444,I2444)</f>
        <v>14</v>
      </c>
    </row>
    <row r="2445" spans="1:17" x14ac:dyDescent="0.25">
      <c r="A2445">
        <v>2657</v>
      </c>
      <c r="B2445">
        <v>226.02814699999999</v>
      </c>
      <c r="C2445" s="4">
        <v>1</v>
      </c>
      <c r="H2445">
        <v>217.49393699999999</v>
      </c>
      <c r="I2445" s="5">
        <v>4</v>
      </c>
      <c r="P2445">
        <v>2</v>
      </c>
      <c r="Q2445" t="str">
        <f>CONCATENATE(C2445,E2445,G2445,I2445)</f>
        <v>14</v>
      </c>
    </row>
    <row r="2446" spans="1:17" x14ac:dyDescent="0.25">
      <c r="A2446">
        <v>2658</v>
      </c>
      <c r="B2446">
        <v>226.04365200000001</v>
      </c>
      <c r="C2446" s="4">
        <v>1</v>
      </c>
      <c r="H2446">
        <v>217.42747499999999</v>
      </c>
      <c r="I2446" s="5">
        <v>4</v>
      </c>
      <c r="P2446">
        <v>2</v>
      </c>
      <c r="Q2446" t="str">
        <f>CONCATENATE(C2446,E2446,G2446,I2446)</f>
        <v>14</v>
      </c>
    </row>
    <row r="2447" spans="1:17" x14ac:dyDescent="0.25">
      <c r="A2447">
        <v>2659</v>
      </c>
      <c r="B2447">
        <v>226.04425800000001</v>
      </c>
      <c r="C2447" s="4">
        <v>1</v>
      </c>
      <c r="H2447">
        <v>217.39485099999999</v>
      </c>
      <c r="I2447" s="5">
        <v>4</v>
      </c>
      <c r="P2447">
        <v>2</v>
      </c>
      <c r="Q2447" t="str">
        <f>CONCATENATE(C2447,E2447,G2447,I2447)</f>
        <v>14</v>
      </c>
    </row>
    <row r="2448" spans="1:17" x14ac:dyDescent="0.25">
      <c r="A2448">
        <v>2660</v>
      </c>
      <c r="B2448">
        <v>226.03728799999999</v>
      </c>
      <c r="C2448" s="4">
        <v>1</v>
      </c>
      <c r="H2448">
        <v>217.37712400000001</v>
      </c>
      <c r="I2448" s="5">
        <v>4</v>
      </c>
      <c r="P2448">
        <v>2</v>
      </c>
      <c r="Q2448" t="str">
        <f>CONCATENATE(C2448,E2448,G2448,I2448)</f>
        <v>14</v>
      </c>
    </row>
    <row r="2449" spans="1:17" x14ac:dyDescent="0.25">
      <c r="A2449">
        <v>2661</v>
      </c>
      <c r="B2449">
        <v>226.05653000000001</v>
      </c>
      <c r="C2449" s="4">
        <v>1</v>
      </c>
      <c r="H2449">
        <v>217.38621499999999</v>
      </c>
      <c r="I2449" s="5">
        <v>4</v>
      </c>
      <c r="P2449">
        <v>2</v>
      </c>
      <c r="Q2449" t="str">
        <f>CONCATENATE(C2449,E2449,G2449,I2449)</f>
        <v>14</v>
      </c>
    </row>
    <row r="2450" spans="1:17" x14ac:dyDescent="0.25">
      <c r="A2450">
        <v>2662</v>
      </c>
      <c r="B2450">
        <v>226.12682999999998</v>
      </c>
      <c r="C2450" s="4">
        <v>1</v>
      </c>
      <c r="H2450">
        <v>217.41469799999999</v>
      </c>
      <c r="I2450" s="5">
        <v>4</v>
      </c>
      <c r="P2450">
        <v>2</v>
      </c>
      <c r="Q2450" t="str">
        <f>CONCATENATE(C2450,E2450,G2450,I2450)</f>
        <v>14</v>
      </c>
    </row>
    <row r="2451" spans="1:17" x14ac:dyDescent="0.25">
      <c r="A2451">
        <v>2663</v>
      </c>
      <c r="B2451">
        <v>226.09673000000001</v>
      </c>
      <c r="C2451" s="4">
        <v>1</v>
      </c>
      <c r="H2451">
        <v>217.45181700000001</v>
      </c>
      <c r="I2451" s="5">
        <v>4</v>
      </c>
      <c r="P2451">
        <v>2</v>
      </c>
      <c r="Q2451" t="str">
        <f>CONCATENATE(C2451,E2451,G2451,I2451)</f>
        <v>14</v>
      </c>
    </row>
    <row r="2452" spans="1:17" x14ac:dyDescent="0.25">
      <c r="A2452">
        <v>2664</v>
      </c>
      <c r="P2452">
        <v>0</v>
      </c>
      <c r="Q2452" t="str">
        <f>CONCATENATE(C2452,E2452,G2452,I2452)</f>
        <v/>
      </c>
    </row>
    <row r="2453" spans="1:17" x14ac:dyDescent="0.25">
      <c r="A2453">
        <v>2665</v>
      </c>
      <c r="D2453">
        <v>237.13071199999999</v>
      </c>
      <c r="E2453" s="2">
        <v>2</v>
      </c>
      <c r="P2453">
        <v>1</v>
      </c>
      <c r="Q2453" t="str">
        <f>CONCATENATE(C2453,E2453,G2453,I2453)</f>
        <v>2</v>
      </c>
    </row>
    <row r="2454" spans="1:17" x14ac:dyDescent="0.25">
      <c r="A2454">
        <v>2666</v>
      </c>
      <c r="D2454">
        <v>237.14565999999999</v>
      </c>
      <c r="E2454" s="2">
        <v>2</v>
      </c>
      <c r="F2454">
        <v>227.15248299999999</v>
      </c>
      <c r="G2454" s="3">
        <v>3</v>
      </c>
      <c r="P2454">
        <v>2</v>
      </c>
      <c r="Q2454" t="str">
        <f>CONCATENATE(C2454,E2454,G2454,I2454)</f>
        <v>23</v>
      </c>
    </row>
    <row r="2455" spans="1:17" x14ac:dyDescent="0.25">
      <c r="A2455">
        <v>2667</v>
      </c>
      <c r="D2455">
        <v>237.11278300000001</v>
      </c>
      <c r="E2455" s="2">
        <v>2</v>
      </c>
      <c r="F2455">
        <v>227.17419999999998</v>
      </c>
      <c r="G2455" s="3">
        <v>3</v>
      </c>
      <c r="P2455">
        <v>2</v>
      </c>
      <c r="Q2455" t="str">
        <f>CONCATENATE(C2455,E2455,G2455,I2455)</f>
        <v>23</v>
      </c>
    </row>
    <row r="2456" spans="1:17" x14ac:dyDescent="0.25">
      <c r="A2456">
        <v>2668</v>
      </c>
      <c r="D2456">
        <v>237.11298500000001</v>
      </c>
      <c r="E2456" s="2">
        <v>2</v>
      </c>
      <c r="F2456">
        <v>227.13253499999999</v>
      </c>
      <c r="G2456" s="3">
        <v>3</v>
      </c>
      <c r="P2456">
        <v>2</v>
      </c>
      <c r="Q2456" t="str">
        <f>CONCATENATE(C2456,E2456,G2456,I2456)</f>
        <v>23</v>
      </c>
    </row>
    <row r="2457" spans="1:17" x14ac:dyDescent="0.25">
      <c r="A2457">
        <v>2669</v>
      </c>
      <c r="D2457">
        <v>237.15712500000001</v>
      </c>
      <c r="E2457" s="2">
        <v>2</v>
      </c>
      <c r="F2457">
        <v>227.12238400000001</v>
      </c>
      <c r="G2457" s="3">
        <v>3</v>
      </c>
      <c r="P2457">
        <v>2</v>
      </c>
      <c r="Q2457" t="str">
        <f>CONCATENATE(C2457,E2457,G2457,I2457)</f>
        <v>23</v>
      </c>
    </row>
    <row r="2458" spans="1:17" x14ac:dyDescent="0.25">
      <c r="A2458">
        <v>2670</v>
      </c>
      <c r="D2458">
        <v>237.13788399999999</v>
      </c>
      <c r="E2458" s="2">
        <v>2</v>
      </c>
      <c r="F2458">
        <v>227.13824299999999</v>
      </c>
      <c r="G2458" s="3">
        <v>3</v>
      </c>
      <c r="P2458">
        <v>2</v>
      </c>
      <c r="Q2458" t="str">
        <f>CONCATENATE(C2458,E2458,G2458,I2458)</f>
        <v>23</v>
      </c>
    </row>
    <row r="2459" spans="1:17" x14ac:dyDescent="0.25">
      <c r="A2459">
        <v>2671</v>
      </c>
      <c r="D2459">
        <v>237.16874100000001</v>
      </c>
      <c r="E2459" s="2">
        <v>2</v>
      </c>
      <c r="F2459">
        <v>227.15374600000001</v>
      </c>
      <c r="G2459" s="3">
        <v>3</v>
      </c>
      <c r="P2459">
        <v>2</v>
      </c>
      <c r="Q2459" t="str">
        <f>CONCATENATE(C2459,E2459,G2459,I2459)</f>
        <v>23</v>
      </c>
    </row>
    <row r="2460" spans="1:17" x14ac:dyDescent="0.25">
      <c r="A2460">
        <v>2672</v>
      </c>
      <c r="D2460">
        <v>237.158388</v>
      </c>
      <c r="E2460" s="2">
        <v>2</v>
      </c>
      <c r="F2460">
        <v>227.14107100000001</v>
      </c>
      <c r="G2460" s="3">
        <v>3</v>
      </c>
      <c r="P2460">
        <v>2</v>
      </c>
      <c r="Q2460" t="str">
        <f>CONCATENATE(C2460,E2460,G2460,I2460)</f>
        <v>23</v>
      </c>
    </row>
    <row r="2461" spans="1:17" x14ac:dyDescent="0.25">
      <c r="A2461">
        <v>2673</v>
      </c>
      <c r="D2461">
        <v>237.15086099999999</v>
      </c>
      <c r="E2461" s="2">
        <v>2</v>
      </c>
      <c r="F2461">
        <v>227.130819</v>
      </c>
      <c r="G2461" s="3">
        <v>3</v>
      </c>
      <c r="P2461">
        <v>2</v>
      </c>
      <c r="Q2461" t="str">
        <f>CONCATENATE(C2461,E2461,G2461,I2461)</f>
        <v>23</v>
      </c>
    </row>
    <row r="2462" spans="1:17" x14ac:dyDescent="0.25">
      <c r="A2462">
        <v>2674</v>
      </c>
      <c r="D2462">
        <v>237.098491</v>
      </c>
      <c r="E2462" s="2">
        <v>2</v>
      </c>
      <c r="F2462">
        <v>227.11642499999999</v>
      </c>
      <c r="G2462" s="3">
        <v>3</v>
      </c>
      <c r="P2462">
        <v>2</v>
      </c>
      <c r="Q2462" t="str">
        <f>CONCATENATE(C2462,E2462,G2462,I2462)</f>
        <v>23</v>
      </c>
    </row>
    <row r="2463" spans="1:17" x14ac:dyDescent="0.25">
      <c r="A2463">
        <v>2675</v>
      </c>
      <c r="D2463">
        <v>237.17277999999999</v>
      </c>
      <c r="E2463" s="2">
        <v>2</v>
      </c>
      <c r="F2463">
        <v>227.12425300000001</v>
      </c>
      <c r="G2463" s="3">
        <v>3</v>
      </c>
      <c r="P2463">
        <v>2</v>
      </c>
      <c r="Q2463" t="str">
        <f>CONCATENATE(C2463,E2463,G2463,I2463)</f>
        <v>23</v>
      </c>
    </row>
    <row r="2464" spans="1:17" x14ac:dyDescent="0.25">
      <c r="A2464">
        <v>2676</v>
      </c>
      <c r="D2464">
        <v>237.219345</v>
      </c>
      <c r="E2464" s="2">
        <v>2</v>
      </c>
      <c r="F2464">
        <v>227.141526</v>
      </c>
      <c r="G2464" s="3">
        <v>3</v>
      </c>
      <c r="P2464">
        <v>2</v>
      </c>
      <c r="Q2464" t="str">
        <f>CONCATENATE(C2464,E2464,G2464,I2464)</f>
        <v>23</v>
      </c>
    </row>
    <row r="2465" spans="1:17" x14ac:dyDescent="0.25">
      <c r="A2465">
        <v>2677</v>
      </c>
      <c r="D2465">
        <v>237.13071199999999</v>
      </c>
      <c r="E2465" s="2">
        <v>2</v>
      </c>
      <c r="F2465">
        <v>227.15248299999999</v>
      </c>
      <c r="G2465" s="3">
        <v>3</v>
      </c>
      <c r="P2465">
        <v>2</v>
      </c>
      <c r="Q2465" t="str">
        <f>CONCATENATE(C2465,E2465,G2465,I2465)</f>
        <v>23</v>
      </c>
    </row>
    <row r="2466" spans="1:17" x14ac:dyDescent="0.25">
      <c r="A2466">
        <v>2678</v>
      </c>
      <c r="D2466">
        <v>237.13071199999999</v>
      </c>
      <c r="E2466" s="2">
        <v>2</v>
      </c>
      <c r="P2466">
        <v>1</v>
      </c>
      <c r="Q2466" t="str">
        <f>CONCATENATE(C2466,E2466,G2466,I2466)</f>
        <v>2</v>
      </c>
    </row>
    <row r="2467" spans="1:17" x14ac:dyDescent="0.25">
      <c r="A2467">
        <v>2679</v>
      </c>
      <c r="B2467">
        <v>248.567453</v>
      </c>
      <c r="C2467" s="4">
        <v>1</v>
      </c>
      <c r="P2467">
        <v>1</v>
      </c>
      <c r="Q2467" t="str">
        <f>CONCATENATE(C2467,E2467,G2467,I2467)</f>
        <v>1</v>
      </c>
    </row>
    <row r="2468" spans="1:17" x14ac:dyDescent="0.25">
      <c r="A2468">
        <v>2680</v>
      </c>
      <c r="B2468">
        <v>248.610277</v>
      </c>
      <c r="C2468" s="4">
        <v>1</v>
      </c>
      <c r="H2468">
        <v>238.11086399999999</v>
      </c>
      <c r="I2468" s="5">
        <v>4</v>
      </c>
      <c r="P2468">
        <v>2</v>
      </c>
      <c r="Q2468" t="str">
        <f>CONCATENATE(C2468,E2468,G2468,I2468)</f>
        <v>14</v>
      </c>
    </row>
    <row r="2469" spans="1:17" x14ac:dyDescent="0.25">
      <c r="A2469">
        <v>2681</v>
      </c>
      <c r="B2469">
        <v>248.61073099999999</v>
      </c>
      <c r="C2469" s="4">
        <v>1</v>
      </c>
      <c r="H2469">
        <v>238.24449300000001</v>
      </c>
      <c r="I2469" s="5">
        <v>4</v>
      </c>
      <c r="P2469">
        <v>2</v>
      </c>
      <c r="Q2469" t="str">
        <f>CONCATENATE(C2469,E2469,G2469,I2469)</f>
        <v>14</v>
      </c>
    </row>
    <row r="2470" spans="1:17" x14ac:dyDescent="0.25">
      <c r="A2470">
        <v>2682</v>
      </c>
      <c r="B2470">
        <v>248.593458</v>
      </c>
      <c r="C2470" s="4">
        <v>1</v>
      </c>
      <c r="H2470">
        <v>238.267774</v>
      </c>
      <c r="I2470" s="5">
        <v>4</v>
      </c>
      <c r="P2470">
        <v>2</v>
      </c>
      <c r="Q2470" t="str">
        <f>CONCATENATE(C2470,E2470,G2470,I2470)</f>
        <v>14</v>
      </c>
    </row>
    <row r="2471" spans="1:17" x14ac:dyDescent="0.25">
      <c r="A2471">
        <v>2683</v>
      </c>
      <c r="B2471">
        <v>248.59568200000001</v>
      </c>
      <c r="C2471" s="4">
        <v>1</v>
      </c>
      <c r="H2471">
        <v>238.274845</v>
      </c>
      <c r="I2471" s="5">
        <v>4</v>
      </c>
      <c r="P2471">
        <v>2</v>
      </c>
      <c r="Q2471" t="str">
        <f>CONCATENATE(C2471,E2471,G2471,I2471)</f>
        <v>14</v>
      </c>
    </row>
    <row r="2472" spans="1:17" x14ac:dyDescent="0.25">
      <c r="A2472">
        <v>2684</v>
      </c>
      <c r="B2472">
        <v>248.59174100000001</v>
      </c>
      <c r="C2472" s="4">
        <v>1</v>
      </c>
      <c r="H2472">
        <v>238.24833100000001</v>
      </c>
      <c r="I2472" s="5">
        <v>4</v>
      </c>
      <c r="P2472">
        <v>2</v>
      </c>
      <c r="Q2472" t="str">
        <f>CONCATENATE(C2472,E2472,G2472,I2472)</f>
        <v>14</v>
      </c>
    </row>
    <row r="2473" spans="1:17" x14ac:dyDescent="0.25">
      <c r="A2473">
        <v>2685</v>
      </c>
      <c r="B2473">
        <v>248.574319</v>
      </c>
      <c r="C2473" s="4">
        <v>1</v>
      </c>
      <c r="H2473">
        <v>238.255504</v>
      </c>
      <c r="I2473" s="5">
        <v>4</v>
      </c>
      <c r="P2473">
        <v>2</v>
      </c>
      <c r="Q2473" t="str">
        <f>CONCATENATE(C2473,E2473,G2473,I2473)</f>
        <v>14</v>
      </c>
    </row>
    <row r="2474" spans="1:17" x14ac:dyDescent="0.25">
      <c r="A2474">
        <v>2686</v>
      </c>
      <c r="B2474">
        <v>248.57613900000001</v>
      </c>
      <c r="C2474" s="4">
        <v>1</v>
      </c>
      <c r="H2474">
        <v>238.27186499999999</v>
      </c>
      <c r="I2474" s="5">
        <v>4</v>
      </c>
      <c r="P2474">
        <v>2</v>
      </c>
      <c r="Q2474" t="str">
        <f>CONCATENATE(C2474,E2474,G2474,I2474)</f>
        <v>14</v>
      </c>
    </row>
    <row r="2475" spans="1:17" x14ac:dyDescent="0.25">
      <c r="A2475">
        <v>2687</v>
      </c>
      <c r="B2475">
        <v>248.57704699999999</v>
      </c>
      <c r="C2475" s="4">
        <v>1</v>
      </c>
      <c r="H2475">
        <v>238.23908900000001</v>
      </c>
      <c r="I2475" s="5">
        <v>4</v>
      </c>
      <c r="P2475">
        <v>2</v>
      </c>
      <c r="Q2475" t="str">
        <f>CONCATENATE(C2475,E2475,G2475,I2475)</f>
        <v>14</v>
      </c>
    </row>
    <row r="2476" spans="1:17" x14ac:dyDescent="0.25">
      <c r="A2476">
        <v>2688</v>
      </c>
      <c r="B2476">
        <v>248.57148899999999</v>
      </c>
      <c r="C2476" s="4">
        <v>1</v>
      </c>
      <c r="H2476">
        <v>238.24328199999999</v>
      </c>
      <c r="I2476" s="5">
        <v>4</v>
      </c>
      <c r="P2476">
        <v>2</v>
      </c>
      <c r="Q2476" t="str">
        <f>CONCATENATE(C2476,E2476,G2476,I2476)</f>
        <v>14</v>
      </c>
    </row>
    <row r="2477" spans="1:17" x14ac:dyDescent="0.25">
      <c r="A2477">
        <v>2689</v>
      </c>
      <c r="B2477">
        <v>248.569875</v>
      </c>
      <c r="C2477" s="4">
        <v>1</v>
      </c>
      <c r="H2477">
        <v>238.22591</v>
      </c>
      <c r="I2477" s="5">
        <v>4</v>
      </c>
      <c r="P2477">
        <v>2</v>
      </c>
      <c r="Q2477" t="str">
        <f>CONCATENATE(C2477,E2477,G2477,I2477)</f>
        <v>14</v>
      </c>
    </row>
    <row r="2478" spans="1:17" x14ac:dyDescent="0.25">
      <c r="A2478">
        <v>2690</v>
      </c>
      <c r="B2478">
        <v>248.54861199999999</v>
      </c>
      <c r="C2478" s="4">
        <v>1</v>
      </c>
      <c r="H2478">
        <v>238.24106</v>
      </c>
      <c r="I2478" s="5">
        <v>4</v>
      </c>
      <c r="P2478">
        <v>2</v>
      </c>
      <c r="Q2478" t="str">
        <f>CONCATENATE(C2478,E2478,G2478,I2478)</f>
        <v>14</v>
      </c>
    </row>
    <row r="2479" spans="1:17" x14ac:dyDescent="0.25">
      <c r="A2479">
        <v>2691</v>
      </c>
      <c r="B2479">
        <v>248.612245</v>
      </c>
      <c r="C2479" s="4">
        <v>1</v>
      </c>
      <c r="H2479">
        <v>238.23893899999999</v>
      </c>
      <c r="I2479" s="5">
        <v>4</v>
      </c>
      <c r="P2479">
        <v>2</v>
      </c>
      <c r="Q2479" t="str">
        <f>CONCATENATE(C2479,E2479,G2479,I2479)</f>
        <v>14</v>
      </c>
    </row>
    <row r="2480" spans="1:17" x14ac:dyDescent="0.25">
      <c r="A2480">
        <v>2692</v>
      </c>
      <c r="B2480">
        <v>248.567453</v>
      </c>
      <c r="C2480" s="4">
        <v>1</v>
      </c>
      <c r="H2480">
        <v>238.31368000000001</v>
      </c>
      <c r="I2480" s="5">
        <v>4</v>
      </c>
      <c r="P2480">
        <v>2</v>
      </c>
      <c r="Q2480" t="str">
        <f>CONCATENATE(C2480,E2480,G2480,I2480)</f>
        <v>14</v>
      </c>
    </row>
    <row r="2481" spans="1:17" x14ac:dyDescent="0.25">
      <c r="A2481">
        <v>2693</v>
      </c>
      <c r="D2481">
        <v>259.30195400000002</v>
      </c>
      <c r="E2481" s="2">
        <v>2</v>
      </c>
      <c r="H2481">
        <v>238.11086399999999</v>
      </c>
      <c r="I2481" s="5">
        <v>4</v>
      </c>
      <c r="P2481">
        <v>2</v>
      </c>
      <c r="Q2481" t="str">
        <f>CONCATENATE(C2481,E2481,G2481,I2481)</f>
        <v>24</v>
      </c>
    </row>
    <row r="2482" spans="1:17" x14ac:dyDescent="0.25">
      <c r="A2482">
        <v>2694</v>
      </c>
      <c r="D2482">
        <v>259.31422600000002</v>
      </c>
      <c r="E2482" s="2">
        <v>2</v>
      </c>
      <c r="F2482">
        <v>248.33453500000002</v>
      </c>
      <c r="G2482" s="3">
        <v>3</v>
      </c>
      <c r="P2482">
        <v>2</v>
      </c>
      <c r="Q2482" t="str">
        <f>CONCATENATE(C2482,E2482,G2482,I2482)</f>
        <v>23</v>
      </c>
    </row>
    <row r="2483" spans="1:17" x14ac:dyDescent="0.25">
      <c r="A2483">
        <v>2695</v>
      </c>
      <c r="D2483">
        <v>259.33482900000001</v>
      </c>
      <c r="E2483" s="2">
        <v>2</v>
      </c>
      <c r="F2483">
        <v>248.38771199999999</v>
      </c>
      <c r="G2483" s="3">
        <v>3</v>
      </c>
      <c r="P2483">
        <v>2</v>
      </c>
      <c r="Q2483" t="str">
        <f>CONCATENATE(C2483,E2483,G2483,I2483)</f>
        <v>23</v>
      </c>
    </row>
    <row r="2484" spans="1:17" x14ac:dyDescent="0.25">
      <c r="A2484">
        <v>2696</v>
      </c>
      <c r="D2484">
        <v>259.38644499999998</v>
      </c>
      <c r="E2484" s="2">
        <v>2</v>
      </c>
      <c r="F2484">
        <v>248.43508299999999</v>
      </c>
      <c r="G2484" s="3">
        <v>3</v>
      </c>
      <c r="P2484">
        <v>2</v>
      </c>
      <c r="Q2484" t="str">
        <f>CONCATENATE(C2484,E2484,G2484,I2484)</f>
        <v>23</v>
      </c>
    </row>
    <row r="2485" spans="1:17" x14ac:dyDescent="0.25">
      <c r="A2485">
        <v>2697</v>
      </c>
      <c r="D2485">
        <v>259.352102</v>
      </c>
      <c r="E2485" s="2">
        <v>2</v>
      </c>
      <c r="F2485">
        <v>248.428113</v>
      </c>
      <c r="G2485" s="3">
        <v>3</v>
      </c>
      <c r="P2485">
        <v>2</v>
      </c>
      <c r="Q2485" t="str">
        <f>CONCATENATE(C2485,E2485,G2485,I2485)</f>
        <v>23</v>
      </c>
    </row>
    <row r="2486" spans="1:17" x14ac:dyDescent="0.25">
      <c r="A2486">
        <v>2698</v>
      </c>
      <c r="D2486">
        <v>259.351091</v>
      </c>
      <c r="E2486" s="2">
        <v>2</v>
      </c>
      <c r="F2486">
        <v>248.417306</v>
      </c>
      <c r="G2486" s="3">
        <v>3</v>
      </c>
      <c r="P2486">
        <v>2</v>
      </c>
      <c r="Q2486" t="str">
        <f>CONCATENATE(C2486,E2486,G2486,I2486)</f>
        <v>23</v>
      </c>
    </row>
    <row r="2487" spans="1:17" x14ac:dyDescent="0.25">
      <c r="A2487">
        <v>2699</v>
      </c>
      <c r="D2487">
        <v>259.33467999999999</v>
      </c>
      <c r="E2487" s="2">
        <v>2</v>
      </c>
      <c r="F2487">
        <v>248.434629</v>
      </c>
      <c r="G2487" s="3">
        <v>3</v>
      </c>
      <c r="P2487">
        <v>2</v>
      </c>
      <c r="Q2487" t="str">
        <f>CONCATENATE(C2487,E2487,G2487,I2487)</f>
        <v>23</v>
      </c>
    </row>
    <row r="2488" spans="1:17" x14ac:dyDescent="0.25">
      <c r="A2488">
        <v>2700</v>
      </c>
      <c r="D2488">
        <v>259.35381799999999</v>
      </c>
      <c r="E2488" s="2">
        <v>2</v>
      </c>
      <c r="F2488">
        <v>248.43220300000002</v>
      </c>
      <c r="G2488" s="3">
        <v>3</v>
      </c>
      <c r="P2488">
        <v>2</v>
      </c>
      <c r="Q2488" t="str">
        <f>CONCATENATE(C2488,E2488,G2488,I2488)</f>
        <v>23</v>
      </c>
    </row>
    <row r="2489" spans="1:17" x14ac:dyDescent="0.25">
      <c r="A2489">
        <v>2701</v>
      </c>
      <c r="D2489">
        <v>259.36715099999998</v>
      </c>
      <c r="E2489" s="2">
        <v>2</v>
      </c>
      <c r="F2489">
        <v>248.451044</v>
      </c>
      <c r="G2489" s="3">
        <v>3</v>
      </c>
      <c r="P2489">
        <v>2</v>
      </c>
      <c r="Q2489" t="str">
        <f>CONCATENATE(C2489,E2489,G2489,I2489)</f>
        <v>23</v>
      </c>
    </row>
    <row r="2490" spans="1:17" x14ac:dyDescent="0.25">
      <c r="A2490">
        <v>2702</v>
      </c>
      <c r="D2490">
        <v>259.35462699999999</v>
      </c>
      <c r="E2490" s="2">
        <v>2</v>
      </c>
      <c r="F2490">
        <v>248.48220599999999</v>
      </c>
      <c r="G2490" s="3">
        <v>3</v>
      </c>
      <c r="P2490">
        <v>2</v>
      </c>
      <c r="Q2490" t="str">
        <f>CONCATENATE(C2490,E2490,G2490,I2490)</f>
        <v>23</v>
      </c>
    </row>
    <row r="2491" spans="1:17" x14ac:dyDescent="0.25">
      <c r="A2491">
        <v>2703</v>
      </c>
      <c r="D2491">
        <v>259.34644800000001</v>
      </c>
      <c r="E2491" s="2">
        <v>2</v>
      </c>
      <c r="F2491">
        <v>248.48114200000001</v>
      </c>
      <c r="G2491" s="3">
        <v>3</v>
      </c>
      <c r="P2491">
        <v>2</v>
      </c>
      <c r="Q2491" t="str">
        <f>CONCATENATE(C2491,E2491,G2491,I2491)</f>
        <v>23</v>
      </c>
    </row>
    <row r="2492" spans="1:17" x14ac:dyDescent="0.25">
      <c r="A2492">
        <v>2704</v>
      </c>
      <c r="D2492">
        <v>259.344629</v>
      </c>
      <c r="E2492" s="2">
        <v>2</v>
      </c>
      <c r="F2492">
        <v>248.42104499999999</v>
      </c>
      <c r="G2492" s="3">
        <v>3</v>
      </c>
      <c r="P2492">
        <v>2</v>
      </c>
      <c r="Q2492" t="str">
        <f>CONCATENATE(C2492,E2492,G2492,I2492)</f>
        <v>23</v>
      </c>
    </row>
    <row r="2493" spans="1:17" x14ac:dyDescent="0.25">
      <c r="A2493">
        <v>2705</v>
      </c>
      <c r="D2493">
        <v>259.36447700000002</v>
      </c>
      <c r="E2493" s="2">
        <v>2</v>
      </c>
      <c r="F2493">
        <v>248.421449</v>
      </c>
      <c r="G2493" s="3">
        <v>3</v>
      </c>
      <c r="P2493">
        <v>2</v>
      </c>
      <c r="Q2493" t="str">
        <f>CONCATENATE(C2493,E2493,G2493,I2493)</f>
        <v>23</v>
      </c>
    </row>
    <row r="2494" spans="1:17" x14ac:dyDescent="0.25">
      <c r="A2494">
        <v>2706</v>
      </c>
      <c r="D2494">
        <v>259.36886700000002</v>
      </c>
      <c r="E2494" s="2">
        <v>2</v>
      </c>
      <c r="F2494">
        <v>248.44846899999999</v>
      </c>
      <c r="G2494" s="3">
        <v>3</v>
      </c>
      <c r="P2494">
        <v>2</v>
      </c>
      <c r="Q2494" t="str">
        <f>CONCATENATE(C2494,E2494,G2494,I2494)</f>
        <v>23</v>
      </c>
    </row>
    <row r="2495" spans="1:17" x14ac:dyDescent="0.25">
      <c r="A2495">
        <v>2707</v>
      </c>
      <c r="D2495">
        <v>259.44376499999998</v>
      </c>
      <c r="E2495" s="2">
        <v>2</v>
      </c>
      <c r="F2495">
        <v>248.51411999999999</v>
      </c>
      <c r="G2495" s="3">
        <v>3</v>
      </c>
      <c r="P2495">
        <v>2</v>
      </c>
      <c r="Q2495" t="str">
        <f>CONCATENATE(C2495,E2495,G2495,I2495)</f>
        <v>23</v>
      </c>
    </row>
    <row r="2496" spans="1:17" x14ac:dyDescent="0.25">
      <c r="A2496">
        <v>2708</v>
      </c>
      <c r="B2496">
        <v>267.93883299999999</v>
      </c>
      <c r="C2496" s="4">
        <v>1</v>
      </c>
      <c r="D2496">
        <v>259.44114100000002</v>
      </c>
      <c r="E2496" s="2">
        <v>2</v>
      </c>
      <c r="F2496">
        <v>248.530584</v>
      </c>
      <c r="G2496" s="3">
        <v>3</v>
      </c>
      <c r="P2496">
        <v>3</v>
      </c>
      <c r="Q2496" t="str">
        <f>CONCATENATE(C2496,E2496,G2496,I2496)</f>
        <v>123</v>
      </c>
    </row>
    <row r="2497" spans="1:17" x14ac:dyDescent="0.25">
      <c r="A2497">
        <v>2709</v>
      </c>
      <c r="B2497">
        <v>267.90070500000002</v>
      </c>
      <c r="C2497" s="4">
        <v>1</v>
      </c>
      <c r="D2497">
        <v>259.30195400000002</v>
      </c>
      <c r="E2497" s="2">
        <v>2</v>
      </c>
      <c r="F2497">
        <v>248.33453500000002</v>
      </c>
      <c r="G2497" s="3">
        <v>3</v>
      </c>
      <c r="P2497">
        <v>3</v>
      </c>
      <c r="Q2497" t="str">
        <f>CONCATENATE(C2497,E2497,G2497,I2497)</f>
        <v>123</v>
      </c>
    </row>
    <row r="2498" spans="1:17" x14ac:dyDescent="0.25">
      <c r="A2498">
        <v>2710</v>
      </c>
      <c r="B2498">
        <v>267.87611099999998</v>
      </c>
      <c r="C2498" s="4">
        <v>1</v>
      </c>
      <c r="D2498">
        <v>259.30195400000002</v>
      </c>
      <c r="E2498" s="2">
        <v>2</v>
      </c>
      <c r="H2498">
        <v>258.40447399999999</v>
      </c>
      <c r="I2498" s="5">
        <v>4</v>
      </c>
      <c r="P2498">
        <v>3</v>
      </c>
      <c r="Q2498" t="str">
        <f>CONCATENATE(C2498,E2498,G2498,I2498)</f>
        <v>124</v>
      </c>
    </row>
    <row r="2499" spans="1:17" x14ac:dyDescent="0.25">
      <c r="A2499">
        <v>2711</v>
      </c>
      <c r="B2499">
        <v>267.90620899999999</v>
      </c>
      <c r="C2499" s="4">
        <v>1</v>
      </c>
      <c r="H2499">
        <v>258.42765600000001</v>
      </c>
      <c r="I2499" s="5">
        <v>4</v>
      </c>
      <c r="P2499">
        <v>2</v>
      </c>
      <c r="Q2499" t="str">
        <f>CONCATENATE(C2499,E2499,G2499,I2499)</f>
        <v>14</v>
      </c>
    </row>
    <row r="2500" spans="1:17" x14ac:dyDescent="0.25">
      <c r="A2500">
        <v>2712</v>
      </c>
      <c r="B2500">
        <v>267.91782499999999</v>
      </c>
      <c r="C2500" s="4">
        <v>1</v>
      </c>
      <c r="H2500">
        <v>258.47482400000001</v>
      </c>
      <c r="I2500" s="5">
        <v>4</v>
      </c>
      <c r="P2500">
        <v>2</v>
      </c>
      <c r="Q2500" t="str">
        <f>CONCATENATE(C2500,E2500,G2500,I2500)</f>
        <v>14</v>
      </c>
    </row>
    <row r="2501" spans="1:17" x14ac:dyDescent="0.25">
      <c r="A2501">
        <v>2713</v>
      </c>
      <c r="B2501">
        <v>267.92848300000003</v>
      </c>
      <c r="C2501" s="4">
        <v>1</v>
      </c>
      <c r="H2501">
        <v>258.48316</v>
      </c>
      <c r="I2501" s="5">
        <v>4</v>
      </c>
      <c r="P2501">
        <v>2</v>
      </c>
      <c r="Q2501" t="str">
        <f>CONCATENATE(C2501,E2501,G2501,I2501)</f>
        <v>14</v>
      </c>
    </row>
    <row r="2502" spans="1:17" x14ac:dyDescent="0.25">
      <c r="A2502">
        <v>2714</v>
      </c>
      <c r="B2502">
        <v>267.898233</v>
      </c>
      <c r="C2502" s="4">
        <v>1</v>
      </c>
      <c r="H2502">
        <v>258.446439</v>
      </c>
      <c r="I2502" s="5">
        <v>4</v>
      </c>
      <c r="P2502">
        <v>2</v>
      </c>
      <c r="Q2502" t="str">
        <f>CONCATENATE(C2502,E2502,G2502,I2502)</f>
        <v>14</v>
      </c>
    </row>
    <row r="2503" spans="1:17" x14ac:dyDescent="0.25">
      <c r="A2503">
        <v>2715</v>
      </c>
      <c r="B2503">
        <v>267.92737299999999</v>
      </c>
      <c r="C2503" s="4">
        <v>1</v>
      </c>
      <c r="H2503">
        <v>258.44825900000001</v>
      </c>
      <c r="I2503" s="5">
        <v>4</v>
      </c>
      <c r="J2503">
        <v>235.80249499999999</v>
      </c>
      <c r="K2503" t="s">
        <v>22</v>
      </c>
      <c r="Q2503" t="str">
        <f>CONCATENATE(C2503,E2503,G2503,I2503)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3073-0AB0-43AF-A65B-CFE84A15B9D5}">
  <dimension ref="A1:F2503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C4" s="2">
        <v>2</v>
      </c>
      <c r="F4" t="s">
        <v>22</v>
      </c>
    </row>
    <row r="5" spans="1:6" x14ac:dyDescent="0.25">
      <c r="A5">
        <v>4</v>
      </c>
      <c r="C5" s="2">
        <v>2</v>
      </c>
    </row>
    <row r="6" spans="1:6" x14ac:dyDescent="0.25">
      <c r="A6">
        <v>5</v>
      </c>
      <c r="C6" s="2">
        <v>2</v>
      </c>
      <c r="D6" s="3">
        <v>3</v>
      </c>
    </row>
    <row r="7" spans="1:6" x14ac:dyDescent="0.25">
      <c r="A7">
        <v>6</v>
      </c>
      <c r="C7" s="2">
        <v>2</v>
      </c>
      <c r="D7" s="3">
        <v>3</v>
      </c>
    </row>
    <row r="8" spans="1:6" x14ac:dyDescent="0.25">
      <c r="A8">
        <v>7</v>
      </c>
      <c r="C8" s="2">
        <v>2</v>
      </c>
      <c r="D8" s="3">
        <v>3</v>
      </c>
    </row>
    <row r="9" spans="1:6" x14ac:dyDescent="0.25">
      <c r="A9">
        <v>8</v>
      </c>
      <c r="C9" s="2">
        <v>2</v>
      </c>
      <c r="D9" s="3">
        <v>3</v>
      </c>
    </row>
    <row r="10" spans="1:6" x14ac:dyDescent="0.25">
      <c r="A10">
        <v>9</v>
      </c>
      <c r="C10" s="2">
        <v>2</v>
      </c>
      <c r="D10" s="3">
        <v>3</v>
      </c>
    </row>
    <row r="11" spans="1:6" x14ac:dyDescent="0.25">
      <c r="A11">
        <v>10</v>
      </c>
      <c r="C11" s="2">
        <v>2</v>
      </c>
      <c r="D11" s="3">
        <v>3</v>
      </c>
    </row>
    <row r="12" spans="1:6" x14ac:dyDescent="0.25">
      <c r="A12">
        <v>11</v>
      </c>
      <c r="C12" s="2">
        <v>2</v>
      </c>
      <c r="D12" s="3">
        <v>3</v>
      </c>
    </row>
    <row r="13" spans="1:6" x14ac:dyDescent="0.25">
      <c r="A13">
        <v>12</v>
      </c>
      <c r="C13" s="2">
        <v>2</v>
      </c>
      <c r="D13" s="3">
        <v>3</v>
      </c>
    </row>
    <row r="14" spans="1:6" x14ac:dyDescent="0.25">
      <c r="A14">
        <v>13</v>
      </c>
      <c r="C14" s="2">
        <v>2</v>
      </c>
      <c r="D14" s="3">
        <v>3</v>
      </c>
    </row>
    <row r="15" spans="1:6" x14ac:dyDescent="0.25">
      <c r="A15">
        <v>14</v>
      </c>
      <c r="C15" s="2">
        <v>2</v>
      </c>
      <c r="D15" s="3">
        <v>3</v>
      </c>
    </row>
    <row r="16" spans="1:6" x14ac:dyDescent="0.25">
      <c r="A16">
        <v>15</v>
      </c>
      <c r="C16" s="2">
        <v>2</v>
      </c>
      <c r="D16" s="3">
        <v>3</v>
      </c>
    </row>
    <row r="17" spans="1:5" x14ac:dyDescent="0.25">
      <c r="A17">
        <v>16</v>
      </c>
      <c r="C17" s="2">
        <v>2</v>
      </c>
      <c r="D17" s="3">
        <v>3</v>
      </c>
    </row>
    <row r="18" spans="1:5" x14ac:dyDescent="0.25">
      <c r="A18">
        <v>17</v>
      </c>
      <c r="C18" s="2">
        <v>2</v>
      </c>
      <c r="D18" s="3">
        <v>3</v>
      </c>
    </row>
    <row r="19" spans="1:5" x14ac:dyDescent="0.25">
      <c r="A19">
        <v>18</v>
      </c>
      <c r="C19" s="2">
        <v>2</v>
      </c>
      <c r="D19" s="3">
        <v>3</v>
      </c>
    </row>
    <row r="20" spans="1:5" x14ac:dyDescent="0.25">
      <c r="A20">
        <v>19</v>
      </c>
      <c r="D20" s="3">
        <v>3</v>
      </c>
    </row>
    <row r="21" spans="1:5" x14ac:dyDescent="0.25">
      <c r="A21">
        <v>20</v>
      </c>
    </row>
    <row r="22" spans="1:5" x14ac:dyDescent="0.25">
      <c r="A22">
        <v>21</v>
      </c>
      <c r="B22" s="4">
        <v>1</v>
      </c>
      <c r="E22" s="5">
        <v>4</v>
      </c>
    </row>
    <row r="23" spans="1:5" x14ac:dyDescent="0.25">
      <c r="A23">
        <v>22</v>
      </c>
      <c r="B23" s="4">
        <v>1</v>
      </c>
      <c r="E23" s="5">
        <v>4</v>
      </c>
    </row>
    <row r="24" spans="1:5" x14ac:dyDescent="0.25">
      <c r="A24">
        <v>23</v>
      </c>
      <c r="B24" s="4">
        <v>1</v>
      </c>
      <c r="E24" s="5">
        <v>4</v>
      </c>
    </row>
    <row r="25" spans="1:5" x14ac:dyDescent="0.25">
      <c r="A25">
        <v>24</v>
      </c>
      <c r="B25" s="4">
        <v>1</v>
      </c>
      <c r="E25" s="5">
        <v>4</v>
      </c>
    </row>
    <row r="26" spans="1:5" x14ac:dyDescent="0.25">
      <c r="A26">
        <v>25</v>
      </c>
      <c r="B26" s="4">
        <v>1</v>
      </c>
      <c r="E26" s="5">
        <v>4</v>
      </c>
    </row>
    <row r="27" spans="1:5" x14ac:dyDescent="0.25">
      <c r="A27">
        <v>26</v>
      </c>
      <c r="B27" s="4">
        <v>1</v>
      </c>
      <c r="E27" s="5">
        <v>4</v>
      </c>
    </row>
    <row r="28" spans="1:5" x14ac:dyDescent="0.25">
      <c r="A28">
        <v>27</v>
      </c>
      <c r="B28" s="4">
        <v>1</v>
      </c>
      <c r="E28" s="5">
        <v>4</v>
      </c>
    </row>
    <row r="29" spans="1:5" x14ac:dyDescent="0.25">
      <c r="A29">
        <v>28</v>
      </c>
      <c r="B29" s="4">
        <v>1</v>
      </c>
      <c r="E29" s="5">
        <v>4</v>
      </c>
    </row>
    <row r="30" spans="1:5" x14ac:dyDescent="0.25">
      <c r="A30">
        <v>29</v>
      </c>
      <c r="B30" s="4">
        <v>1</v>
      </c>
      <c r="E30" s="5">
        <v>4</v>
      </c>
    </row>
    <row r="31" spans="1:5" x14ac:dyDescent="0.25">
      <c r="A31">
        <v>30</v>
      </c>
      <c r="B31" s="4">
        <v>1</v>
      </c>
      <c r="E31" s="5">
        <v>4</v>
      </c>
    </row>
    <row r="32" spans="1:5" x14ac:dyDescent="0.25">
      <c r="A32">
        <v>31</v>
      </c>
      <c r="B32" s="4">
        <v>1</v>
      </c>
      <c r="E32" s="5">
        <v>4</v>
      </c>
    </row>
    <row r="33" spans="1:5" x14ac:dyDescent="0.25">
      <c r="A33">
        <v>32</v>
      </c>
      <c r="B33" s="4">
        <v>1</v>
      </c>
      <c r="E33" s="5">
        <v>4</v>
      </c>
    </row>
    <row r="34" spans="1:5" x14ac:dyDescent="0.25">
      <c r="A34">
        <v>33</v>
      </c>
      <c r="B34" s="4">
        <v>1</v>
      </c>
      <c r="E34" s="5">
        <v>4</v>
      </c>
    </row>
    <row r="35" spans="1:5" x14ac:dyDescent="0.25">
      <c r="A35">
        <v>34</v>
      </c>
      <c r="B35" s="4">
        <v>1</v>
      </c>
      <c r="E35" s="5">
        <v>4</v>
      </c>
    </row>
    <row r="36" spans="1:5" x14ac:dyDescent="0.25">
      <c r="A36">
        <v>35</v>
      </c>
      <c r="B36" s="4">
        <v>1</v>
      </c>
      <c r="E36" s="5">
        <v>4</v>
      </c>
    </row>
    <row r="37" spans="1:5" x14ac:dyDescent="0.25">
      <c r="A37">
        <v>36</v>
      </c>
      <c r="B37" s="4">
        <v>1</v>
      </c>
      <c r="C37" s="2">
        <v>2</v>
      </c>
    </row>
    <row r="38" spans="1:5" x14ac:dyDescent="0.25">
      <c r="A38">
        <v>37</v>
      </c>
      <c r="B38" s="4">
        <v>1</v>
      </c>
      <c r="C38" s="2">
        <v>2</v>
      </c>
    </row>
    <row r="39" spans="1:5" x14ac:dyDescent="0.25">
      <c r="A39">
        <v>38</v>
      </c>
      <c r="C39" s="2">
        <v>2</v>
      </c>
      <c r="D39" s="3">
        <v>3</v>
      </c>
    </row>
    <row r="40" spans="1:5" x14ac:dyDescent="0.25">
      <c r="A40">
        <v>39</v>
      </c>
      <c r="C40" s="2">
        <v>2</v>
      </c>
      <c r="D40" s="3">
        <v>3</v>
      </c>
    </row>
    <row r="41" spans="1:5" x14ac:dyDescent="0.25">
      <c r="A41">
        <v>40</v>
      </c>
      <c r="C41" s="2">
        <v>2</v>
      </c>
      <c r="D41" s="3">
        <v>3</v>
      </c>
    </row>
    <row r="42" spans="1:5" x14ac:dyDescent="0.25">
      <c r="A42">
        <v>41</v>
      </c>
      <c r="C42" s="2">
        <v>2</v>
      </c>
      <c r="D42" s="3">
        <v>3</v>
      </c>
    </row>
    <row r="43" spans="1:5" x14ac:dyDescent="0.25">
      <c r="A43">
        <v>42</v>
      </c>
      <c r="C43" s="2">
        <v>2</v>
      </c>
      <c r="D43" s="3">
        <v>3</v>
      </c>
    </row>
    <row r="44" spans="1:5" x14ac:dyDescent="0.25">
      <c r="A44">
        <v>43</v>
      </c>
      <c r="C44" s="2">
        <v>2</v>
      </c>
      <c r="D44" s="3">
        <v>3</v>
      </c>
    </row>
    <row r="45" spans="1:5" x14ac:dyDescent="0.25">
      <c r="A45">
        <v>44</v>
      </c>
      <c r="C45" s="2">
        <v>2</v>
      </c>
      <c r="D45" s="3">
        <v>3</v>
      </c>
    </row>
    <row r="46" spans="1:5" x14ac:dyDescent="0.25">
      <c r="A46">
        <v>45</v>
      </c>
      <c r="C46" s="2">
        <v>2</v>
      </c>
      <c r="D46" s="3">
        <v>3</v>
      </c>
    </row>
    <row r="47" spans="1:5" x14ac:dyDescent="0.25">
      <c r="A47">
        <v>46</v>
      </c>
      <c r="C47" s="2">
        <v>2</v>
      </c>
      <c r="D47" s="3">
        <v>3</v>
      </c>
    </row>
    <row r="48" spans="1:5" x14ac:dyDescent="0.25">
      <c r="A48">
        <v>47</v>
      </c>
      <c r="C48" s="2">
        <v>2</v>
      </c>
      <c r="D48" s="3">
        <v>3</v>
      </c>
    </row>
    <row r="49" spans="1:5" x14ac:dyDescent="0.25">
      <c r="A49">
        <v>48</v>
      </c>
      <c r="C49" s="2">
        <v>2</v>
      </c>
      <c r="D49" s="3">
        <v>3</v>
      </c>
    </row>
    <row r="50" spans="1:5" x14ac:dyDescent="0.25">
      <c r="A50">
        <v>49</v>
      </c>
      <c r="C50" s="2">
        <v>2</v>
      </c>
      <c r="D50" s="3">
        <v>3</v>
      </c>
    </row>
    <row r="51" spans="1:5" x14ac:dyDescent="0.25">
      <c r="A51">
        <v>50</v>
      </c>
      <c r="C51" s="2">
        <v>2</v>
      </c>
      <c r="D51" s="3">
        <v>3</v>
      </c>
    </row>
    <row r="52" spans="1:5" x14ac:dyDescent="0.25">
      <c r="A52">
        <v>51</v>
      </c>
      <c r="D52" s="3">
        <v>3</v>
      </c>
      <c r="E52" s="5">
        <v>4</v>
      </c>
    </row>
    <row r="53" spans="1:5" x14ac:dyDescent="0.25">
      <c r="A53">
        <v>52</v>
      </c>
      <c r="D53" s="3">
        <v>3</v>
      </c>
      <c r="E53" s="5">
        <v>4</v>
      </c>
    </row>
    <row r="54" spans="1:5" x14ac:dyDescent="0.25">
      <c r="A54">
        <v>53</v>
      </c>
      <c r="B54" s="4">
        <v>1</v>
      </c>
      <c r="E54" s="5">
        <v>4</v>
      </c>
    </row>
    <row r="55" spans="1:5" x14ac:dyDescent="0.25">
      <c r="A55">
        <v>54</v>
      </c>
      <c r="B55" s="4">
        <v>1</v>
      </c>
      <c r="E55" s="5">
        <v>4</v>
      </c>
    </row>
    <row r="56" spans="1:5" x14ac:dyDescent="0.25">
      <c r="A56">
        <v>55</v>
      </c>
      <c r="B56" s="4">
        <v>1</v>
      </c>
      <c r="E56" s="5">
        <v>4</v>
      </c>
    </row>
    <row r="57" spans="1:5" x14ac:dyDescent="0.25">
      <c r="A57">
        <v>56</v>
      </c>
      <c r="B57" s="4">
        <v>1</v>
      </c>
      <c r="E57" s="5">
        <v>4</v>
      </c>
    </row>
    <row r="58" spans="1:5" x14ac:dyDescent="0.25">
      <c r="A58">
        <v>57</v>
      </c>
      <c r="B58" s="4">
        <v>1</v>
      </c>
      <c r="E58" s="5">
        <v>4</v>
      </c>
    </row>
    <row r="59" spans="1:5" x14ac:dyDescent="0.25">
      <c r="A59">
        <v>58</v>
      </c>
      <c r="B59" s="4">
        <v>1</v>
      </c>
      <c r="E59" s="5">
        <v>4</v>
      </c>
    </row>
    <row r="60" spans="1:5" x14ac:dyDescent="0.25">
      <c r="A60">
        <v>59</v>
      </c>
      <c r="B60" s="4">
        <v>1</v>
      </c>
      <c r="E60" s="5">
        <v>4</v>
      </c>
    </row>
    <row r="61" spans="1:5" x14ac:dyDescent="0.25">
      <c r="A61">
        <v>60</v>
      </c>
      <c r="B61" s="4">
        <v>1</v>
      </c>
      <c r="E61" s="5">
        <v>4</v>
      </c>
    </row>
    <row r="62" spans="1:5" x14ac:dyDescent="0.25">
      <c r="A62">
        <v>61</v>
      </c>
      <c r="B62" s="4">
        <v>1</v>
      </c>
      <c r="E62" s="5">
        <v>4</v>
      </c>
    </row>
    <row r="63" spans="1:5" x14ac:dyDescent="0.25">
      <c r="A63">
        <v>62</v>
      </c>
      <c r="B63" s="4">
        <v>1</v>
      </c>
      <c r="E63" s="5">
        <v>4</v>
      </c>
    </row>
    <row r="64" spans="1:5" x14ac:dyDescent="0.25">
      <c r="A64">
        <v>63</v>
      </c>
      <c r="B64" s="4">
        <v>1</v>
      </c>
      <c r="E64" s="5">
        <v>4</v>
      </c>
    </row>
    <row r="65" spans="1:5" x14ac:dyDescent="0.25">
      <c r="A65">
        <v>64</v>
      </c>
      <c r="B65" s="4">
        <v>1</v>
      </c>
      <c r="E65" s="5">
        <v>4</v>
      </c>
    </row>
    <row r="66" spans="1:5" x14ac:dyDescent="0.25">
      <c r="A66">
        <v>65</v>
      </c>
      <c r="B66" s="4">
        <v>1</v>
      </c>
      <c r="E66" s="5">
        <v>4</v>
      </c>
    </row>
    <row r="67" spans="1:5" x14ac:dyDescent="0.25">
      <c r="A67">
        <v>66</v>
      </c>
      <c r="B67" s="4">
        <v>1</v>
      </c>
      <c r="E67" s="5">
        <v>4</v>
      </c>
    </row>
    <row r="68" spans="1:5" x14ac:dyDescent="0.25">
      <c r="A68">
        <v>67</v>
      </c>
      <c r="B68" s="4">
        <v>1</v>
      </c>
      <c r="E68" s="5">
        <v>4</v>
      </c>
    </row>
    <row r="69" spans="1:5" x14ac:dyDescent="0.25">
      <c r="A69">
        <v>68</v>
      </c>
      <c r="B69" s="4">
        <v>1</v>
      </c>
    </row>
    <row r="70" spans="1:5" x14ac:dyDescent="0.25">
      <c r="A70">
        <v>69</v>
      </c>
      <c r="B70" s="4">
        <v>1</v>
      </c>
      <c r="C70" s="2">
        <v>2</v>
      </c>
    </row>
    <row r="71" spans="1:5" x14ac:dyDescent="0.25">
      <c r="A71">
        <v>70</v>
      </c>
      <c r="C71" s="2">
        <v>2</v>
      </c>
      <c r="D71" s="3">
        <v>3</v>
      </c>
    </row>
    <row r="72" spans="1:5" x14ac:dyDescent="0.25">
      <c r="A72">
        <v>71</v>
      </c>
      <c r="C72" s="2">
        <v>2</v>
      </c>
      <c r="D72" s="3">
        <v>3</v>
      </c>
    </row>
    <row r="73" spans="1:5" x14ac:dyDescent="0.25">
      <c r="A73">
        <v>72</v>
      </c>
      <c r="C73" s="2">
        <v>2</v>
      </c>
      <c r="D73" s="3">
        <v>3</v>
      </c>
    </row>
    <row r="74" spans="1:5" x14ac:dyDescent="0.25">
      <c r="A74">
        <v>73</v>
      </c>
      <c r="C74" s="2">
        <v>2</v>
      </c>
      <c r="D74" s="3">
        <v>3</v>
      </c>
    </row>
    <row r="75" spans="1:5" x14ac:dyDescent="0.25">
      <c r="A75">
        <v>74</v>
      </c>
      <c r="C75" s="2">
        <v>2</v>
      </c>
      <c r="D75" s="3">
        <v>3</v>
      </c>
    </row>
    <row r="76" spans="1:5" x14ac:dyDescent="0.25">
      <c r="A76">
        <v>75</v>
      </c>
      <c r="C76" s="2">
        <v>2</v>
      </c>
      <c r="D76" s="3">
        <v>3</v>
      </c>
    </row>
    <row r="77" spans="1:5" x14ac:dyDescent="0.25">
      <c r="A77">
        <v>76</v>
      </c>
      <c r="C77" s="2">
        <v>2</v>
      </c>
      <c r="D77" s="3">
        <v>3</v>
      </c>
    </row>
    <row r="78" spans="1:5" x14ac:dyDescent="0.25">
      <c r="A78">
        <v>77</v>
      </c>
      <c r="C78" s="2">
        <v>2</v>
      </c>
      <c r="D78" s="3">
        <v>3</v>
      </c>
    </row>
    <row r="79" spans="1:5" x14ac:dyDescent="0.25">
      <c r="A79">
        <v>78</v>
      </c>
      <c r="C79" s="2">
        <v>2</v>
      </c>
      <c r="D79" s="3">
        <v>3</v>
      </c>
    </row>
    <row r="80" spans="1:5" x14ac:dyDescent="0.25">
      <c r="A80">
        <v>79</v>
      </c>
      <c r="C80" s="2">
        <v>2</v>
      </c>
      <c r="D80" s="3">
        <v>3</v>
      </c>
    </row>
    <row r="81" spans="1:5" x14ac:dyDescent="0.25">
      <c r="A81">
        <v>80</v>
      </c>
      <c r="C81" s="2">
        <v>2</v>
      </c>
      <c r="D81" s="3">
        <v>3</v>
      </c>
    </row>
    <row r="82" spans="1:5" x14ac:dyDescent="0.25">
      <c r="A82">
        <v>81</v>
      </c>
      <c r="C82" s="2">
        <v>2</v>
      </c>
      <c r="D82" s="3">
        <v>3</v>
      </c>
    </row>
    <row r="83" spans="1:5" x14ac:dyDescent="0.25">
      <c r="A83">
        <v>82</v>
      </c>
      <c r="C83" s="2">
        <v>2</v>
      </c>
      <c r="D83" s="3">
        <v>3</v>
      </c>
    </row>
    <row r="84" spans="1:5" x14ac:dyDescent="0.25">
      <c r="A84">
        <v>83</v>
      </c>
      <c r="C84" s="2">
        <v>2</v>
      </c>
      <c r="D84" s="3">
        <v>3</v>
      </c>
    </row>
    <row r="85" spans="1:5" x14ac:dyDescent="0.25">
      <c r="A85">
        <v>84</v>
      </c>
      <c r="C85" s="2">
        <v>2</v>
      </c>
      <c r="D85" s="3">
        <v>3</v>
      </c>
    </row>
    <row r="86" spans="1:5" x14ac:dyDescent="0.25">
      <c r="A86">
        <v>85</v>
      </c>
      <c r="D86" s="3">
        <v>3</v>
      </c>
    </row>
    <row r="87" spans="1:5" x14ac:dyDescent="0.25">
      <c r="A87">
        <v>86</v>
      </c>
      <c r="E87" s="5">
        <v>4</v>
      </c>
    </row>
    <row r="88" spans="1:5" x14ac:dyDescent="0.25">
      <c r="A88">
        <v>87</v>
      </c>
      <c r="E88" s="5">
        <v>4</v>
      </c>
    </row>
    <row r="89" spans="1:5" x14ac:dyDescent="0.25">
      <c r="A89">
        <v>88</v>
      </c>
      <c r="B89" s="4">
        <v>1</v>
      </c>
      <c r="E89" s="5">
        <v>4</v>
      </c>
    </row>
    <row r="90" spans="1:5" x14ac:dyDescent="0.25">
      <c r="A90">
        <v>89</v>
      </c>
      <c r="B90" s="4">
        <v>1</v>
      </c>
      <c r="E90" s="5">
        <v>4</v>
      </c>
    </row>
    <row r="91" spans="1:5" x14ac:dyDescent="0.25">
      <c r="A91">
        <v>90</v>
      </c>
      <c r="B91" s="4">
        <v>1</v>
      </c>
      <c r="E91" s="5">
        <v>4</v>
      </c>
    </row>
    <row r="92" spans="1:5" x14ac:dyDescent="0.25">
      <c r="A92">
        <v>91</v>
      </c>
      <c r="B92" s="4">
        <v>1</v>
      </c>
      <c r="E92" s="5">
        <v>4</v>
      </c>
    </row>
    <row r="93" spans="1:5" x14ac:dyDescent="0.25">
      <c r="A93">
        <v>92</v>
      </c>
      <c r="B93" s="4">
        <v>1</v>
      </c>
      <c r="E93" s="5">
        <v>4</v>
      </c>
    </row>
    <row r="94" spans="1:5" x14ac:dyDescent="0.25">
      <c r="A94">
        <v>93</v>
      </c>
      <c r="B94" s="4">
        <v>1</v>
      </c>
      <c r="E94" s="5">
        <v>4</v>
      </c>
    </row>
    <row r="95" spans="1:5" x14ac:dyDescent="0.25">
      <c r="A95">
        <v>94</v>
      </c>
      <c r="B95" s="4">
        <v>1</v>
      </c>
      <c r="E95" s="5">
        <v>4</v>
      </c>
    </row>
    <row r="96" spans="1:5" x14ac:dyDescent="0.25">
      <c r="A96">
        <v>95</v>
      </c>
      <c r="B96" s="4">
        <v>1</v>
      </c>
      <c r="E96" s="5">
        <v>4</v>
      </c>
    </row>
    <row r="97" spans="1:5" x14ac:dyDescent="0.25">
      <c r="A97">
        <v>96</v>
      </c>
      <c r="B97" s="4">
        <v>1</v>
      </c>
      <c r="E97" s="5">
        <v>4</v>
      </c>
    </row>
    <row r="98" spans="1:5" x14ac:dyDescent="0.25">
      <c r="A98">
        <v>97</v>
      </c>
      <c r="B98" s="4">
        <v>1</v>
      </c>
      <c r="E98" s="5">
        <v>4</v>
      </c>
    </row>
    <row r="99" spans="1:5" x14ac:dyDescent="0.25">
      <c r="A99">
        <v>98</v>
      </c>
      <c r="B99" s="4">
        <v>1</v>
      </c>
      <c r="E99" s="5">
        <v>4</v>
      </c>
    </row>
    <row r="100" spans="1:5" x14ac:dyDescent="0.25">
      <c r="A100">
        <v>99</v>
      </c>
      <c r="B100" s="4">
        <v>1</v>
      </c>
      <c r="E100" s="5">
        <v>4</v>
      </c>
    </row>
    <row r="101" spans="1:5" x14ac:dyDescent="0.25">
      <c r="A101">
        <v>100</v>
      </c>
      <c r="B101" s="4">
        <v>1</v>
      </c>
      <c r="E101" s="5">
        <v>4</v>
      </c>
    </row>
    <row r="102" spans="1:5" x14ac:dyDescent="0.25">
      <c r="A102">
        <v>101</v>
      </c>
      <c r="B102" s="4">
        <v>1</v>
      </c>
    </row>
    <row r="103" spans="1:5" x14ac:dyDescent="0.25">
      <c r="A103">
        <v>102</v>
      </c>
      <c r="B103" s="4">
        <v>1</v>
      </c>
    </row>
    <row r="104" spans="1:5" x14ac:dyDescent="0.25">
      <c r="A104">
        <v>103</v>
      </c>
      <c r="D104" s="3">
        <v>3</v>
      </c>
    </row>
    <row r="105" spans="1:5" x14ac:dyDescent="0.25">
      <c r="A105">
        <v>104</v>
      </c>
      <c r="C105" s="2">
        <v>2</v>
      </c>
      <c r="D105" s="3">
        <v>3</v>
      </c>
    </row>
    <row r="106" spans="1:5" x14ac:dyDescent="0.25">
      <c r="A106">
        <v>105</v>
      </c>
      <c r="C106" s="2">
        <v>2</v>
      </c>
      <c r="D106" s="3">
        <v>3</v>
      </c>
    </row>
    <row r="107" spans="1:5" x14ac:dyDescent="0.25">
      <c r="A107">
        <v>106</v>
      </c>
      <c r="C107" s="2">
        <v>2</v>
      </c>
      <c r="D107" s="3">
        <v>3</v>
      </c>
    </row>
    <row r="108" spans="1:5" x14ac:dyDescent="0.25">
      <c r="A108">
        <v>107</v>
      </c>
      <c r="C108" s="2">
        <v>2</v>
      </c>
      <c r="D108" s="3">
        <v>3</v>
      </c>
    </row>
    <row r="109" spans="1:5" x14ac:dyDescent="0.25">
      <c r="A109">
        <v>108</v>
      </c>
      <c r="C109" s="2">
        <v>2</v>
      </c>
      <c r="D109" s="3">
        <v>3</v>
      </c>
    </row>
    <row r="110" spans="1:5" x14ac:dyDescent="0.25">
      <c r="A110">
        <v>109</v>
      </c>
      <c r="C110" s="2">
        <v>2</v>
      </c>
      <c r="D110" s="3">
        <v>3</v>
      </c>
    </row>
    <row r="111" spans="1:5" x14ac:dyDescent="0.25">
      <c r="A111">
        <v>110</v>
      </c>
      <c r="C111" s="2">
        <v>2</v>
      </c>
      <c r="D111" s="3">
        <v>3</v>
      </c>
    </row>
    <row r="112" spans="1:5" x14ac:dyDescent="0.25">
      <c r="A112">
        <v>111</v>
      </c>
      <c r="C112" s="2">
        <v>2</v>
      </c>
      <c r="D112" s="3">
        <v>3</v>
      </c>
    </row>
    <row r="113" spans="1:5" x14ac:dyDescent="0.25">
      <c r="A113">
        <v>112</v>
      </c>
      <c r="C113" s="2">
        <v>2</v>
      </c>
      <c r="D113" s="3">
        <v>3</v>
      </c>
    </row>
    <row r="114" spans="1:5" x14ac:dyDescent="0.25">
      <c r="A114">
        <v>113</v>
      </c>
      <c r="C114" s="2">
        <v>2</v>
      </c>
      <c r="D114" s="3">
        <v>3</v>
      </c>
    </row>
    <row r="115" spans="1:5" x14ac:dyDescent="0.25">
      <c r="A115">
        <v>114</v>
      </c>
      <c r="C115" s="2">
        <v>2</v>
      </c>
      <c r="D115" s="3">
        <v>3</v>
      </c>
    </row>
    <row r="116" spans="1:5" x14ac:dyDescent="0.25">
      <c r="A116">
        <v>115</v>
      </c>
      <c r="C116" s="2">
        <v>2</v>
      </c>
      <c r="D116" s="3">
        <v>3</v>
      </c>
    </row>
    <row r="117" spans="1:5" x14ac:dyDescent="0.25">
      <c r="A117">
        <v>116</v>
      </c>
    </row>
    <row r="118" spans="1:5" x14ac:dyDescent="0.25">
      <c r="A118">
        <v>117</v>
      </c>
    </row>
    <row r="119" spans="1:5" x14ac:dyDescent="0.25">
      <c r="A119">
        <v>118</v>
      </c>
      <c r="E119" s="5">
        <v>4</v>
      </c>
    </row>
    <row r="120" spans="1:5" x14ac:dyDescent="0.25">
      <c r="A120">
        <v>119</v>
      </c>
      <c r="B120" s="4">
        <v>1</v>
      </c>
      <c r="E120" s="5">
        <v>4</v>
      </c>
    </row>
    <row r="121" spans="1:5" x14ac:dyDescent="0.25">
      <c r="A121">
        <v>120</v>
      </c>
      <c r="B121" s="4">
        <v>1</v>
      </c>
      <c r="E121" s="5">
        <v>4</v>
      </c>
    </row>
    <row r="122" spans="1:5" x14ac:dyDescent="0.25">
      <c r="A122">
        <v>121</v>
      </c>
      <c r="B122" s="4">
        <v>1</v>
      </c>
      <c r="E122" s="5">
        <v>4</v>
      </c>
    </row>
    <row r="123" spans="1:5" x14ac:dyDescent="0.25">
      <c r="A123">
        <v>122</v>
      </c>
      <c r="B123" s="4">
        <v>1</v>
      </c>
      <c r="E123" s="5">
        <v>4</v>
      </c>
    </row>
    <row r="124" spans="1:5" x14ac:dyDescent="0.25">
      <c r="A124">
        <v>123</v>
      </c>
      <c r="B124" s="4">
        <v>1</v>
      </c>
      <c r="E124" s="5">
        <v>4</v>
      </c>
    </row>
    <row r="125" spans="1:5" x14ac:dyDescent="0.25">
      <c r="A125">
        <v>124</v>
      </c>
      <c r="B125" s="4">
        <v>1</v>
      </c>
      <c r="E125" s="5">
        <v>4</v>
      </c>
    </row>
    <row r="126" spans="1:5" x14ac:dyDescent="0.25">
      <c r="A126">
        <v>125</v>
      </c>
      <c r="B126" s="4">
        <v>1</v>
      </c>
      <c r="E126" s="5">
        <v>4</v>
      </c>
    </row>
    <row r="127" spans="1:5" x14ac:dyDescent="0.25">
      <c r="A127">
        <v>126</v>
      </c>
      <c r="B127" s="4">
        <v>1</v>
      </c>
      <c r="E127" s="5">
        <v>4</v>
      </c>
    </row>
    <row r="128" spans="1:5" x14ac:dyDescent="0.25">
      <c r="A128">
        <v>127</v>
      </c>
      <c r="B128" s="4">
        <v>1</v>
      </c>
      <c r="E128" s="5">
        <v>4</v>
      </c>
    </row>
    <row r="129" spans="1:5" x14ac:dyDescent="0.25">
      <c r="A129">
        <v>128</v>
      </c>
      <c r="B129" s="4">
        <v>1</v>
      </c>
      <c r="E129" s="5">
        <v>4</v>
      </c>
    </row>
    <row r="130" spans="1:5" x14ac:dyDescent="0.25">
      <c r="A130">
        <v>129</v>
      </c>
      <c r="B130" s="4">
        <v>1</v>
      </c>
      <c r="E130" s="5">
        <v>4</v>
      </c>
    </row>
    <row r="131" spans="1:5" x14ac:dyDescent="0.25">
      <c r="A131">
        <v>130</v>
      </c>
      <c r="B131" s="4">
        <v>1</v>
      </c>
      <c r="C131" s="2">
        <v>2</v>
      </c>
      <c r="E131" s="5">
        <v>4</v>
      </c>
    </row>
    <row r="132" spans="1:5" x14ac:dyDescent="0.25">
      <c r="A132">
        <v>131</v>
      </c>
      <c r="C132" s="2">
        <v>2</v>
      </c>
    </row>
    <row r="133" spans="1:5" x14ac:dyDescent="0.25">
      <c r="A133">
        <v>132</v>
      </c>
      <c r="C133" s="2">
        <v>2</v>
      </c>
    </row>
    <row r="134" spans="1:5" x14ac:dyDescent="0.25">
      <c r="A134">
        <v>133</v>
      </c>
      <c r="C134" s="2">
        <v>2</v>
      </c>
    </row>
    <row r="135" spans="1:5" x14ac:dyDescent="0.25">
      <c r="A135">
        <v>134</v>
      </c>
      <c r="C135" s="2">
        <v>2</v>
      </c>
    </row>
    <row r="136" spans="1:5" x14ac:dyDescent="0.25">
      <c r="A136">
        <v>135</v>
      </c>
      <c r="C136" s="2">
        <v>2</v>
      </c>
      <c r="D136" s="3">
        <v>3</v>
      </c>
    </row>
    <row r="137" spans="1:5" x14ac:dyDescent="0.25">
      <c r="A137">
        <v>136</v>
      </c>
      <c r="C137" s="2">
        <v>2</v>
      </c>
      <c r="D137" s="3">
        <v>3</v>
      </c>
    </row>
    <row r="138" spans="1:5" x14ac:dyDescent="0.25">
      <c r="A138">
        <v>137</v>
      </c>
      <c r="C138" s="2">
        <v>2</v>
      </c>
      <c r="D138" s="3">
        <v>3</v>
      </c>
    </row>
    <row r="139" spans="1:5" x14ac:dyDescent="0.25">
      <c r="A139">
        <v>138</v>
      </c>
      <c r="C139" s="2">
        <v>2</v>
      </c>
      <c r="D139" s="3">
        <v>3</v>
      </c>
    </row>
    <row r="140" spans="1:5" x14ac:dyDescent="0.25">
      <c r="A140">
        <v>139</v>
      </c>
      <c r="C140" s="2">
        <v>2</v>
      </c>
      <c r="D140" s="3">
        <v>3</v>
      </c>
    </row>
    <row r="141" spans="1:5" x14ac:dyDescent="0.25">
      <c r="A141">
        <v>140</v>
      </c>
      <c r="C141" s="2">
        <v>2</v>
      </c>
      <c r="D141" s="3">
        <v>3</v>
      </c>
    </row>
    <row r="142" spans="1:5" x14ac:dyDescent="0.25">
      <c r="A142">
        <v>141</v>
      </c>
      <c r="C142" s="2">
        <v>2</v>
      </c>
      <c r="D142" s="3">
        <v>3</v>
      </c>
    </row>
    <row r="143" spans="1:5" x14ac:dyDescent="0.25">
      <c r="A143">
        <v>142</v>
      </c>
      <c r="D143" s="3">
        <v>3</v>
      </c>
    </row>
    <row r="144" spans="1:5" x14ac:dyDescent="0.25">
      <c r="A144">
        <v>143</v>
      </c>
      <c r="D144" s="3">
        <v>3</v>
      </c>
      <c r="E144" s="5">
        <v>4</v>
      </c>
    </row>
    <row r="145" spans="1:5" x14ac:dyDescent="0.25">
      <c r="A145">
        <v>144</v>
      </c>
      <c r="D145" s="3">
        <v>3</v>
      </c>
      <c r="E145" s="5">
        <v>4</v>
      </c>
    </row>
    <row r="146" spans="1:5" x14ac:dyDescent="0.25">
      <c r="A146">
        <v>145</v>
      </c>
      <c r="D146" s="3">
        <v>3</v>
      </c>
      <c r="E146" s="5">
        <v>4</v>
      </c>
    </row>
    <row r="147" spans="1:5" x14ac:dyDescent="0.25">
      <c r="A147">
        <v>146</v>
      </c>
      <c r="B147" s="4">
        <v>1</v>
      </c>
      <c r="D147" s="3">
        <v>3</v>
      </c>
      <c r="E147" s="5">
        <v>4</v>
      </c>
    </row>
    <row r="148" spans="1:5" x14ac:dyDescent="0.25">
      <c r="A148">
        <v>147</v>
      </c>
      <c r="B148" s="4">
        <v>1</v>
      </c>
      <c r="E148" s="5">
        <v>4</v>
      </c>
    </row>
    <row r="149" spans="1:5" x14ac:dyDescent="0.25">
      <c r="A149">
        <v>148</v>
      </c>
      <c r="B149" s="4">
        <v>1</v>
      </c>
      <c r="E149" s="5">
        <v>4</v>
      </c>
    </row>
    <row r="150" spans="1:5" x14ac:dyDescent="0.25">
      <c r="A150">
        <v>149</v>
      </c>
      <c r="B150" s="4">
        <v>1</v>
      </c>
      <c r="E150" s="5">
        <v>4</v>
      </c>
    </row>
    <row r="151" spans="1:5" x14ac:dyDescent="0.25">
      <c r="A151">
        <v>150</v>
      </c>
      <c r="B151" s="4">
        <v>1</v>
      </c>
      <c r="E151" s="5">
        <v>4</v>
      </c>
    </row>
    <row r="152" spans="1:5" x14ac:dyDescent="0.25">
      <c r="A152">
        <v>151</v>
      </c>
      <c r="B152" s="4">
        <v>1</v>
      </c>
      <c r="E152" s="5">
        <v>4</v>
      </c>
    </row>
    <row r="153" spans="1:5" x14ac:dyDescent="0.25">
      <c r="A153">
        <v>152</v>
      </c>
      <c r="B153" s="4">
        <v>1</v>
      </c>
      <c r="E153" s="5">
        <v>4</v>
      </c>
    </row>
    <row r="154" spans="1:5" x14ac:dyDescent="0.25">
      <c r="A154">
        <v>153</v>
      </c>
      <c r="B154" s="4">
        <v>1</v>
      </c>
      <c r="E154" s="5">
        <v>4</v>
      </c>
    </row>
    <row r="155" spans="1:5" x14ac:dyDescent="0.25">
      <c r="A155">
        <v>154</v>
      </c>
      <c r="B155" s="4">
        <v>1</v>
      </c>
      <c r="E155" s="5">
        <v>4</v>
      </c>
    </row>
    <row r="156" spans="1:5" x14ac:dyDescent="0.25">
      <c r="A156">
        <v>155</v>
      </c>
      <c r="B156" s="4">
        <v>1</v>
      </c>
      <c r="E156" s="5">
        <v>4</v>
      </c>
    </row>
    <row r="157" spans="1:5" x14ac:dyDescent="0.25">
      <c r="A157">
        <v>156</v>
      </c>
      <c r="B157" s="4">
        <v>1</v>
      </c>
      <c r="E157" s="5">
        <v>4</v>
      </c>
    </row>
    <row r="158" spans="1:5" x14ac:dyDescent="0.25">
      <c r="A158">
        <v>157</v>
      </c>
      <c r="B158" s="4">
        <v>1</v>
      </c>
      <c r="E158" s="5">
        <v>4</v>
      </c>
    </row>
    <row r="159" spans="1:5" x14ac:dyDescent="0.25">
      <c r="A159">
        <v>158</v>
      </c>
      <c r="B159" s="4">
        <v>1</v>
      </c>
    </row>
    <row r="160" spans="1:5" x14ac:dyDescent="0.25">
      <c r="A160">
        <v>159</v>
      </c>
      <c r="B160" s="4">
        <v>1</v>
      </c>
    </row>
    <row r="161" spans="1:5" x14ac:dyDescent="0.25">
      <c r="A161">
        <v>160</v>
      </c>
      <c r="C161" s="2">
        <v>2</v>
      </c>
    </row>
    <row r="162" spans="1:5" x14ac:dyDescent="0.25">
      <c r="A162">
        <v>161</v>
      </c>
      <c r="C162" s="2">
        <v>2</v>
      </c>
    </row>
    <row r="163" spans="1:5" x14ac:dyDescent="0.25">
      <c r="A163">
        <v>162</v>
      </c>
      <c r="C163" s="2">
        <v>2</v>
      </c>
    </row>
    <row r="164" spans="1:5" x14ac:dyDescent="0.25">
      <c r="A164">
        <v>163</v>
      </c>
      <c r="C164" s="2">
        <v>2</v>
      </c>
      <c r="D164" s="3">
        <v>3</v>
      </c>
    </row>
    <row r="165" spans="1:5" x14ac:dyDescent="0.25">
      <c r="A165">
        <v>164</v>
      </c>
      <c r="C165" s="2">
        <v>2</v>
      </c>
      <c r="D165" s="3">
        <v>3</v>
      </c>
    </row>
    <row r="166" spans="1:5" x14ac:dyDescent="0.25">
      <c r="A166">
        <v>165</v>
      </c>
      <c r="C166" s="2">
        <v>2</v>
      </c>
      <c r="D166" s="3">
        <v>3</v>
      </c>
    </row>
    <row r="167" spans="1:5" x14ac:dyDescent="0.25">
      <c r="A167">
        <v>166</v>
      </c>
      <c r="C167" s="2">
        <v>2</v>
      </c>
      <c r="D167" s="3">
        <v>3</v>
      </c>
    </row>
    <row r="168" spans="1:5" x14ac:dyDescent="0.25">
      <c r="A168">
        <v>167</v>
      </c>
      <c r="C168" s="2">
        <v>2</v>
      </c>
      <c r="D168" s="3">
        <v>3</v>
      </c>
    </row>
    <row r="169" spans="1:5" x14ac:dyDescent="0.25">
      <c r="A169">
        <v>168</v>
      </c>
      <c r="C169" s="2">
        <v>2</v>
      </c>
      <c r="D169" s="3">
        <v>3</v>
      </c>
    </row>
    <row r="170" spans="1:5" x14ac:dyDescent="0.25">
      <c r="A170">
        <v>169</v>
      </c>
      <c r="C170" s="2">
        <v>2</v>
      </c>
      <c r="D170" s="3">
        <v>3</v>
      </c>
    </row>
    <row r="171" spans="1:5" x14ac:dyDescent="0.25">
      <c r="A171">
        <v>170</v>
      </c>
      <c r="D171" s="3">
        <v>3</v>
      </c>
    </row>
    <row r="172" spans="1:5" x14ac:dyDescent="0.25">
      <c r="A172">
        <v>171</v>
      </c>
      <c r="D172" s="3">
        <v>3</v>
      </c>
    </row>
    <row r="173" spans="1:5" x14ac:dyDescent="0.25">
      <c r="A173">
        <v>172</v>
      </c>
      <c r="D173" s="3">
        <v>3</v>
      </c>
    </row>
    <row r="174" spans="1:5" x14ac:dyDescent="0.25">
      <c r="A174">
        <v>173</v>
      </c>
      <c r="E174" s="5">
        <v>4</v>
      </c>
    </row>
    <row r="175" spans="1:5" x14ac:dyDescent="0.25">
      <c r="A175">
        <v>174</v>
      </c>
      <c r="B175" s="4">
        <v>1</v>
      </c>
      <c r="E175" s="5">
        <v>4</v>
      </c>
    </row>
    <row r="176" spans="1:5" x14ac:dyDescent="0.25">
      <c r="A176">
        <v>175</v>
      </c>
      <c r="B176" s="4">
        <v>1</v>
      </c>
      <c r="E176" s="5">
        <v>4</v>
      </c>
    </row>
    <row r="177" spans="1:5" x14ac:dyDescent="0.25">
      <c r="A177">
        <v>176</v>
      </c>
      <c r="B177" s="4">
        <v>1</v>
      </c>
      <c r="E177" s="5">
        <v>4</v>
      </c>
    </row>
    <row r="178" spans="1:5" x14ac:dyDescent="0.25">
      <c r="A178">
        <v>177</v>
      </c>
      <c r="B178" s="4">
        <v>1</v>
      </c>
      <c r="E178" s="5">
        <v>4</v>
      </c>
    </row>
    <row r="179" spans="1:5" x14ac:dyDescent="0.25">
      <c r="A179">
        <v>178</v>
      </c>
      <c r="B179" s="4">
        <v>1</v>
      </c>
      <c r="E179" s="5">
        <v>4</v>
      </c>
    </row>
    <row r="180" spans="1:5" x14ac:dyDescent="0.25">
      <c r="A180">
        <v>179</v>
      </c>
      <c r="B180" s="4">
        <v>1</v>
      </c>
      <c r="E180" s="5">
        <v>4</v>
      </c>
    </row>
    <row r="181" spans="1:5" x14ac:dyDescent="0.25">
      <c r="A181">
        <v>180</v>
      </c>
      <c r="B181" s="4">
        <v>1</v>
      </c>
      <c r="E181" s="5">
        <v>4</v>
      </c>
    </row>
    <row r="182" spans="1:5" x14ac:dyDescent="0.25">
      <c r="A182">
        <v>181</v>
      </c>
      <c r="B182" s="4">
        <v>1</v>
      </c>
      <c r="E182" s="5">
        <v>4</v>
      </c>
    </row>
    <row r="183" spans="1:5" x14ac:dyDescent="0.25">
      <c r="A183">
        <v>182</v>
      </c>
      <c r="B183" s="4">
        <v>1</v>
      </c>
      <c r="E183" s="5">
        <v>4</v>
      </c>
    </row>
    <row r="184" spans="1:5" x14ac:dyDescent="0.25">
      <c r="A184">
        <v>183</v>
      </c>
      <c r="B184" s="4">
        <v>1</v>
      </c>
    </row>
    <row r="185" spans="1:5" x14ac:dyDescent="0.25">
      <c r="A185">
        <v>184</v>
      </c>
      <c r="B185" s="4">
        <v>1</v>
      </c>
    </row>
    <row r="186" spans="1:5" x14ac:dyDescent="0.25">
      <c r="A186">
        <v>185</v>
      </c>
      <c r="B186" s="4">
        <v>1</v>
      </c>
    </row>
    <row r="187" spans="1:5" x14ac:dyDescent="0.25">
      <c r="A187">
        <v>186</v>
      </c>
      <c r="C187" s="2">
        <v>2</v>
      </c>
    </row>
    <row r="188" spans="1:5" x14ac:dyDescent="0.25">
      <c r="A188">
        <v>187</v>
      </c>
      <c r="C188" s="2">
        <v>2</v>
      </c>
    </row>
    <row r="189" spans="1:5" x14ac:dyDescent="0.25">
      <c r="A189">
        <v>188</v>
      </c>
      <c r="C189" s="2">
        <v>2</v>
      </c>
      <c r="D189" s="3">
        <v>3</v>
      </c>
    </row>
    <row r="190" spans="1:5" x14ac:dyDescent="0.25">
      <c r="A190">
        <v>189</v>
      </c>
      <c r="C190" s="2">
        <v>2</v>
      </c>
      <c r="D190" s="3">
        <v>3</v>
      </c>
    </row>
    <row r="191" spans="1:5" x14ac:dyDescent="0.25">
      <c r="A191">
        <v>190</v>
      </c>
      <c r="C191" s="2">
        <v>2</v>
      </c>
      <c r="D191" s="3">
        <v>3</v>
      </c>
    </row>
    <row r="192" spans="1:5" x14ac:dyDescent="0.25">
      <c r="A192">
        <v>191</v>
      </c>
      <c r="C192" s="2">
        <v>2</v>
      </c>
      <c r="D192" s="3">
        <v>3</v>
      </c>
    </row>
    <row r="193" spans="1:5" x14ac:dyDescent="0.25">
      <c r="A193">
        <v>192</v>
      </c>
      <c r="C193" s="2">
        <v>2</v>
      </c>
      <c r="D193" s="3">
        <v>3</v>
      </c>
    </row>
    <row r="194" spans="1:5" x14ac:dyDescent="0.25">
      <c r="A194">
        <v>193</v>
      </c>
      <c r="C194" s="2">
        <v>2</v>
      </c>
      <c r="D194" s="3">
        <v>3</v>
      </c>
    </row>
    <row r="195" spans="1:5" x14ac:dyDescent="0.25">
      <c r="A195">
        <v>194</v>
      </c>
      <c r="C195" s="2">
        <v>2</v>
      </c>
      <c r="D195" s="3">
        <v>3</v>
      </c>
    </row>
    <row r="196" spans="1:5" x14ac:dyDescent="0.25">
      <c r="A196">
        <v>195</v>
      </c>
      <c r="C196" s="2">
        <v>2</v>
      </c>
      <c r="D196" s="3">
        <v>3</v>
      </c>
    </row>
    <row r="197" spans="1:5" x14ac:dyDescent="0.25">
      <c r="A197">
        <v>196</v>
      </c>
      <c r="C197" s="2">
        <v>2</v>
      </c>
      <c r="D197" s="3">
        <v>3</v>
      </c>
    </row>
    <row r="198" spans="1:5" x14ac:dyDescent="0.25">
      <c r="A198">
        <v>197</v>
      </c>
      <c r="C198" s="2">
        <v>2</v>
      </c>
      <c r="D198" s="3">
        <v>3</v>
      </c>
    </row>
    <row r="199" spans="1:5" x14ac:dyDescent="0.25">
      <c r="A199">
        <v>198</v>
      </c>
      <c r="D199" s="3">
        <v>3</v>
      </c>
    </row>
    <row r="200" spans="1:5" x14ac:dyDescent="0.25">
      <c r="A200">
        <v>199</v>
      </c>
    </row>
    <row r="201" spans="1:5" x14ac:dyDescent="0.25">
      <c r="A201">
        <v>200</v>
      </c>
      <c r="E201" s="5">
        <v>4</v>
      </c>
    </row>
    <row r="202" spans="1:5" x14ac:dyDescent="0.25">
      <c r="A202">
        <v>201</v>
      </c>
      <c r="B202" s="4">
        <v>1</v>
      </c>
      <c r="E202" s="5">
        <v>4</v>
      </c>
    </row>
    <row r="203" spans="1:5" x14ac:dyDescent="0.25">
      <c r="A203">
        <v>202</v>
      </c>
      <c r="B203" s="4">
        <v>1</v>
      </c>
      <c r="E203" s="5">
        <v>4</v>
      </c>
    </row>
    <row r="204" spans="1:5" x14ac:dyDescent="0.25">
      <c r="A204">
        <v>203</v>
      </c>
      <c r="B204" s="4">
        <v>1</v>
      </c>
      <c r="E204" s="5">
        <v>4</v>
      </c>
    </row>
    <row r="205" spans="1:5" x14ac:dyDescent="0.25">
      <c r="A205">
        <v>204</v>
      </c>
      <c r="B205" s="4">
        <v>1</v>
      </c>
      <c r="E205" s="5">
        <v>4</v>
      </c>
    </row>
    <row r="206" spans="1:5" x14ac:dyDescent="0.25">
      <c r="A206">
        <v>205</v>
      </c>
      <c r="B206" s="4">
        <v>1</v>
      </c>
      <c r="E206" s="5">
        <v>4</v>
      </c>
    </row>
    <row r="207" spans="1:5" x14ac:dyDescent="0.25">
      <c r="A207">
        <v>206</v>
      </c>
      <c r="B207" s="4">
        <v>1</v>
      </c>
      <c r="E207" s="5">
        <v>4</v>
      </c>
    </row>
    <row r="208" spans="1:5" x14ac:dyDescent="0.25">
      <c r="A208">
        <v>207</v>
      </c>
      <c r="B208" s="4">
        <v>1</v>
      </c>
      <c r="E208" s="5">
        <v>4</v>
      </c>
    </row>
    <row r="209" spans="1:5" x14ac:dyDescent="0.25">
      <c r="A209">
        <v>208</v>
      </c>
      <c r="B209" s="4">
        <v>1</v>
      </c>
      <c r="E209" s="5">
        <v>4</v>
      </c>
    </row>
    <row r="210" spans="1:5" x14ac:dyDescent="0.25">
      <c r="A210">
        <v>209</v>
      </c>
      <c r="B210" s="4">
        <v>1</v>
      </c>
      <c r="E210" s="5">
        <v>4</v>
      </c>
    </row>
    <row r="211" spans="1:5" x14ac:dyDescent="0.25">
      <c r="A211">
        <v>210</v>
      </c>
      <c r="B211" s="4">
        <v>1</v>
      </c>
      <c r="E211" s="5">
        <v>4</v>
      </c>
    </row>
    <row r="212" spans="1:5" x14ac:dyDescent="0.25">
      <c r="A212">
        <v>211</v>
      </c>
      <c r="B212" s="4">
        <v>1</v>
      </c>
      <c r="E212" s="5">
        <v>4</v>
      </c>
    </row>
    <row r="213" spans="1:5" x14ac:dyDescent="0.25">
      <c r="A213">
        <v>212</v>
      </c>
      <c r="B213" s="4">
        <v>1</v>
      </c>
      <c r="C213" s="2">
        <v>2</v>
      </c>
    </row>
    <row r="214" spans="1:5" x14ac:dyDescent="0.25">
      <c r="A214">
        <v>213</v>
      </c>
      <c r="B214" s="4">
        <v>1</v>
      </c>
      <c r="C214" s="2">
        <v>2</v>
      </c>
    </row>
    <row r="215" spans="1:5" x14ac:dyDescent="0.25">
      <c r="A215">
        <v>214</v>
      </c>
      <c r="C215" s="2">
        <v>2</v>
      </c>
    </row>
    <row r="216" spans="1:5" x14ac:dyDescent="0.25">
      <c r="A216">
        <v>215</v>
      </c>
      <c r="C216" s="2">
        <v>2</v>
      </c>
    </row>
    <row r="217" spans="1:5" x14ac:dyDescent="0.25">
      <c r="A217">
        <v>216</v>
      </c>
      <c r="C217" s="2">
        <v>2</v>
      </c>
    </row>
    <row r="218" spans="1:5" x14ac:dyDescent="0.25">
      <c r="A218">
        <v>217</v>
      </c>
      <c r="C218" s="2">
        <v>2</v>
      </c>
      <c r="D218" s="3">
        <v>3</v>
      </c>
    </row>
    <row r="219" spans="1:5" x14ac:dyDescent="0.25">
      <c r="A219">
        <v>218</v>
      </c>
      <c r="C219" s="2">
        <v>2</v>
      </c>
      <c r="D219" s="3">
        <v>3</v>
      </c>
    </row>
    <row r="220" spans="1:5" x14ac:dyDescent="0.25">
      <c r="A220">
        <v>219</v>
      </c>
      <c r="C220" s="2">
        <v>2</v>
      </c>
      <c r="D220" s="3">
        <v>3</v>
      </c>
    </row>
    <row r="221" spans="1:5" x14ac:dyDescent="0.25">
      <c r="A221">
        <v>220</v>
      </c>
      <c r="C221" s="2">
        <v>2</v>
      </c>
      <c r="D221" s="3">
        <v>3</v>
      </c>
    </row>
    <row r="222" spans="1:5" x14ac:dyDescent="0.25">
      <c r="A222">
        <v>221</v>
      </c>
      <c r="C222" s="2">
        <v>2</v>
      </c>
      <c r="D222" s="3">
        <v>3</v>
      </c>
    </row>
    <row r="223" spans="1:5" x14ac:dyDescent="0.25">
      <c r="A223">
        <v>222</v>
      </c>
      <c r="C223" s="2">
        <v>2</v>
      </c>
      <c r="D223" s="3">
        <v>3</v>
      </c>
    </row>
    <row r="224" spans="1:5" x14ac:dyDescent="0.25">
      <c r="A224">
        <v>223</v>
      </c>
      <c r="C224" s="2">
        <v>2</v>
      </c>
      <c r="D224" s="3">
        <v>3</v>
      </c>
    </row>
    <row r="225" spans="1:5" x14ac:dyDescent="0.25">
      <c r="A225">
        <v>224</v>
      </c>
      <c r="C225" s="2">
        <v>2</v>
      </c>
      <c r="D225" s="3">
        <v>3</v>
      </c>
    </row>
    <row r="226" spans="1:5" x14ac:dyDescent="0.25">
      <c r="A226">
        <v>225</v>
      </c>
      <c r="D226" s="3">
        <v>3</v>
      </c>
    </row>
    <row r="227" spans="1:5" x14ac:dyDescent="0.25">
      <c r="A227">
        <v>226</v>
      </c>
      <c r="D227" s="3">
        <v>3</v>
      </c>
      <c r="E227" s="5">
        <v>4</v>
      </c>
    </row>
    <row r="228" spans="1:5" x14ac:dyDescent="0.25">
      <c r="A228">
        <v>227</v>
      </c>
      <c r="D228" s="3">
        <v>3</v>
      </c>
      <c r="E228" s="5">
        <v>4</v>
      </c>
    </row>
    <row r="229" spans="1:5" x14ac:dyDescent="0.25">
      <c r="A229">
        <v>228</v>
      </c>
      <c r="D229" s="3">
        <v>3</v>
      </c>
      <c r="E229" s="5">
        <v>4</v>
      </c>
    </row>
    <row r="230" spans="1:5" x14ac:dyDescent="0.25">
      <c r="A230">
        <v>229</v>
      </c>
      <c r="B230" s="4">
        <v>1</v>
      </c>
      <c r="D230" s="3">
        <v>3</v>
      </c>
      <c r="E230" s="5">
        <v>4</v>
      </c>
    </row>
    <row r="231" spans="1:5" x14ac:dyDescent="0.25">
      <c r="A231">
        <v>230</v>
      </c>
      <c r="B231" s="4">
        <v>1</v>
      </c>
      <c r="E231" s="5">
        <v>4</v>
      </c>
    </row>
    <row r="232" spans="1:5" x14ac:dyDescent="0.25">
      <c r="A232">
        <v>231</v>
      </c>
      <c r="B232" s="4">
        <v>1</v>
      </c>
      <c r="E232" s="5">
        <v>4</v>
      </c>
    </row>
    <row r="233" spans="1:5" x14ac:dyDescent="0.25">
      <c r="A233">
        <v>232</v>
      </c>
      <c r="B233" s="4">
        <v>1</v>
      </c>
      <c r="E233" s="5">
        <v>4</v>
      </c>
    </row>
    <row r="234" spans="1:5" x14ac:dyDescent="0.25">
      <c r="A234">
        <v>233</v>
      </c>
      <c r="B234" s="4">
        <v>1</v>
      </c>
      <c r="E234" s="5">
        <v>4</v>
      </c>
    </row>
    <row r="235" spans="1:5" x14ac:dyDescent="0.25">
      <c r="A235">
        <v>234</v>
      </c>
      <c r="B235" s="4">
        <v>1</v>
      </c>
      <c r="E235" s="5">
        <v>4</v>
      </c>
    </row>
    <row r="236" spans="1:5" x14ac:dyDescent="0.25">
      <c r="A236">
        <v>235</v>
      </c>
      <c r="B236" s="4">
        <v>1</v>
      </c>
      <c r="E236" s="5">
        <v>4</v>
      </c>
    </row>
    <row r="237" spans="1:5" x14ac:dyDescent="0.25">
      <c r="A237">
        <v>236</v>
      </c>
      <c r="B237" s="4">
        <v>1</v>
      </c>
      <c r="E237" s="5">
        <v>4</v>
      </c>
    </row>
    <row r="238" spans="1:5" x14ac:dyDescent="0.25">
      <c r="A238">
        <v>237</v>
      </c>
      <c r="B238" s="4">
        <v>1</v>
      </c>
      <c r="E238" s="5">
        <v>4</v>
      </c>
    </row>
    <row r="239" spans="1:5" x14ac:dyDescent="0.25">
      <c r="A239">
        <v>238</v>
      </c>
      <c r="B239" s="4">
        <v>1</v>
      </c>
      <c r="E239" s="5">
        <v>4</v>
      </c>
    </row>
    <row r="240" spans="1:5" x14ac:dyDescent="0.25">
      <c r="A240">
        <v>239</v>
      </c>
      <c r="B240" s="4">
        <v>1</v>
      </c>
      <c r="E240" s="5">
        <v>4</v>
      </c>
    </row>
    <row r="241" spans="1:5" x14ac:dyDescent="0.25">
      <c r="A241">
        <v>240</v>
      </c>
      <c r="B241" s="4">
        <v>1</v>
      </c>
      <c r="E241" s="5">
        <v>4</v>
      </c>
    </row>
    <row r="242" spans="1:5" x14ac:dyDescent="0.25">
      <c r="A242">
        <v>241</v>
      </c>
      <c r="B242" s="4">
        <v>1</v>
      </c>
    </row>
    <row r="243" spans="1:5" x14ac:dyDescent="0.25">
      <c r="A243">
        <v>242</v>
      </c>
      <c r="B243" s="4">
        <v>1</v>
      </c>
      <c r="C243" s="2">
        <v>2</v>
      </c>
    </row>
    <row r="244" spans="1:5" x14ac:dyDescent="0.25">
      <c r="A244">
        <v>243</v>
      </c>
      <c r="B244" s="4">
        <v>1</v>
      </c>
      <c r="C244" s="2">
        <v>2</v>
      </c>
    </row>
    <row r="245" spans="1:5" x14ac:dyDescent="0.25">
      <c r="A245">
        <v>244</v>
      </c>
      <c r="C245" s="2">
        <v>2</v>
      </c>
    </row>
    <row r="246" spans="1:5" x14ac:dyDescent="0.25">
      <c r="A246">
        <v>245</v>
      </c>
      <c r="C246" s="2">
        <v>2</v>
      </c>
    </row>
    <row r="247" spans="1:5" x14ac:dyDescent="0.25">
      <c r="A247">
        <v>246</v>
      </c>
      <c r="C247" s="2">
        <v>2</v>
      </c>
      <c r="D247" s="3">
        <v>3</v>
      </c>
    </row>
    <row r="248" spans="1:5" x14ac:dyDescent="0.25">
      <c r="A248">
        <v>247</v>
      </c>
      <c r="C248" s="2">
        <v>2</v>
      </c>
      <c r="D248" s="3">
        <v>3</v>
      </c>
    </row>
    <row r="249" spans="1:5" x14ac:dyDescent="0.25">
      <c r="A249">
        <v>248</v>
      </c>
      <c r="C249" s="2">
        <v>2</v>
      </c>
      <c r="D249" s="3">
        <v>3</v>
      </c>
    </row>
    <row r="250" spans="1:5" x14ac:dyDescent="0.25">
      <c r="A250">
        <v>249</v>
      </c>
      <c r="C250" s="2">
        <v>2</v>
      </c>
      <c r="D250" s="3">
        <v>3</v>
      </c>
    </row>
    <row r="251" spans="1:5" x14ac:dyDescent="0.25">
      <c r="A251">
        <v>250</v>
      </c>
      <c r="C251" s="2">
        <v>2</v>
      </c>
      <c r="D251" s="3">
        <v>3</v>
      </c>
    </row>
    <row r="252" spans="1:5" x14ac:dyDescent="0.25">
      <c r="A252">
        <v>251</v>
      </c>
      <c r="C252" s="2">
        <v>2</v>
      </c>
      <c r="D252" s="3">
        <v>3</v>
      </c>
    </row>
    <row r="253" spans="1:5" x14ac:dyDescent="0.25">
      <c r="A253">
        <v>252</v>
      </c>
      <c r="C253" s="2">
        <v>2</v>
      </c>
      <c r="D253" s="3">
        <v>3</v>
      </c>
    </row>
    <row r="254" spans="1:5" x14ac:dyDescent="0.25">
      <c r="A254">
        <v>253</v>
      </c>
      <c r="C254" s="2">
        <v>2</v>
      </c>
      <c r="D254" s="3">
        <v>3</v>
      </c>
    </row>
    <row r="255" spans="1:5" x14ac:dyDescent="0.25">
      <c r="A255">
        <v>254</v>
      </c>
      <c r="C255" s="2">
        <v>2</v>
      </c>
      <c r="D255" s="3">
        <v>3</v>
      </c>
    </row>
    <row r="256" spans="1:5" x14ac:dyDescent="0.25">
      <c r="A256">
        <v>255</v>
      </c>
      <c r="C256" s="2">
        <v>2</v>
      </c>
      <c r="D256" s="3">
        <v>3</v>
      </c>
      <c r="E256" s="5">
        <v>4</v>
      </c>
    </row>
    <row r="257" spans="1:5" x14ac:dyDescent="0.25">
      <c r="A257">
        <v>256</v>
      </c>
      <c r="C257" s="2">
        <v>2</v>
      </c>
      <c r="D257" s="3">
        <v>3</v>
      </c>
      <c r="E257" s="5">
        <v>4</v>
      </c>
    </row>
    <row r="258" spans="1:5" x14ac:dyDescent="0.25">
      <c r="A258">
        <v>257</v>
      </c>
      <c r="D258" s="3">
        <v>3</v>
      </c>
      <c r="E258" s="5">
        <v>4</v>
      </c>
    </row>
    <row r="259" spans="1:5" x14ac:dyDescent="0.25">
      <c r="A259">
        <v>258</v>
      </c>
      <c r="D259" s="3">
        <v>3</v>
      </c>
      <c r="E259" s="5">
        <v>4</v>
      </c>
    </row>
    <row r="260" spans="1:5" x14ac:dyDescent="0.25">
      <c r="A260">
        <v>259</v>
      </c>
      <c r="B260" s="4">
        <v>1</v>
      </c>
      <c r="D260" s="3">
        <v>3</v>
      </c>
      <c r="E260" s="5">
        <v>4</v>
      </c>
    </row>
    <row r="261" spans="1:5" x14ac:dyDescent="0.25">
      <c r="A261">
        <v>260</v>
      </c>
      <c r="B261" s="4">
        <v>1</v>
      </c>
      <c r="E261" s="5">
        <v>4</v>
      </c>
    </row>
    <row r="262" spans="1:5" x14ac:dyDescent="0.25">
      <c r="A262">
        <v>261</v>
      </c>
      <c r="B262" s="4">
        <v>1</v>
      </c>
      <c r="E262" s="5">
        <v>4</v>
      </c>
    </row>
    <row r="263" spans="1:5" x14ac:dyDescent="0.25">
      <c r="A263">
        <v>262</v>
      </c>
      <c r="B263" s="4">
        <v>1</v>
      </c>
      <c r="E263" s="5">
        <v>4</v>
      </c>
    </row>
    <row r="264" spans="1:5" x14ac:dyDescent="0.25">
      <c r="A264">
        <v>263</v>
      </c>
      <c r="B264" s="4">
        <v>1</v>
      </c>
      <c r="E264" s="5">
        <v>4</v>
      </c>
    </row>
    <row r="265" spans="1:5" x14ac:dyDescent="0.25">
      <c r="A265">
        <v>264</v>
      </c>
      <c r="B265" s="4">
        <v>1</v>
      </c>
      <c r="E265" s="5">
        <v>4</v>
      </c>
    </row>
    <row r="266" spans="1:5" x14ac:dyDescent="0.25">
      <c r="A266">
        <v>265</v>
      </c>
      <c r="B266" s="4">
        <v>1</v>
      </c>
      <c r="E266" s="5">
        <v>4</v>
      </c>
    </row>
    <row r="267" spans="1:5" x14ac:dyDescent="0.25">
      <c r="A267">
        <v>266</v>
      </c>
      <c r="B267" s="4">
        <v>1</v>
      </c>
      <c r="E267" s="5">
        <v>4</v>
      </c>
    </row>
    <row r="268" spans="1:5" x14ac:dyDescent="0.25">
      <c r="A268">
        <v>267</v>
      </c>
      <c r="B268" s="4">
        <v>1</v>
      </c>
      <c r="E268" s="5">
        <v>4</v>
      </c>
    </row>
    <row r="269" spans="1:5" x14ac:dyDescent="0.25">
      <c r="A269">
        <v>268</v>
      </c>
      <c r="B269" s="4">
        <v>1</v>
      </c>
      <c r="E269" s="5">
        <v>4</v>
      </c>
    </row>
    <row r="270" spans="1:5" x14ac:dyDescent="0.25">
      <c r="A270">
        <v>269</v>
      </c>
      <c r="B270" s="4">
        <v>1</v>
      </c>
      <c r="E270" s="5">
        <v>4</v>
      </c>
    </row>
    <row r="271" spans="1:5" x14ac:dyDescent="0.25">
      <c r="A271">
        <v>270</v>
      </c>
      <c r="B271" s="4">
        <v>1</v>
      </c>
      <c r="E271" s="5">
        <v>4</v>
      </c>
    </row>
    <row r="272" spans="1:5" x14ac:dyDescent="0.25">
      <c r="A272">
        <v>271</v>
      </c>
      <c r="B272" s="4">
        <v>1</v>
      </c>
      <c r="E272" s="5">
        <v>4</v>
      </c>
    </row>
    <row r="273" spans="1:5" x14ac:dyDescent="0.25">
      <c r="A273">
        <v>272</v>
      </c>
      <c r="B273" s="4">
        <v>1</v>
      </c>
      <c r="E273" s="5">
        <v>4</v>
      </c>
    </row>
    <row r="274" spans="1:5" x14ac:dyDescent="0.25">
      <c r="A274">
        <v>273</v>
      </c>
      <c r="B274" s="4">
        <v>1</v>
      </c>
      <c r="E274" s="5">
        <v>4</v>
      </c>
    </row>
    <row r="275" spans="1:5" x14ac:dyDescent="0.25">
      <c r="A275">
        <v>274</v>
      </c>
      <c r="B275" s="4">
        <v>1</v>
      </c>
      <c r="E275" s="5">
        <v>4</v>
      </c>
    </row>
    <row r="276" spans="1:5" x14ac:dyDescent="0.25">
      <c r="A276">
        <v>275</v>
      </c>
      <c r="B276" s="4">
        <v>1</v>
      </c>
    </row>
    <row r="277" spans="1:5" x14ac:dyDescent="0.25">
      <c r="A277">
        <v>276</v>
      </c>
      <c r="B277" s="4">
        <v>1</v>
      </c>
      <c r="C277" s="2">
        <v>2</v>
      </c>
      <c r="D277" s="3">
        <v>3</v>
      </c>
    </row>
    <row r="278" spans="1:5" x14ac:dyDescent="0.25">
      <c r="A278">
        <v>277</v>
      </c>
      <c r="C278" s="2">
        <v>2</v>
      </c>
      <c r="D278" s="3">
        <v>3</v>
      </c>
    </row>
    <row r="279" spans="1:5" x14ac:dyDescent="0.25">
      <c r="A279">
        <v>278</v>
      </c>
      <c r="C279" s="2">
        <v>2</v>
      </c>
      <c r="D279" s="3">
        <v>3</v>
      </c>
    </row>
    <row r="280" spans="1:5" x14ac:dyDescent="0.25">
      <c r="A280">
        <v>279</v>
      </c>
      <c r="C280" s="2">
        <v>2</v>
      </c>
      <c r="D280" s="3">
        <v>3</v>
      </c>
    </row>
    <row r="281" spans="1:5" x14ac:dyDescent="0.25">
      <c r="A281">
        <v>280</v>
      </c>
      <c r="C281" s="2">
        <v>2</v>
      </c>
      <c r="D281" s="3">
        <v>3</v>
      </c>
    </row>
    <row r="282" spans="1:5" x14ac:dyDescent="0.25">
      <c r="A282">
        <v>281</v>
      </c>
      <c r="C282" s="2">
        <v>2</v>
      </c>
      <c r="D282" s="3">
        <v>3</v>
      </c>
    </row>
    <row r="283" spans="1:5" x14ac:dyDescent="0.25">
      <c r="A283">
        <v>282</v>
      </c>
      <c r="C283" s="2">
        <v>2</v>
      </c>
      <c r="D283" s="3">
        <v>3</v>
      </c>
    </row>
    <row r="284" spans="1:5" x14ac:dyDescent="0.25">
      <c r="A284">
        <v>283</v>
      </c>
      <c r="C284" s="2">
        <v>2</v>
      </c>
      <c r="D284" s="3">
        <v>3</v>
      </c>
    </row>
    <row r="285" spans="1:5" x14ac:dyDescent="0.25">
      <c r="A285">
        <v>284</v>
      </c>
      <c r="C285" s="2">
        <v>2</v>
      </c>
      <c r="D285" s="3">
        <v>3</v>
      </c>
    </row>
    <row r="286" spans="1:5" x14ac:dyDescent="0.25">
      <c r="A286">
        <v>285</v>
      </c>
      <c r="C286" s="2">
        <v>2</v>
      </c>
      <c r="D286" s="3">
        <v>3</v>
      </c>
    </row>
    <row r="287" spans="1:5" x14ac:dyDescent="0.25">
      <c r="A287">
        <v>286</v>
      </c>
      <c r="C287" s="2">
        <v>2</v>
      </c>
      <c r="D287" s="3">
        <v>3</v>
      </c>
    </row>
    <row r="288" spans="1:5" x14ac:dyDescent="0.25">
      <c r="A288">
        <v>287</v>
      </c>
      <c r="C288" s="2">
        <v>2</v>
      </c>
      <c r="D288" s="3">
        <v>3</v>
      </c>
    </row>
    <row r="289" spans="1:5" x14ac:dyDescent="0.25">
      <c r="A289">
        <v>288</v>
      </c>
      <c r="C289" s="2">
        <v>2</v>
      </c>
      <c r="D289" s="3">
        <v>3</v>
      </c>
    </row>
    <row r="290" spans="1:5" x14ac:dyDescent="0.25">
      <c r="A290">
        <v>289</v>
      </c>
      <c r="C290" s="2">
        <v>2</v>
      </c>
      <c r="D290" s="3">
        <v>3</v>
      </c>
    </row>
    <row r="291" spans="1:5" x14ac:dyDescent="0.25">
      <c r="A291">
        <v>290</v>
      </c>
      <c r="C291" s="2">
        <v>2</v>
      </c>
      <c r="D291" s="3">
        <v>3</v>
      </c>
    </row>
    <row r="292" spans="1:5" x14ac:dyDescent="0.25">
      <c r="A292">
        <v>291</v>
      </c>
      <c r="C292" s="2">
        <v>2</v>
      </c>
      <c r="D292" s="3">
        <v>3</v>
      </c>
    </row>
    <row r="293" spans="1:5" x14ac:dyDescent="0.25">
      <c r="A293">
        <v>292</v>
      </c>
      <c r="B293" s="4">
        <v>1</v>
      </c>
      <c r="C293" s="2">
        <v>2</v>
      </c>
    </row>
    <row r="294" spans="1:5" x14ac:dyDescent="0.25">
      <c r="A294">
        <v>293</v>
      </c>
      <c r="B294" s="4">
        <v>1</v>
      </c>
      <c r="E294" s="5">
        <v>4</v>
      </c>
    </row>
    <row r="295" spans="1:5" x14ac:dyDescent="0.25">
      <c r="A295">
        <v>294</v>
      </c>
      <c r="B295" s="4">
        <v>1</v>
      </c>
      <c r="E295" s="5">
        <v>4</v>
      </c>
    </row>
    <row r="296" spans="1:5" x14ac:dyDescent="0.25">
      <c r="A296">
        <v>295</v>
      </c>
      <c r="B296" s="4">
        <v>1</v>
      </c>
      <c r="E296" s="5">
        <v>4</v>
      </c>
    </row>
    <row r="297" spans="1:5" x14ac:dyDescent="0.25">
      <c r="A297">
        <v>296</v>
      </c>
      <c r="B297" s="4">
        <v>1</v>
      </c>
      <c r="E297" s="5">
        <v>4</v>
      </c>
    </row>
    <row r="298" spans="1:5" x14ac:dyDescent="0.25">
      <c r="A298">
        <v>297</v>
      </c>
      <c r="B298" s="4">
        <v>1</v>
      </c>
      <c r="E298" s="5">
        <v>4</v>
      </c>
    </row>
    <row r="299" spans="1:5" x14ac:dyDescent="0.25">
      <c r="A299">
        <v>298</v>
      </c>
      <c r="B299" s="4">
        <v>1</v>
      </c>
      <c r="E299" s="5">
        <v>4</v>
      </c>
    </row>
    <row r="300" spans="1:5" x14ac:dyDescent="0.25">
      <c r="A300">
        <v>299</v>
      </c>
      <c r="B300" s="4">
        <v>1</v>
      </c>
      <c r="E300" s="5">
        <v>4</v>
      </c>
    </row>
    <row r="301" spans="1:5" x14ac:dyDescent="0.25">
      <c r="A301">
        <v>300</v>
      </c>
      <c r="B301" s="4">
        <v>1</v>
      </c>
      <c r="E301" s="5">
        <v>4</v>
      </c>
    </row>
    <row r="302" spans="1:5" x14ac:dyDescent="0.25">
      <c r="A302">
        <v>301</v>
      </c>
      <c r="B302" s="4">
        <v>1</v>
      </c>
      <c r="E302" s="5">
        <v>4</v>
      </c>
    </row>
    <row r="303" spans="1:5" x14ac:dyDescent="0.25">
      <c r="A303">
        <v>302</v>
      </c>
      <c r="B303" s="4">
        <v>1</v>
      </c>
      <c r="E303" s="5">
        <v>4</v>
      </c>
    </row>
    <row r="304" spans="1:5" x14ac:dyDescent="0.25">
      <c r="A304">
        <v>303</v>
      </c>
      <c r="B304" s="4">
        <v>1</v>
      </c>
      <c r="E304" s="5">
        <v>4</v>
      </c>
    </row>
    <row r="305" spans="1:6" x14ac:dyDescent="0.25">
      <c r="A305">
        <v>304</v>
      </c>
      <c r="B305" s="4">
        <v>1</v>
      </c>
      <c r="E305" s="5">
        <v>4</v>
      </c>
    </row>
    <row r="306" spans="1:6" x14ac:dyDescent="0.25">
      <c r="A306">
        <v>305</v>
      </c>
      <c r="B306" s="4">
        <v>1</v>
      </c>
      <c r="E306" s="5">
        <v>4</v>
      </c>
    </row>
    <row r="307" spans="1:6" x14ac:dyDescent="0.25">
      <c r="A307">
        <v>306</v>
      </c>
      <c r="B307" s="4">
        <v>1</v>
      </c>
      <c r="C307" s="2">
        <v>2</v>
      </c>
      <c r="E307" s="5">
        <v>4</v>
      </c>
    </row>
    <row r="308" spans="1:6" x14ac:dyDescent="0.25">
      <c r="A308">
        <v>307</v>
      </c>
      <c r="B308" s="4">
        <v>1</v>
      </c>
      <c r="C308" s="2">
        <v>2</v>
      </c>
      <c r="E308" s="5">
        <v>4</v>
      </c>
    </row>
    <row r="309" spans="1:6" x14ac:dyDescent="0.25">
      <c r="A309">
        <v>308</v>
      </c>
      <c r="B309" s="4">
        <v>1</v>
      </c>
      <c r="C309" s="2">
        <v>2</v>
      </c>
      <c r="E309" s="5">
        <v>4</v>
      </c>
    </row>
    <row r="310" spans="1:6" x14ac:dyDescent="0.25">
      <c r="A310">
        <v>309</v>
      </c>
      <c r="B310" s="4">
        <v>1</v>
      </c>
      <c r="C310" s="2">
        <v>2</v>
      </c>
    </row>
    <row r="311" spans="1:6" x14ac:dyDescent="0.25">
      <c r="A311">
        <v>310</v>
      </c>
      <c r="C311" s="2">
        <v>2</v>
      </c>
    </row>
    <row r="312" spans="1:6" x14ac:dyDescent="0.25">
      <c r="A312">
        <v>311</v>
      </c>
      <c r="C312" s="2">
        <v>2</v>
      </c>
    </row>
    <row r="313" spans="1:6" x14ac:dyDescent="0.25">
      <c r="A313">
        <v>312</v>
      </c>
      <c r="C313" s="2">
        <v>2</v>
      </c>
    </row>
    <row r="314" spans="1:6" x14ac:dyDescent="0.25">
      <c r="A314">
        <v>313</v>
      </c>
      <c r="C314" s="2">
        <v>2</v>
      </c>
      <c r="D314" s="3">
        <v>3</v>
      </c>
    </row>
    <row r="315" spans="1:6" x14ac:dyDescent="0.25">
      <c r="A315">
        <v>314</v>
      </c>
      <c r="C315" s="2">
        <v>2</v>
      </c>
      <c r="D315" s="3">
        <v>3</v>
      </c>
    </row>
    <row r="316" spans="1:6" x14ac:dyDescent="0.25">
      <c r="A316">
        <v>315</v>
      </c>
      <c r="C316" s="2">
        <v>2</v>
      </c>
      <c r="D316" s="3">
        <v>3</v>
      </c>
    </row>
    <row r="317" spans="1:6" x14ac:dyDescent="0.25">
      <c r="A317">
        <v>316</v>
      </c>
      <c r="C317" s="2">
        <v>2</v>
      </c>
      <c r="D317" s="3">
        <v>3</v>
      </c>
    </row>
    <row r="318" spans="1:6" x14ac:dyDescent="0.25">
      <c r="A318">
        <v>317</v>
      </c>
      <c r="C318" s="2">
        <v>2</v>
      </c>
      <c r="D318" s="3">
        <v>3</v>
      </c>
      <c r="F318" t="s">
        <v>22</v>
      </c>
    </row>
    <row r="319" spans="1:6" x14ac:dyDescent="0.25">
      <c r="A319">
        <v>348</v>
      </c>
    </row>
    <row r="320" spans="1:6" x14ac:dyDescent="0.25">
      <c r="A320">
        <v>349</v>
      </c>
    </row>
    <row r="321" spans="1:6" x14ac:dyDescent="0.25">
      <c r="A321">
        <v>350</v>
      </c>
      <c r="F321" t="s">
        <v>22</v>
      </c>
    </row>
    <row r="322" spans="1:6" x14ac:dyDescent="0.25">
      <c r="A322">
        <v>351</v>
      </c>
      <c r="B322" s="4">
        <v>1</v>
      </c>
    </row>
    <row r="323" spans="1:6" x14ac:dyDescent="0.25">
      <c r="A323">
        <v>352</v>
      </c>
      <c r="B323" s="4">
        <v>1</v>
      </c>
    </row>
    <row r="324" spans="1:6" x14ac:dyDescent="0.25">
      <c r="A324">
        <v>353</v>
      </c>
      <c r="B324" s="4">
        <v>1</v>
      </c>
    </row>
    <row r="325" spans="1:6" x14ac:dyDescent="0.25">
      <c r="A325">
        <v>354</v>
      </c>
      <c r="B325" s="4">
        <v>1</v>
      </c>
    </row>
    <row r="326" spans="1:6" x14ac:dyDescent="0.25">
      <c r="A326">
        <v>355</v>
      </c>
      <c r="B326" s="4">
        <v>1</v>
      </c>
      <c r="E326" s="5">
        <v>4</v>
      </c>
    </row>
    <row r="327" spans="1:6" x14ac:dyDescent="0.25">
      <c r="A327">
        <v>356</v>
      </c>
      <c r="B327" s="4">
        <v>1</v>
      </c>
      <c r="E327" s="5">
        <v>4</v>
      </c>
    </row>
    <row r="328" spans="1:6" x14ac:dyDescent="0.25">
      <c r="A328">
        <v>357</v>
      </c>
      <c r="B328" s="4">
        <v>1</v>
      </c>
      <c r="E328" s="5">
        <v>4</v>
      </c>
    </row>
    <row r="329" spans="1:6" x14ac:dyDescent="0.25">
      <c r="A329">
        <v>358</v>
      </c>
      <c r="B329" s="4">
        <v>1</v>
      </c>
      <c r="E329" s="5">
        <v>4</v>
      </c>
    </row>
    <row r="330" spans="1:6" x14ac:dyDescent="0.25">
      <c r="A330">
        <v>359</v>
      </c>
      <c r="B330" s="4">
        <v>1</v>
      </c>
      <c r="E330" s="5">
        <v>4</v>
      </c>
    </row>
    <row r="331" spans="1:6" x14ac:dyDescent="0.25">
      <c r="A331">
        <v>360</v>
      </c>
      <c r="B331" s="4">
        <v>1</v>
      </c>
      <c r="E331" s="5">
        <v>4</v>
      </c>
    </row>
    <row r="332" spans="1:6" x14ac:dyDescent="0.25">
      <c r="A332">
        <v>361</v>
      </c>
      <c r="B332" s="4">
        <v>1</v>
      </c>
      <c r="E332" s="5">
        <v>4</v>
      </c>
    </row>
    <row r="333" spans="1:6" x14ac:dyDescent="0.25">
      <c r="A333">
        <v>362</v>
      </c>
      <c r="B333" s="4">
        <v>1</v>
      </c>
      <c r="E333" s="5">
        <v>4</v>
      </c>
    </row>
    <row r="334" spans="1:6" x14ac:dyDescent="0.25">
      <c r="A334">
        <v>363</v>
      </c>
      <c r="B334" s="4">
        <v>1</v>
      </c>
      <c r="E334" s="5">
        <v>4</v>
      </c>
    </row>
    <row r="335" spans="1:6" x14ac:dyDescent="0.25">
      <c r="A335">
        <v>364</v>
      </c>
      <c r="B335" s="4">
        <v>1</v>
      </c>
      <c r="E335" s="5">
        <v>4</v>
      </c>
    </row>
    <row r="336" spans="1:6" x14ac:dyDescent="0.25">
      <c r="A336">
        <v>365</v>
      </c>
      <c r="B336" s="4">
        <v>1</v>
      </c>
      <c r="E336" s="5">
        <v>4</v>
      </c>
    </row>
    <row r="337" spans="1:5" x14ac:dyDescent="0.25">
      <c r="A337">
        <v>366</v>
      </c>
      <c r="B337" s="4">
        <v>1</v>
      </c>
      <c r="E337" s="5">
        <v>4</v>
      </c>
    </row>
    <row r="338" spans="1:5" x14ac:dyDescent="0.25">
      <c r="A338">
        <v>367</v>
      </c>
      <c r="B338" s="4">
        <v>1</v>
      </c>
      <c r="E338" s="5">
        <v>4</v>
      </c>
    </row>
    <row r="339" spans="1:5" x14ac:dyDescent="0.25">
      <c r="A339">
        <v>368</v>
      </c>
      <c r="B339" s="4">
        <v>1</v>
      </c>
      <c r="E339" s="5">
        <v>4</v>
      </c>
    </row>
    <row r="340" spans="1:5" x14ac:dyDescent="0.25">
      <c r="A340">
        <v>369</v>
      </c>
      <c r="B340" s="4">
        <v>1</v>
      </c>
      <c r="E340" s="5">
        <v>4</v>
      </c>
    </row>
    <row r="341" spans="1:5" x14ac:dyDescent="0.25">
      <c r="A341">
        <v>370</v>
      </c>
      <c r="B341" s="4">
        <v>1</v>
      </c>
      <c r="E341" s="5">
        <v>4</v>
      </c>
    </row>
    <row r="342" spans="1:5" x14ac:dyDescent="0.25">
      <c r="A342">
        <v>371</v>
      </c>
      <c r="B342" s="4">
        <v>1</v>
      </c>
      <c r="C342" s="2">
        <v>2</v>
      </c>
      <c r="E342" s="5">
        <v>4</v>
      </c>
    </row>
    <row r="343" spans="1:5" x14ac:dyDescent="0.25">
      <c r="A343">
        <v>372</v>
      </c>
      <c r="B343" s="4">
        <v>1</v>
      </c>
      <c r="C343" s="2">
        <v>2</v>
      </c>
      <c r="E343" s="5">
        <v>4</v>
      </c>
    </row>
    <row r="344" spans="1:5" x14ac:dyDescent="0.25">
      <c r="A344">
        <v>373</v>
      </c>
      <c r="B344" s="4">
        <v>1</v>
      </c>
      <c r="C344" s="2">
        <v>2</v>
      </c>
      <c r="E344" s="5">
        <v>4</v>
      </c>
    </row>
    <row r="345" spans="1:5" x14ac:dyDescent="0.25">
      <c r="A345">
        <v>374</v>
      </c>
      <c r="C345" s="2">
        <v>2</v>
      </c>
      <c r="D345" s="3">
        <v>3</v>
      </c>
      <c r="E345" s="5">
        <v>4</v>
      </c>
    </row>
    <row r="346" spans="1:5" x14ac:dyDescent="0.25">
      <c r="A346">
        <v>375</v>
      </c>
      <c r="C346" s="2">
        <v>2</v>
      </c>
      <c r="D346" s="3">
        <v>3</v>
      </c>
      <c r="E346" s="5">
        <v>4</v>
      </c>
    </row>
    <row r="347" spans="1:5" x14ac:dyDescent="0.25">
      <c r="A347">
        <v>376</v>
      </c>
      <c r="C347" s="2">
        <v>2</v>
      </c>
      <c r="D347" s="3">
        <v>3</v>
      </c>
    </row>
    <row r="348" spans="1:5" x14ac:dyDescent="0.25">
      <c r="A348">
        <v>377</v>
      </c>
      <c r="C348" s="2">
        <v>2</v>
      </c>
      <c r="D348" s="3">
        <v>3</v>
      </c>
    </row>
    <row r="349" spans="1:5" x14ac:dyDescent="0.25">
      <c r="A349">
        <v>378</v>
      </c>
      <c r="C349" s="2">
        <v>2</v>
      </c>
      <c r="D349" s="3">
        <v>3</v>
      </c>
    </row>
    <row r="350" spans="1:5" x14ac:dyDescent="0.25">
      <c r="A350">
        <v>379</v>
      </c>
      <c r="C350" s="2">
        <v>2</v>
      </c>
      <c r="D350" s="3">
        <v>3</v>
      </c>
    </row>
    <row r="351" spans="1:5" x14ac:dyDescent="0.25">
      <c r="A351">
        <v>380</v>
      </c>
      <c r="C351" s="2">
        <v>2</v>
      </c>
      <c r="D351" s="3">
        <v>3</v>
      </c>
    </row>
    <row r="352" spans="1:5" x14ac:dyDescent="0.25">
      <c r="A352">
        <v>381</v>
      </c>
      <c r="C352" s="2">
        <v>2</v>
      </c>
      <c r="D352" s="3">
        <v>3</v>
      </c>
    </row>
    <row r="353" spans="1:5" x14ac:dyDescent="0.25">
      <c r="A353">
        <v>382</v>
      </c>
      <c r="C353" s="2">
        <v>2</v>
      </c>
      <c r="D353" s="3">
        <v>3</v>
      </c>
    </row>
    <row r="354" spans="1:5" x14ac:dyDescent="0.25">
      <c r="A354">
        <v>383</v>
      </c>
      <c r="C354" s="2">
        <v>2</v>
      </c>
      <c r="D354" s="3">
        <v>3</v>
      </c>
    </row>
    <row r="355" spans="1:5" x14ac:dyDescent="0.25">
      <c r="A355">
        <v>384</v>
      </c>
      <c r="C355" s="2">
        <v>2</v>
      </c>
      <c r="D355" s="3">
        <v>3</v>
      </c>
    </row>
    <row r="356" spans="1:5" x14ac:dyDescent="0.25">
      <c r="A356">
        <v>385</v>
      </c>
      <c r="C356" s="2">
        <v>2</v>
      </c>
      <c r="D356" s="3">
        <v>3</v>
      </c>
    </row>
    <row r="357" spans="1:5" x14ac:dyDescent="0.25">
      <c r="A357">
        <v>386</v>
      </c>
      <c r="C357" s="2">
        <v>2</v>
      </c>
      <c r="D357" s="3">
        <v>3</v>
      </c>
    </row>
    <row r="358" spans="1:5" x14ac:dyDescent="0.25">
      <c r="A358">
        <v>387</v>
      </c>
      <c r="C358" s="2">
        <v>2</v>
      </c>
      <c r="D358" s="3">
        <v>3</v>
      </c>
    </row>
    <row r="359" spans="1:5" x14ac:dyDescent="0.25">
      <c r="A359">
        <v>388</v>
      </c>
      <c r="C359" s="2">
        <v>2</v>
      </c>
      <c r="D359" s="3">
        <v>3</v>
      </c>
    </row>
    <row r="360" spans="1:5" x14ac:dyDescent="0.25">
      <c r="A360">
        <v>389</v>
      </c>
      <c r="C360" s="2">
        <v>2</v>
      </c>
      <c r="D360" s="3">
        <v>3</v>
      </c>
    </row>
    <row r="361" spans="1:5" x14ac:dyDescent="0.25">
      <c r="A361">
        <v>390</v>
      </c>
      <c r="C361" s="2">
        <v>2</v>
      </c>
      <c r="D361" s="3">
        <v>3</v>
      </c>
    </row>
    <row r="362" spans="1:5" x14ac:dyDescent="0.25">
      <c r="A362">
        <v>391</v>
      </c>
      <c r="B362" s="4">
        <v>1</v>
      </c>
      <c r="C362" s="2">
        <v>2</v>
      </c>
      <c r="D362" s="3">
        <v>3</v>
      </c>
      <c r="E362" s="5">
        <v>4</v>
      </c>
    </row>
    <row r="363" spans="1:5" x14ac:dyDescent="0.25">
      <c r="A363">
        <v>392</v>
      </c>
      <c r="B363" s="4">
        <v>1</v>
      </c>
      <c r="C363" s="2">
        <v>2</v>
      </c>
      <c r="D363" s="3">
        <v>3</v>
      </c>
      <c r="E363" s="5">
        <v>4</v>
      </c>
    </row>
    <row r="364" spans="1:5" x14ac:dyDescent="0.25">
      <c r="A364">
        <v>393</v>
      </c>
      <c r="B364" s="4">
        <v>1</v>
      </c>
      <c r="D364" s="3">
        <v>3</v>
      </c>
      <c r="E364" s="5">
        <v>4</v>
      </c>
    </row>
    <row r="365" spans="1:5" x14ac:dyDescent="0.25">
      <c r="A365">
        <v>394</v>
      </c>
      <c r="B365" s="4">
        <v>1</v>
      </c>
      <c r="D365" s="3">
        <v>3</v>
      </c>
      <c r="E365" s="5">
        <v>4</v>
      </c>
    </row>
    <row r="366" spans="1:5" x14ac:dyDescent="0.25">
      <c r="A366">
        <v>395</v>
      </c>
      <c r="B366" s="4">
        <v>1</v>
      </c>
      <c r="D366" s="3">
        <v>3</v>
      </c>
      <c r="E366" s="5">
        <v>4</v>
      </c>
    </row>
    <row r="367" spans="1:5" x14ac:dyDescent="0.25">
      <c r="A367">
        <v>396</v>
      </c>
      <c r="B367" s="4">
        <v>1</v>
      </c>
      <c r="E367" s="5">
        <v>4</v>
      </c>
    </row>
    <row r="368" spans="1:5" x14ac:dyDescent="0.25">
      <c r="A368">
        <v>397</v>
      </c>
      <c r="B368" s="4">
        <v>1</v>
      </c>
      <c r="E368" s="5">
        <v>4</v>
      </c>
    </row>
    <row r="369" spans="1:5" x14ac:dyDescent="0.25">
      <c r="A369">
        <v>398</v>
      </c>
      <c r="B369" s="4">
        <v>1</v>
      </c>
      <c r="E369" s="5">
        <v>4</v>
      </c>
    </row>
    <row r="370" spans="1:5" x14ac:dyDescent="0.25">
      <c r="A370">
        <v>399</v>
      </c>
      <c r="B370" s="4">
        <v>1</v>
      </c>
      <c r="E370" s="5">
        <v>4</v>
      </c>
    </row>
    <row r="371" spans="1:5" x14ac:dyDescent="0.25">
      <c r="A371">
        <v>400</v>
      </c>
      <c r="B371" s="4">
        <v>1</v>
      </c>
      <c r="E371" s="5">
        <v>4</v>
      </c>
    </row>
    <row r="372" spans="1:5" x14ac:dyDescent="0.25">
      <c r="A372">
        <v>401</v>
      </c>
      <c r="B372" s="4">
        <v>1</v>
      </c>
      <c r="E372" s="5">
        <v>4</v>
      </c>
    </row>
    <row r="373" spans="1:5" x14ac:dyDescent="0.25">
      <c r="A373">
        <v>402</v>
      </c>
      <c r="B373" s="4">
        <v>1</v>
      </c>
      <c r="E373" s="5">
        <v>4</v>
      </c>
    </row>
    <row r="374" spans="1:5" x14ac:dyDescent="0.25">
      <c r="A374">
        <v>403</v>
      </c>
      <c r="B374" s="4">
        <v>1</v>
      </c>
      <c r="E374" s="5">
        <v>4</v>
      </c>
    </row>
    <row r="375" spans="1:5" x14ac:dyDescent="0.25">
      <c r="A375">
        <v>404</v>
      </c>
      <c r="B375" s="4">
        <v>1</v>
      </c>
      <c r="E375" s="5">
        <v>4</v>
      </c>
    </row>
    <row r="376" spans="1:5" x14ac:dyDescent="0.25">
      <c r="A376">
        <v>405</v>
      </c>
      <c r="B376" s="4">
        <v>1</v>
      </c>
      <c r="E376" s="5">
        <v>4</v>
      </c>
    </row>
    <row r="377" spans="1:5" x14ac:dyDescent="0.25">
      <c r="A377">
        <v>406</v>
      </c>
      <c r="B377" s="4">
        <v>1</v>
      </c>
      <c r="E377" s="5">
        <v>4</v>
      </c>
    </row>
    <row r="378" spans="1:5" x14ac:dyDescent="0.25">
      <c r="A378">
        <v>407</v>
      </c>
      <c r="B378" s="4">
        <v>1</v>
      </c>
      <c r="E378" s="5">
        <v>4</v>
      </c>
    </row>
    <row r="379" spans="1:5" x14ac:dyDescent="0.25">
      <c r="A379">
        <v>408</v>
      </c>
      <c r="B379" s="4">
        <v>1</v>
      </c>
      <c r="E379" s="5">
        <v>4</v>
      </c>
    </row>
    <row r="380" spans="1:5" x14ac:dyDescent="0.25">
      <c r="A380">
        <v>409</v>
      </c>
      <c r="B380" s="4">
        <v>1</v>
      </c>
      <c r="C380" s="2">
        <v>2</v>
      </c>
      <c r="E380" s="5">
        <v>4</v>
      </c>
    </row>
    <row r="381" spans="1:5" x14ac:dyDescent="0.25">
      <c r="A381">
        <v>410</v>
      </c>
      <c r="C381" s="2">
        <v>2</v>
      </c>
    </row>
    <row r="382" spans="1:5" x14ac:dyDescent="0.25">
      <c r="A382">
        <v>411</v>
      </c>
      <c r="C382" s="2">
        <v>2</v>
      </c>
      <c r="D382" s="3">
        <v>3</v>
      </c>
    </row>
    <row r="383" spans="1:5" x14ac:dyDescent="0.25">
      <c r="A383">
        <v>412</v>
      </c>
      <c r="C383" s="2">
        <v>2</v>
      </c>
      <c r="D383" s="3">
        <v>3</v>
      </c>
    </row>
    <row r="384" spans="1:5" x14ac:dyDescent="0.25">
      <c r="A384">
        <v>413</v>
      </c>
      <c r="C384" s="2">
        <v>2</v>
      </c>
      <c r="D384" s="3">
        <v>3</v>
      </c>
    </row>
    <row r="385" spans="1:5" x14ac:dyDescent="0.25">
      <c r="A385">
        <v>414</v>
      </c>
      <c r="C385" s="2">
        <v>2</v>
      </c>
      <c r="D385" s="3">
        <v>3</v>
      </c>
    </row>
    <row r="386" spans="1:5" x14ac:dyDescent="0.25">
      <c r="A386">
        <v>415</v>
      </c>
      <c r="C386" s="2">
        <v>2</v>
      </c>
      <c r="D386" s="3">
        <v>3</v>
      </c>
    </row>
    <row r="387" spans="1:5" x14ac:dyDescent="0.25">
      <c r="A387">
        <v>416</v>
      </c>
      <c r="C387" s="2">
        <v>2</v>
      </c>
      <c r="D387" s="3">
        <v>3</v>
      </c>
    </row>
    <row r="388" spans="1:5" x14ac:dyDescent="0.25">
      <c r="A388">
        <v>417</v>
      </c>
      <c r="C388" s="2">
        <v>2</v>
      </c>
      <c r="D388" s="3">
        <v>3</v>
      </c>
    </row>
    <row r="389" spans="1:5" x14ac:dyDescent="0.25">
      <c r="A389">
        <v>418</v>
      </c>
      <c r="C389" s="2">
        <v>2</v>
      </c>
      <c r="D389" s="3">
        <v>3</v>
      </c>
    </row>
    <row r="390" spans="1:5" x14ac:dyDescent="0.25">
      <c r="A390">
        <v>419</v>
      </c>
      <c r="C390" s="2">
        <v>2</v>
      </c>
      <c r="D390" s="3">
        <v>3</v>
      </c>
    </row>
    <row r="391" spans="1:5" x14ac:dyDescent="0.25">
      <c r="A391">
        <v>420</v>
      </c>
      <c r="C391" s="2">
        <v>2</v>
      </c>
      <c r="D391" s="3">
        <v>3</v>
      </c>
    </row>
    <row r="392" spans="1:5" x14ac:dyDescent="0.25">
      <c r="A392">
        <v>421</v>
      </c>
      <c r="C392" s="2">
        <v>2</v>
      </c>
      <c r="D392" s="3">
        <v>3</v>
      </c>
    </row>
    <row r="393" spans="1:5" x14ac:dyDescent="0.25">
      <c r="A393">
        <v>422</v>
      </c>
      <c r="C393" s="2">
        <v>2</v>
      </c>
      <c r="D393" s="3">
        <v>3</v>
      </c>
    </row>
    <row r="394" spans="1:5" x14ac:dyDescent="0.25">
      <c r="A394">
        <v>423</v>
      </c>
      <c r="C394" s="2">
        <v>2</v>
      </c>
      <c r="D394" s="3">
        <v>3</v>
      </c>
    </row>
    <row r="395" spans="1:5" x14ac:dyDescent="0.25">
      <c r="A395">
        <v>424</v>
      </c>
      <c r="C395" s="2">
        <v>2</v>
      </c>
      <c r="D395" s="3">
        <v>3</v>
      </c>
    </row>
    <row r="396" spans="1:5" x14ac:dyDescent="0.25">
      <c r="A396">
        <v>425</v>
      </c>
      <c r="C396" s="2">
        <v>2</v>
      </c>
      <c r="D396" s="3">
        <v>3</v>
      </c>
    </row>
    <row r="397" spans="1:5" x14ac:dyDescent="0.25">
      <c r="A397">
        <v>426</v>
      </c>
      <c r="C397" s="2">
        <v>2</v>
      </c>
      <c r="D397" s="3">
        <v>3</v>
      </c>
      <c r="E397" s="5">
        <v>4</v>
      </c>
    </row>
    <row r="398" spans="1:5" x14ac:dyDescent="0.25">
      <c r="A398">
        <v>427</v>
      </c>
      <c r="B398" s="4">
        <v>1</v>
      </c>
      <c r="E398" s="5">
        <v>4</v>
      </c>
    </row>
    <row r="399" spans="1:5" x14ac:dyDescent="0.25">
      <c r="A399">
        <v>428</v>
      </c>
      <c r="B399" s="4">
        <v>1</v>
      </c>
      <c r="E399" s="5">
        <v>4</v>
      </c>
    </row>
    <row r="400" spans="1:5" x14ac:dyDescent="0.25">
      <c r="A400">
        <v>429</v>
      </c>
      <c r="B400" s="4">
        <v>1</v>
      </c>
      <c r="E400" s="5">
        <v>4</v>
      </c>
    </row>
    <row r="401" spans="1:5" x14ac:dyDescent="0.25">
      <c r="A401">
        <v>430</v>
      </c>
      <c r="B401" s="4">
        <v>1</v>
      </c>
      <c r="E401" s="5">
        <v>4</v>
      </c>
    </row>
    <row r="402" spans="1:5" x14ac:dyDescent="0.25">
      <c r="A402">
        <v>431</v>
      </c>
      <c r="B402" s="4">
        <v>1</v>
      </c>
      <c r="E402" s="5">
        <v>4</v>
      </c>
    </row>
    <row r="403" spans="1:5" x14ac:dyDescent="0.25">
      <c r="A403">
        <v>432</v>
      </c>
      <c r="B403" s="4">
        <v>1</v>
      </c>
      <c r="E403" s="5">
        <v>4</v>
      </c>
    </row>
    <row r="404" spans="1:5" x14ac:dyDescent="0.25">
      <c r="A404">
        <v>433</v>
      </c>
      <c r="B404" s="4">
        <v>1</v>
      </c>
      <c r="E404" s="5">
        <v>4</v>
      </c>
    </row>
    <row r="405" spans="1:5" x14ac:dyDescent="0.25">
      <c r="A405">
        <v>434</v>
      </c>
      <c r="B405" s="4">
        <v>1</v>
      </c>
      <c r="E405" s="5">
        <v>4</v>
      </c>
    </row>
    <row r="406" spans="1:5" x14ac:dyDescent="0.25">
      <c r="A406">
        <v>435</v>
      </c>
      <c r="B406" s="4">
        <v>1</v>
      </c>
      <c r="E406" s="5">
        <v>4</v>
      </c>
    </row>
    <row r="407" spans="1:5" x14ac:dyDescent="0.25">
      <c r="A407">
        <v>436</v>
      </c>
      <c r="B407" s="4">
        <v>1</v>
      </c>
      <c r="E407" s="5">
        <v>4</v>
      </c>
    </row>
    <row r="408" spans="1:5" x14ac:dyDescent="0.25">
      <c r="A408">
        <v>437</v>
      </c>
      <c r="B408" s="4">
        <v>1</v>
      </c>
      <c r="E408" s="5">
        <v>4</v>
      </c>
    </row>
    <row r="409" spans="1:5" x14ac:dyDescent="0.25">
      <c r="A409">
        <v>438</v>
      </c>
      <c r="B409" s="4">
        <v>1</v>
      </c>
      <c r="E409" s="5">
        <v>4</v>
      </c>
    </row>
    <row r="410" spans="1:5" x14ac:dyDescent="0.25">
      <c r="A410">
        <v>439</v>
      </c>
      <c r="B410" s="4">
        <v>1</v>
      </c>
      <c r="E410" s="5">
        <v>4</v>
      </c>
    </row>
    <row r="411" spans="1:5" x14ac:dyDescent="0.25">
      <c r="A411">
        <v>440</v>
      </c>
      <c r="B411" s="4">
        <v>1</v>
      </c>
      <c r="E411" s="5">
        <v>4</v>
      </c>
    </row>
    <row r="412" spans="1:5" x14ac:dyDescent="0.25">
      <c r="A412">
        <v>441</v>
      </c>
      <c r="B412" s="4">
        <v>1</v>
      </c>
      <c r="E412" s="5">
        <v>4</v>
      </c>
    </row>
    <row r="413" spans="1:5" x14ac:dyDescent="0.25">
      <c r="A413">
        <v>442</v>
      </c>
      <c r="B413" s="4">
        <v>1</v>
      </c>
      <c r="E413" s="5">
        <v>4</v>
      </c>
    </row>
    <row r="414" spans="1:5" x14ac:dyDescent="0.25">
      <c r="A414">
        <v>443</v>
      </c>
      <c r="B414" s="4">
        <v>1</v>
      </c>
      <c r="E414" s="5">
        <v>4</v>
      </c>
    </row>
    <row r="415" spans="1:5" x14ac:dyDescent="0.25">
      <c r="A415">
        <v>444</v>
      </c>
      <c r="B415" s="4">
        <v>1</v>
      </c>
      <c r="D415" s="3">
        <v>3</v>
      </c>
    </row>
    <row r="416" spans="1:5" x14ac:dyDescent="0.25">
      <c r="A416">
        <v>445</v>
      </c>
      <c r="D416" s="3">
        <v>3</v>
      </c>
    </row>
    <row r="417" spans="1:4" x14ac:dyDescent="0.25">
      <c r="A417">
        <v>446</v>
      </c>
      <c r="D417" s="3">
        <v>3</v>
      </c>
    </row>
    <row r="418" spans="1:4" x14ac:dyDescent="0.25">
      <c r="A418">
        <v>447</v>
      </c>
      <c r="C418" s="2">
        <v>2</v>
      </c>
      <c r="D418" s="3">
        <v>3</v>
      </c>
    </row>
    <row r="419" spans="1:4" x14ac:dyDescent="0.25">
      <c r="A419">
        <v>448</v>
      </c>
      <c r="C419" s="2">
        <v>2</v>
      </c>
      <c r="D419" s="3">
        <v>3</v>
      </c>
    </row>
    <row r="420" spans="1:4" x14ac:dyDescent="0.25">
      <c r="A420">
        <v>449</v>
      </c>
      <c r="C420" s="2">
        <v>2</v>
      </c>
      <c r="D420" s="3">
        <v>3</v>
      </c>
    </row>
    <row r="421" spans="1:4" x14ac:dyDescent="0.25">
      <c r="A421">
        <v>450</v>
      </c>
      <c r="C421" s="2">
        <v>2</v>
      </c>
      <c r="D421" s="3">
        <v>3</v>
      </c>
    </row>
    <row r="422" spans="1:4" x14ac:dyDescent="0.25">
      <c r="A422">
        <v>451</v>
      </c>
      <c r="C422" s="2">
        <v>2</v>
      </c>
      <c r="D422" s="3">
        <v>3</v>
      </c>
    </row>
    <row r="423" spans="1:4" x14ac:dyDescent="0.25">
      <c r="A423">
        <v>452</v>
      </c>
      <c r="C423" s="2">
        <v>2</v>
      </c>
      <c r="D423" s="3">
        <v>3</v>
      </c>
    </row>
    <row r="424" spans="1:4" x14ac:dyDescent="0.25">
      <c r="A424">
        <v>453</v>
      </c>
      <c r="C424" s="2">
        <v>2</v>
      </c>
      <c r="D424" s="3">
        <v>3</v>
      </c>
    </row>
    <row r="425" spans="1:4" x14ac:dyDescent="0.25">
      <c r="A425">
        <v>454</v>
      </c>
      <c r="C425" s="2">
        <v>2</v>
      </c>
      <c r="D425" s="3">
        <v>3</v>
      </c>
    </row>
    <row r="426" spans="1:4" x14ac:dyDescent="0.25">
      <c r="A426">
        <v>455</v>
      </c>
      <c r="C426" s="2">
        <v>2</v>
      </c>
      <c r="D426" s="3">
        <v>3</v>
      </c>
    </row>
    <row r="427" spans="1:4" x14ac:dyDescent="0.25">
      <c r="A427">
        <v>456</v>
      </c>
      <c r="C427" s="2">
        <v>2</v>
      </c>
      <c r="D427" s="3">
        <v>3</v>
      </c>
    </row>
    <row r="428" spans="1:4" x14ac:dyDescent="0.25">
      <c r="A428">
        <v>457</v>
      </c>
      <c r="C428" s="2">
        <v>2</v>
      </c>
      <c r="D428" s="3">
        <v>3</v>
      </c>
    </row>
    <row r="429" spans="1:4" x14ac:dyDescent="0.25">
      <c r="A429">
        <v>458</v>
      </c>
      <c r="C429" s="2">
        <v>2</v>
      </c>
      <c r="D429" s="3">
        <v>3</v>
      </c>
    </row>
    <row r="430" spans="1:4" x14ac:dyDescent="0.25">
      <c r="A430">
        <v>459</v>
      </c>
      <c r="C430" s="2">
        <v>2</v>
      </c>
      <c r="D430" s="3">
        <v>3</v>
      </c>
    </row>
    <row r="431" spans="1:4" x14ac:dyDescent="0.25">
      <c r="A431">
        <v>460</v>
      </c>
      <c r="C431" s="2">
        <v>2</v>
      </c>
      <c r="D431" s="3">
        <v>3</v>
      </c>
    </row>
    <row r="432" spans="1:4" x14ac:dyDescent="0.25">
      <c r="A432">
        <v>461</v>
      </c>
      <c r="C432" s="2">
        <v>2</v>
      </c>
      <c r="D432" s="3">
        <v>3</v>
      </c>
    </row>
    <row r="433" spans="1:5" x14ac:dyDescent="0.25">
      <c r="A433">
        <v>462</v>
      </c>
      <c r="C433" s="2">
        <v>2</v>
      </c>
    </row>
    <row r="434" spans="1:5" x14ac:dyDescent="0.25">
      <c r="A434">
        <v>463</v>
      </c>
      <c r="C434" s="2">
        <v>2</v>
      </c>
      <c r="E434" s="5">
        <v>4</v>
      </c>
    </row>
    <row r="435" spans="1:5" x14ac:dyDescent="0.25">
      <c r="A435">
        <v>464</v>
      </c>
      <c r="B435" s="4">
        <v>1</v>
      </c>
      <c r="E435" s="5">
        <v>4</v>
      </c>
    </row>
    <row r="436" spans="1:5" x14ac:dyDescent="0.25">
      <c r="A436">
        <v>465</v>
      </c>
      <c r="B436" s="4">
        <v>1</v>
      </c>
      <c r="E436" s="5">
        <v>4</v>
      </c>
    </row>
    <row r="437" spans="1:5" x14ac:dyDescent="0.25">
      <c r="A437">
        <v>466</v>
      </c>
      <c r="B437" s="4">
        <v>1</v>
      </c>
      <c r="E437" s="5">
        <v>4</v>
      </c>
    </row>
    <row r="438" spans="1:5" x14ac:dyDescent="0.25">
      <c r="A438">
        <v>467</v>
      </c>
      <c r="B438" s="4">
        <v>1</v>
      </c>
      <c r="E438" s="5">
        <v>4</v>
      </c>
    </row>
    <row r="439" spans="1:5" x14ac:dyDescent="0.25">
      <c r="A439">
        <v>468</v>
      </c>
      <c r="B439" s="4">
        <v>1</v>
      </c>
      <c r="E439" s="5">
        <v>4</v>
      </c>
    </row>
    <row r="440" spans="1:5" x14ac:dyDescent="0.25">
      <c r="A440">
        <v>469</v>
      </c>
      <c r="B440" s="4">
        <v>1</v>
      </c>
      <c r="E440" s="5">
        <v>4</v>
      </c>
    </row>
    <row r="441" spans="1:5" x14ac:dyDescent="0.25">
      <c r="A441">
        <v>470</v>
      </c>
      <c r="B441" s="4">
        <v>1</v>
      </c>
      <c r="E441" s="5">
        <v>4</v>
      </c>
    </row>
    <row r="442" spans="1:5" x14ac:dyDescent="0.25">
      <c r="A442">
        <v>471</v>
      </c>
      <c r="B442" s="4">
        <v>1</v>
      </c>
      <c r="E442" s="5">
        <v>4</v>
      </c>
    </row>
    <row r="443" spans="1:5" x14ac:dyDescent="0.25">
      <c r="A443">
        <v>472</v>
      </c>
      <c r="B443" s="4">
        <v>1</v>
      </c>
      <c r="E443" s="5">
        <v>4</v>
      </c>
    </row>
    <row r="444" spans="1:5" x14ac:dyDescent="0.25">
      <c r="A444">
        <v>473</v>
      </c>
      <c r="B444" s="4">
        <v>1</v>
      </c>
      <c r="E444" s="5">
        <v>4</v>
      </c>
    </row>
    <row r="445" spans="1:5" x14ac:dyDescent="0.25">
      <c r="A445">
        <v>474</v>
      </c>
      <c r="B445" s="4">
        <v>1</v>
      </c>
      <c r="E445" s="5">
        <v>4</v>
      </c>
    </row>
    <row r="446" spans="1:5" x14ac:dyDescent="0.25">
      <c r="A446">
        <v>475</v>
      </c>
      <c r="B446" s="4">
        <v>1</v>
      </c>
      <c r="E446" s="5">
        <v>4</v>
      </c>
    </row>
    <row r="447" spans="1:5" x14ac:dyDescent="0.25">
      <c r="A447">
        <v>476</v>
      </c>
      <c r="B447" s="4">
        <v>1</v>
      </c>
      <c r="E447" s="5">
        <v>4</v>
      </c>
    </row>
    <row r="448" spans="1:5" x14ac:dyDescent="0.25">
      <c r="A448">
        <v>477</v>
      </c>
      <c r="B448" s="4">
        <v>1</v>
      </c>
      <c r="E448" s="5">
        <v>4</v>
      </c>
    </row>
    <row r="449" spans="1:5" x14ac:dyDescent="0.25">
      <c r="A449">
        <v>478</v>
      </c>
      <c r="B449" s="4">
        <v>1</v>
      </c>
      <c r="E449" s="5">
        <v>4</v>
      </c>
    </row>
    <row r="450" spans="1:5" x14ac:dyDescent="0.25">
      <c r="A450">
        <v>479</v>
      </c>
    </row>
    <row r="451" spans="1:5" x14ac:dyDescent="0.25">
      <c r="A451">
        <v>480</v>
      </c>
      <c r="C451" s="2">
        <v>2</v>
      </c>
      <c r="D451" s="3">
        <v>3</v>
      </c>
    </row>
    <row r="452" spans="1:5" x14ac:dyDescent="0.25">
      <c r="A452">
        <v>481</v>
      </c>
      <c r="C452" s="2">
        <v>2</v>
      </c>
      <c r="D452" s="3">
        <v>3</v>
      </c>
    </row>
    <row r="453" spans="1:5" x14ac:dyDescent="0.25">
      <c r="A453">
        <v>482</v>
      </c>
      <c r="C453" s="2">
        <v>2</v>
      </c>
      <c r="D453" s="3">
        <v>3</v>
      </c>
    </row>
    <row r="454" spans="1:5" x14ac:dyDescent="0.25">
      <c r="A454">
        <v>483</v>
      </c>
      <c r="C454" s="2">
        <v>2</v>
      </c>
      <c r="D454" s="3">
        <v>3</v>
      </c>
    </row>
    <row r="455" spans="1:5" x14ac:dyDescent="0.25">
      <c r="A455">
        <v>484</v>
      </c>
      <c r="C455" s="2">
        <v>2</v>
      </c>
      <c r="D455" s="3">
        <v>3</v>
      </c>
    </row>
    <row r="456" spans="1:5" x14ac:dyDescent="0.25">
      <c r="A456">
        <v>485</v>
      </c>
      <c r="C456" s="2">
        <v>2</v>
      </c>
      <c r="D456" s="3">
        <v>3</v>
      </c>
    </row>
    <row r="457" spans="1:5" x14ac:dyDescent="0.25">
      <c r="A457">
        <v>486</v>
      </c>
      <c r="C457" s="2">
        <v>2</v>
      </c>
      <c r="D457" s="3">
        <v>3</v>
      </c>
    </row>
    <row r="458" spans="1:5" x14ac:dyDescent="0.25">
      <c r="A458">
        <v>487</v>
      </c>
      <c r="C458" s="2">
        <v>2</v>
      </c>
      <c r="D458" s="3">
        <v>3</v>
      </c>
    </row>
    <row r="459" spans="1:5" x14ac:dyDescent="0.25">
      <c r="A459">
        <v>488</v>
      </c>
      <c r="C459" s="2">
        <v>2</v>
      </c>
      <c r="D459" s="3">
        <v>3</v>
      </c>
    </row>
    <row r="460" spans="1:5" x14ac:dyDescent="0.25">
      <c r="A460">
        <v>489</v>
      </c>
      <c r="C460" s="2">
        <v>2</v>
      </c>
      <c r="D460" s="3">
        <v>3</v>
      </c>
    </row>
    <row r="461" spans="1:5" x14ac:dyDescent="0.25">
      <c r="A461">
        <v>490</v>
      </c>
      <c r="C461" s="2">
        <v>2</v>
      </c>
      <c r="D461" s="3">
        <v>3</v>
      </c>
    </row>
    <row r="462" spans="1:5" x14ac:dyDescent="0.25">
      <c r="A462">
        <v>491</v>
      </c>
      <c r="C462" s="2">
        <v>2</v>
      </c>
      <c r="D462" s="3">
        <v>3</v>
      </c>
    </row>
    <row r="463" spans="1:5" x14ac:dyDescent="0.25">
      <c r="A463">
        <v>492</v>
      </c>
      <c r="C463" s="2">
        <v>2</v>
      </c>
      <c r="D463" s="3">
        <v>3</v>
      </c>
    </row>
    <row r="464" spans="1:5" x14ac:dyDescent="0.25">
      <c r="A464">
        <v>493</v>
      </c>
      <c r="C464" s="2">
        <v>2</v>
      </c>
      <c r="D464" s="3">
        <v>3</v>
      </c>
    </row>
    <row r="465" spans="1:5" x14ac:dyDescent="0.25">
      <c r="A465">
        <v>494</v>
      </c>
      <c r="C465" s="2">
        <v>2</v>
      </c>
      <c r="D465" s="3">
        <v>3</v>
      </c>
    </row>
    <row r="466" spans="1:5" x14ac:dyDescent="0.25">
      <c r="A466">
        <v>495</v>
      </c>
    </row>
    <row r="467" spans="1:5" x14ac:dyDescent="0.25">
      <c r="A467">
        <v>496</v>
      </c>
      <c r="E467" s="5">
        <v>4</v>
      </c>
    </row>
    <row r="468" spans="1:5" x14ac:dyDescent="0.25">
      <c r="A468">
        <v>497</v>
      </c>
      <c r="B468" s="4">
        <v>1</v>
      </c>
      <c r="E468" s="5">
        <v>4</v>
      </c>
    </row>
    <row r="469" spans="1:5" x14ac:dyDescent="0.25">
      <c r="A469">
        <v>498</v>
      </c>
      <c r="B469" s="4">
        <v>1</v>
      </c>
      <c r="E469" s="5">
        <v>4</v>
      </c>
    </row>
    <row r="470" spans="1:5" x14ac:dyDescent="0.25">
      <c r="A470">
        <v>499</v>
      </c>
      <c r="B470" s="4">
        <v>1</v>
      </c>
      <c r="E470" s="5">
        <v>4</v>
      </c>
    </row>
    <row r="471" spans="1:5" x14ac:dyDescent="0.25">
      <c r="A471">
        <v>500</v>
      </c>
      <c r="B471" s="4">
        <v>1</v>
      </c>
      <c r="E471" s="5">
        <v>4</v>
      </c>
    </row>
    <row r="472" spans="1:5" x14ac:dyDescent="0.25">
      <c r="A472">
        <v>501</v>
      </c>
      <c r="B472" s="4">
        <v>1</v>
      </c>
      <c r="E472" s="5">
        <v>4</v>
      </c>
    </row>
    <row r="473" spans="1:5" x14ac:dyDescent="0.25">
      <c r="A473">
        <v>502</v>
      </c>
      <c r="B473" s="4">
        <v>1</v>
      </c>
      <c r="E473" s="5">
        <v>4</v>
      </c>
    </row>
    <row r="474" spans="1:5" x14ac:dyDescent="0.25">
      <c r="A474">
        <v>503</v>
      </c>
      <c r="B474" s="4">
        <v>1</v>
      </c>
      <c r="E474" s="5">
        <v>4</v>
      </c>
    </row>
    <row r="475" spans="1:5" x14ac:dyDescent="0.25">
      <c r="A475">
        <v>504</v>
      </c>
      <c r="B475" s="4">
        <v>1</v>
      </c>
      <c r="E475" s="5">
        <v>4</v>
      </c>
    </row>
    <row r="476" spans="1:5" x14ac:dyDescent="0.25">
      <c r="A476">
        <v>505</v>
      </c>
      <c r="B476" s="4">
        <v>1</v>
      </c>
      <c r="E476" s="5">
        <v>4</v>
      </c>
    </row>
    <row r="477" spans="1:5" x14ac:dyDescent="0.25">
      <c r="A477">
        <v>506</v>
      </c>
      <c r="B477" s="4">
        <v>1</v>
      </c>
      <c r="E477" s="5">
        <v>4</v>
      </c>
    </row>
    <row r="478" spans="1:5" x14ac:dyDescent="0.25">
      <c r="A478">
        <v>507</v>
      </c>
      <c r="B478" s="4">
        <v>1</v>
      </c>
      <c r="E478" s="5">
        <v>4</v>
      </c>
    </row>
    <row r="479" spans="1:5" x14ac:dyDescent="0.25">
      <c r="A479">
        <v>508</v>
      </c>
      <c r="B479" s="4">
        <v>1</v>
      </c>
      <c r="E479" s="5">
        <v>4</v>
      </c>
    </row>
    <row r="480" spans="1:5" x14ac:dyDescent="0.25">
      <c r="A480">
        <v>509</v>
      </c>
      <c r="B480" s="4">
        <v>1</v>
      </c>
      <c r="E480" s="5">
        <v>4</v>
      </c>
    </row>
    <row r="481" spans="1:5" x14ac:dyDescent="0.25">
      <c r="A481">
        <v>510</v>
      </c>
      <c r="B481" s="4">
        <v>1</v>
      </c>
      <c r="E481" s="5">
        <v>4</v>
      </c>
    </row>
    <row r="482" spans="1:5" x14ac:dyDescent="0.25">
      <c r="A482">
        <v>511</v>
      </c>
    </row>
    <row r="483" spans="1:5" x14ac:dyDescent="0.25">
      <c r="A483">
        <v>512</v>
      </c>
      <c r="C483" s="2">
        <v>2</v>
      </c>
      <c r="D483" s="3">
        <v>3</v>
      </c>
    </row>
    <row r="484" spans="1:5" x14ac:dyDescent="0.25">
      <c r="A484">
        <v>513</v>
      </c>
      <c r="C484" s="2">
        <v>2</v>
      </c>
      <c r="D484" s="3">
        <v>3</v>
      </c>
    </row>
    <row r="485" spans="1:5" x14ac:dyDescent="0.25">
      <c r="A485">
        <v>514</v>
      </c>
      <c r="C485" s="2">
        <v>2</v>
      </c>
      <c r="D485" s="3">
        <v>3</v>
      </c>
    </row>
    <row r="486" spans="1:5" x14ac:dyDescent="0.25">
      <c r="A486">
        <v>515</v>
      </c>
      <c r="C486" s="2">
        <v>2</v>
      </c>
      <c r="D486" s="3">
        <v>3</v>
      </c>
    </row>
    <row r="487" spans="1:5" x14ac:dyDescent="0.25">
      <c r="A487">
        <v>516</v>
      </c>
      <c r="C487" s="2">
        <v>2</v>
      </c>
      <c r="D487" s="3">
        <v>3</v>
      </c>
    </row>
    <row r="488" spans="1:5" x14ac:dyDescent="0.25">
      <c r="A488">
        <v>517</v>
      </c>
      <c r="C488" s="2">
        <v>2</v>
      </c>
      <c r="D488" s="3">
        <v>3</v>
      </c>
    </row>
    <row r="489" spans="1:5" x14ac:dyDescent="0.25">
      <c r="A489">
        <v>518</v>
      </c>
      <c r="C489" s="2">
        <v>2</v>
      </c>
      <c r="D489" s="3">
        <v>3</v>
      </c>
    </row>
    <row r="490" spans="1:5" x14ac:dyDescent="0.25">
      <c r="A490">
        <v>519</v>
      </c>
      <c r="C490" s="2">
        <v>2</v>
      </c>
      <c r="D490" s="3">
        <v>3</v>
      </c>
    </row>
    <row r="491" spans="1:5" x14ac:dyDescent="0.25">
      <c r="A491">
        <v>520</v>
      </c>
      <c r="C491" s="2">
        <v>2</v>
      </c>
      <c r="D491" s="3">
        <v>3</v>
      </c>
    </row>
    <row r="492" spans="1:5" x14ac:dyDescent="0.25">
      <c r="A492">
        <v>521</v>
      </c>
      <c r="C492" s="2">
        <v>2</v>
      </c>
      <c r="D492" s="3">
        <v>3</v>
      </c>
    </row>
    <row r="493" spans="1:5" x14ac:dyDescent="0.25">
      <c r="A493">
        <v>522</v>
      </c>
      <c r="C493" s="2">
        <v>2</v>
      </c>
      <c r="D493" s="3">
        <v>3</v>
      </c>
    </row>
    <row r="494" spans="1:5" x14ac:dyDescent="0.25">
      <c r="A494">
        <v>523</v>
      </c>
      <c r="C494" s="2">
        <v>2</v>
      </c>
      <c r="D494" s="3">
        <v>3</v>
      </c>
    </row>
    <row r="495" spans="1:5" x14ac:dyDescent="0.25">
      <c r="A495">
        <v>524</v>
      </c>
      <c r="C495" s="2">
        <v>2</v>
      </c>
      <c r="D495" s="3">
        <v>3</v>
      </c>
    </row>
    <row r="496" spans="1:5" x14ac:dyDescent="0.25">
      <c r="A496">
        <v>525</v>
      </c>
      <c r="C496" s="2">
        <v>2</v>
      </c>
      <c r="D496" s="3">
        <v>3</v>
      </c>
    </row>
    <row r="497" spans="1:5" x14ac:dyDescent="0.25">
      <c r="A497">
        <v>526</v>
      </c>
      <c r="C497" s="2">
        <v>2</v>
      </c>
    </row>
    <row r="498" spans="1:5" x14ac:dyDescent="0.25">
      <c r="A498">
        <v>527</v>
      </c>
      <c r="B498" s="4">
        <v>1</v>
      </c>
    </row>
    <row r="499" spans="1:5" x14ac:dyDescent="0.25">
      <c r="A499">
        <v>528</v>
      </c>
      <c r="B499" s="4">
        <v>1</v>
      </c>
      <c r="E499" s="5">
        <v>4</v>
      </c>
    </row>
    <row r="500" spans="1:5" x14ac:dyDescent="0.25">
      <c r="A500">
        <v>529</v>
      </c>
      <c r="B500" s="4">
        <v>1</v>
      </c>
      <c r="E500" s="5">
        <v>4</v>
      </c>
    </row>
    <row r="501" spans="1:5" x14ac:dyDescent="0.25">
      <c r="A501">
        <v>530</v>
      </c>
      <c r="B501" s="4">
        <v>1</v>
      </c>
      <c r="E501" s="5">
        <v>4</v>
      </c>
    </row>
    <row r="502" spans="1:5" x14ac:dyDescent="0.25">
      <c r="A502">
        <v>531</v>
      </c>
      <c r="B502" s="4">
        <v>1</v>
      </c>
      <c r="E502" s="5">
        <v>4</v>
      </c>
    </row>
    <row r="503" spans="1:5" x14ac:dyDescent="0.25">
      <c r="A503">
        <v>532</v>
      </c>
      <c r="B503" s="4">
        <v>1</v>
      </c>
      <c r="E503" s="5">
        <v>4</v>
      </c>
    </row>
    <row r="504" spans="1:5" x14ac:dyDescent="0.25">
      <c r="A504">
        <v>533</v>
      </c>
      <c r="B504" s="4">
        <v>1</v>
      </c>
      <c r="E504" s="5">
        <v>4</v>
      </c>
    </row>
    <row r="505" spans="1:5" x14ac:dyDescent="0.25">
      <c r="A505">
        <v>534</v>
      </c>
      <c r="B505" s="4">
        <v>1</v>
      </c>
      <c r="E505" s="5">
        <v>4</v>
      </c>
    </row>
    <row r="506" spans="1:5" x14ac:dyDescent="0.25">
      <c r="A506">
        <v>535</v>
      </c>
      <c r="B506" s="4">
        <v>1</v>
      </c>
      <c r="E506" s="5">
        <v>4</v>
      </c>
    </row>
    <row r="507" spans="1:5" x14ac:dyDescent="0.25">
      <c r="A507">
        <v>536</v>
      </c>
      <c r="B507" s="4">
        <v>1</v>
      </c>
      <c r="E507" s="5">
        <v>4</v>
      </c>
    </row>
    <row r="508" spans="1:5" x14ac:dyDescent="0.25">
      <c r="A508">
        <v>537</v>
      </c>
      <c r="B508" s="4">
        <v>1</v>
      </c>
      <c r="E508" s="5">
        <v>4</v>
      </c>
    </row>
    <row r="509" spans="1:5" x14ac:dyDescent="0.25">
      <c r="A509">
        <v>538</v>
      </c>
      <c r="B509" s="4">
        <v>1</v>
      </c>
      <c r="E509" s="5">
        <v>4</v>
      </c>
    </row>
    <row r="510" spans="1:5" x14ac:dyDescent="0.25">
      <c r="A510">
        <v>539</v>
      </c>
      <c r="B510" s="4">
        <v>1</v>
      </c>
      <c r="E510" s="5">
        <v>4</v>
      </c>
    </row>
    <row r="511" spans="1:5" x14ac:dyDescent="0.25">
      <c r="A511">
        <v>540</v>
      </c>
      <c r="B511" s="4">
        <v>1</v>
      </c>
      <c r="E511" s="5">
        <v>4</v>
      </c>
    </row>
    <row r="512" spans="1:5" x14ac:dyDescent="0.25">
      <c r="A512">
        <v>541</v>
      </c>
      <c r="E512" s="5">
        <v>4</v>
      </c>
    </row>
    <row r="513" spans="1:5" x14ac:dyDescent="0.25">
      <c r="A513">
        <v>542</v>
      </c>
      <c r="E513" s="5">
        <v>4</v>
      </c>
    </row>
    <row r="514" spans="1:5" x14ac:dyDescent="0.25">
      <c r="A514">
        <v>543</v>
      </c>
      <c r="D514" s="3">
        <v>3</v>
      </c>
    </row>
    <row r="515" spans="1:5" x14ac:dyDescent="0.25">
      <c r="A515">
        <v>544</v>
      </c>
      <c r="C515" s="2">
        <v>2</v>
      </c>
      <c r="D515" s="3">
        <v>3</v>
      </c>
    </row>
    <row r="516" spans="1:5" x14ac:dyDescent="0.25">
      <c r="A516">
        <v>545</v>
      </c>
      <c r="C516" s="2">
        <v>2</v>
      </c>
      <c r="D516" s="3">
        <v>3</v>
      </c>
    </row>
    <row r="517" spans="1:5" x14ac:dyDescent="0.25">
      <c r="A517">
        <v>546</v>
      </c>
      <c r="C517" s="2">
        <v>2</v>
      </c>
      <c r="D517" s="3">
        <v>3</v>
      </c>
    </row>
    <row r="518" spans="1:5" x14ac:dyDescent="0.25">
      <c r="A518">
        <v>547</v>
      </c>
      <c r="C518" s="2">
        <v>2</v>
      </c>
      <c r="D518" s="3">
        <v>3</v>
      </c>
    </row>
    <row r="519" spans="1:5" x14ac:dyDescent="0.25">
      <c r="A519">
        <v>548</v>
      </c>
      <c r="C519" s="2">
        <v>2</v>
      </c>
      <c r="D519" s="3">
        <v>3</v>
      </c>
    </row>
    <row r="520" spans="1:5" x14ac:dyDescent="0.25">
      <c r="A520">
        <v>549</v>
      </c>
      <c r="C520" s="2">
        <v>2</v>
      </c>
      <c r="D520" s="3">
        <v>3</v>
      </c>
    </row>
    <row r="521" spans="1:5" x14ac:dyDescent="0.25">
      <c r="A521">
        <v>550</v>
      </c>
      <c r="C521" s="2">
        <v>2</v>
      </c>
      <c r="D521" s="3">
        <v>3</v>
      </c>
    </row>
    <row r="522" spans="1:5" x14ac:dyDescent="0.25">
      <c r="A522">
        <v>551</v>
      </c>
      <c r="C522" s="2">
        <v>2</v>
      </c>
      <c r="D522" s="3">
        <v>3</v>
      </c>
    </row>
    <row r="523" spans="1:5" x14ac:dyDescent="0.25">
      <c r="A523">
        <v>552</v>
      </c>
      <c r="C523" s="2">
        <v>2</v>
      </c>
      <c r="D523" s="3">
        <v>3</v>
      </c>
    </row>
    <row r="524" spans="1:5" x14ac:dyDescent="0.25">
      <c r="A524">
        <v>553</v>
      </c>
      <c r="C524" s="2">
        <v>2</v>
      </c>
      <c r="D524" s="3">
        <v>3</v>
      </c>
    </row>
    <row r="525" spans="1:5" x14ac:dyDescent="0.25">
      <c r="A525">
        <v>554</v>
      </c>
      <c r="C525" s="2">
        <v>2</v>
      </c>
      <c r="D525" s="3">
        <v>3</v>
      </c>
    </row>
    <row r="526" spans="1:5" x14ac:dyDescent="0.25">
      <c r="A526">
        <v>555</v>
      </c>
      <c r="C526" s="2">
        <v>2</v>
      </c>
      <c r="D526" s="3">
        <v>3</v>
      </c>
    </row>
    <row r="527" spans="1:5" x14ac:dyDescent="0.25">
      <c r="A527">
        <v>556</v>
      </c>
      <c r="C527" s="2">
        <v>2</v>
      </c>
    </row>
    <row r="528" spans="1:5" x14ac:dyDescent="0.25">
      <c r="A528">
        <v>557</v>
      </c>
    </row>
    <row r="529" spans="1:5" x14ac:dyDescent="0.25">
      <c r="A529">
        <v>558</v>
      </c>
    </row>
    <row r="530" spans="1:5" x14ac:dyDescent="0.25">
      <c r="A530">
        <v>559</v>
      </c>
      <c r="B530" s="4">
        <v>1</v>
      </c>
      <c r="E530" s="5">
        <v>4</v>
      </c>
    </row>
    <row r="531" spans="1:5" x14ac:dyDescent="0.25">
      <c r="A531">
        <v>560</v>
      </c>
      <c r="B531" s="4">
        <v>1</v>
      </c>
      <c r="E531" s="5">
        <v>4</v>
      </c>
    </row>
    <row r="532" spans="1:5" x14ac:dyDescent="0.25">
      <c r="A532">
        <v>561</v>
      </c>
      <c r="B532" s="4">
        <v>1</v>
      </c>
      <c r="E532" s="5">
        <v>4</v>
      </c>
    </row>
    <row r="533" spans="1:5" x14ac:dyDescent="0.25">
      <c r="A533">
        <v>562</v>
      </c>
      <c r="B533" s="4">
        <v>1</v>
      </c>
      <c r="E533" s="5">
        <v>4</v>
      </c>
    </row>
    <row r="534" spans="1:5" x14ac:dyDescent="0.25">
      <c r="A534">
        <v>563</v>
      </c>
      <c r="B534" s="4">
        <v>1</v>
      </c>
      <c r="E534" s="5">
        <v>4</v>
      </c>
    </row>
    <row r="535" spans="1:5" x14ac:dyDescent="0.25">
      <c r="A535">
        <v>564</v>
      </c>
      <c r="B535" s="4">
        <v>1</v>
      </c>
      <c r="E535" s="5">
        <v>4</v>
      </c>
    </row>
    <row r="536" spans="1:5" x14ac:dyDescent="0.25">
      <c r="A536">
        <v>565</v>
      </c>
      <c r="B536" s="4">
        <v>1</v>
      </c>
      <c r="E536" s="5">
        <v>4</v>
      </c>
    </row>
    <row r="537" spans="1:5" x14ac:dyDescent="0.25">
      <c r="A537">
        <v>566</v>
      </c>
      <c r="B537" s="4">
        <v>1</v>
      </c>
      <c r="E537" s="5">
        <v>4</v>
      </c>
    </row>
    <row r="538" spans="1:5" x14ac:dyDescent="0.25">
      <c r="A538">
        <v>567</v>
      </c>
      <c r="B538" s="4">
        <v>1</v>
      </c>
      <c r="E538" s="5">
        <v>4</v>
      </c>
    </row>
    <row r="539" spans="1:5" x14ac:dyDescent="0.25">
      <c r="A539">
        <v>568</v>
      </c>
      <c r="B539" s="4">
        <v>1</v>
      </c>
      <c r="E539" s="5">
        <v>4</v>
      </c>
    </row>
    <row r="540" spans="1:5" x14ac:dyDescent="0.25">
      <c r="A540">
        <v>569</v>
      </c>
      <c r="B540" s="4">
        <v>1</v>
      </c>
      <c r="E540" s="5">
        <v>4</v>
      </c>
    </row>
    <row r="541" spans="1:5" x14ac:dyDescent="0.25">
      <c r="A541">
        <v>570</v>
      </c>
      <c r="B541" s="4">
        <v>1</v>
      </c>
      <c r="E541" s="5">
        <v>4</v>
      </c>
    </row>
    <row r="542" spans="1:5" x14ac:dyDescent="0.25">
      <c r="A542">
        <v>571</v>
      </c>
    </row>
    <row r="543" spans="1:5" x14ac:dyDescent="0.25">
      <c r="A543">
        <v>572</v>
      </c>
    </row>
    <row r="544" spans="1:5" x14ac:dyDescent="0.25">
      <c r="A544">
        <v>573</v>
      </c>
      <c r="C544" s="2">
        <v>2</v>
      </c>
      <c r="D544" s="3">
        <v>3</v>
      </c>
    </row>
    <row r="545" spans="1:5" x14ac:dyDescent="0.25">
      <c r="A545">
        <v>574</v>
      </c>
      <c r="C545" s="2">
        <v>2</v>
      </c>
      <c r="D545" s="3">
        <v>3</v>
      </c>
    </row>
    <row r="546" spans="1:5" x14ac:dyDescent="0.25">
      <c r="A546">
        <v>575</v>
      </c>
      <c r="C546" s="2">
        <v>2</v>
      </c>
      <c r="D546" s="3">
        <v>3</v>
      </c>
    </row>
    <row r="547" spans="1:5" x14ac:dyDescent="0.25">
      <c r="A547">
        <v>576</v>
      </c>
      <c r="C547" s="2">
        <v>2</v>
      </c>
      <c r="D547" s="3">
        <v>3</v>
      </c>
    </row>
    <row r="548" spans="1:5" x14ac:dyDescent="0.25">
      <c r="A548">
        <v>577</v>
      </c>
      <c r="C548" s="2">
        <v>2</v>
      </c>
      <c r="D548" s="3">
        <v>3</v>
      </c>
    </row>
    <row r="549" spans="1:5" x14ac:dyDescent="0.25">
      <c r="A549">
        <v>578</v>
      </c>
      <c r="C549" s="2">
        <v>2</v>
      </c>
      <c r="D549" s="3">
        <v>3</v>
      </c>
    </row>
    <row r="550" spans="1:5" x14ac:dyDescent="0.25">
      <c r="A550">
        <v>579</v>
      </c>
      <c r="C550" s="2">
        <v>2</v>
      </c>
      <c r="D550" s="3">
        <v>3</v>
      </c>
    </row>
    <row r="551" spans="1:5" x14ac:dyDescent="0.25">
      <c r="A551">
        <v>580</v>
      </c>
      <c r="C551" s="2">
        <v>2</v>
      </c>
      <c r="D551" s="3">
        <v>3</v>
      </c>
    </row>
    <row r="552" spans="1:5" x14ac:dyDescent="0.25">
      <c r="A552">
        <v>581</v>
      </c>
      <c r="C552" s="2">
        <v>2</v>
      </c>
      <c r="D552" s="3">
        <v>3</v>
      </c>
    </row>
    <row r="553" spans="1:5" x14ac:dyDescent="0.25">
      <c r="A553">
        <v>582</v>
      </c>
      <c r="C553" s="2">
        <v>2</v>
      </c>
      <c r="D553" s="3">
        <v>3</v>
      </c>
    </row>
    <row r="554" spans="1:5" x14ac:dyDescent="0.25">
      <c r="A554">
        <v>583</v>
      </c>
      <c r="C554" s="2">
        <v>2</v>
      </c>
      <c r="D554" s="3">
        <v>3</v>
      </c>
    </row>
    <row r="555" spans="1:5" x14ac:dyDescent="0.25">
      <c r="A555">
        <v>584</v>
      </c>
      <c r="C555" s="2">
        <v>2</v>
      </c>
      <c r="D555" s="3">
        <v>3</v>
      </c>
    </row>
    <row r="556" spans="1:5" x14ac:dyDescent="0.25">
      <c r="A556">
        <v>585</v>
      </c>
      <c r="C556" s="2">
        <v>2</v>
      </c>
    </row>
    <row r="557" spans="1:5" x14ac:dyDescent="0.25">
      <c r="A557">
        <v>586</v>
      </c>
    </row>
    <row r="558" spans="1:5" x14ac:dyDescent="0.25">
      <c r="A558">
        <v>587</v>
      </c>
      <c r="E558" s="5">
        <v>4</v>
      </c>
    </row>
    <row r="559" spans="1:5" x14ac:dyDescent="0.25">
      <c r="A559">
        <v>588</v>
      </c>
      <c r="B559" s="4">
        <v>1</v>
      </c>
      <c r="E559" s="5">
        <v>4</v>
      </c>
    </row>
    <row r="560" spans="1:5" x14ac:dyDescent="0.25">
      <c r="A560">
        <v>589</v>
      </c>
      <c r="B560" s="4">
        <v>1</v>
      </c>
      <c r="E560" s="5">
        <v>4</v>
      </c>
    </row>
    <row r="561" spans="1:5" x14ac:dyDescent="0.25">
      <c r="A561">
        <v>590</v>
      </c>
      <c r="B561" s="4">
        <v>1</v>
      </c>
      <c r="E561" s="5">
        <v>4</v>
      </c>
    </row>
    <row r="562" spans="1:5" x14ac:dyDescent="0.25">
      <c r="A562">
        <v>591</v>
      </c>
      <c r="B562" s="4">
        <v>1</v>
      </c>
      <c r="E562" s="5">
        <v>4</v>
      </c>
    </row>
    <row r="563" spans="1:5" x14ac:dyDescent="0.25">
      <c r="A563">
        <v>592</v>
      </c>
      <c r="B563" s="4">
        <v>1</v>
      </c>
      <c r="E563" s="5">
        <v>4</v>
      </c>
    </row>
    <row r="564" spans="1:5" x14ac:dyDescent="0.25">
      <c r="A564">
        <v>593</v>
      </c>
      <c r="B564" s="4">
        <v>1</v>
      </c>
      <c r="E564" s="5">
        <v>4</v>
      </c>
    </row>
    <row r="565" spans="1:5" x14ac:dyDescent="0.25">
      <c r="A565">
        <v>594</v>
      </c>
      <c r="B565" s="4">
        <v>1</v>
      </c>
      <c r="E565" s="5">
        <v>4</v>
      </c>
    </row>
    <row r="566" spans="1:5" x14ac:dyDescent="0.25">
      <c r="A566">
        <v>595</v>
      </c>
      <c r="B566" s="4">
        <v>1</v>
      </c>
      <c r="E566" s="5">
        <v>4</v>
      </c>
    </row>
    <row r="567" spans="1:5" x14ac:dyDescent="0.25">
      <c r="A567">
        <v>596</v>
      </c>
      <c r="B567" s="4">
        <v>1</v>
      </c>
      <c r="E567" s="5">
        <v>4</v>
      </c>
    </row>
    <row r="568" spans="1:5" x14ac:dyDescent="0.25">
      <c r="A568">
        <v>597</v>
      </c>
      <c r="B568" s="4">
        <v>1</v>
      </c>
      <c r="E568" s="5">
        <v>4</v>
      </c>
    </row>
    <row r="569" spans="1:5" x14ac:dyDescent="0.25">
      <c r="A569">
        <v>598</v>
      </c>
      <c r="B569" s="4">
        <v>1</v>
      </c>
      <c r="E569" s="5">
        <v>4</v>
      </c>
    </row>
    <row r="570" spans="1:5" x14ac:dyDescent="0.25">
      <c r="A570">
        <v>599</v>
      </c>
      <c r="B570" s="4">
        <v>1</v>
      </c>
      <c r="E570" s="5">
        <v>4</v>
      </c>
    </row>
    <row r="571" spans="1:5" x14ac:dyDescent="0.25">
      <c r="A571">
        <v>600</v>
      </c>
      <c r="B571" s="4">
        <v>1</v>
      </c>
    </row>
    <row r="572" spans="1:5" x14ac:dyDescent="0.25">
      <c r="A572">
        <v>601</v>
      </c>
      <c r="B572" s="4">
        <v>1</v>
      </c>
    </row>
    <row r="573" spans="1:5" x14ac:dyDescent="0.25">
      <c r="A573">
        <v>602</v>
      </c>
      <c r="C573" s="2">
        <v>2</v>
      </c>
    </row>
    <row r="574" spans="1:5" x14ac:dyDescent="0.25">
      <c r="A574">
        <v>603</v>
      </c>
      <c r="C574" s="2">
        <v>2</v>
      </c>
      <c r="D574" s="3">
        <v>3</v>
      </c>
    </row>
    <row r="575" spans="1:5" x14ac:dyDescent="0.25">
      <c r="A575">
        <v>604</v>
      </c>
      <c r="C575" s="2">
        <v>2</v>
      </c>
      <c r="D575" s="3">
        <v>3</v>
      </c>
    </row>
    <row r="576" spans="1:5" x14ac:dyDescent="0.25">
      <c r="A576">
        <v>605</v>
      </c>
      <c r="C576" s="2">
        <v>2</v>
      </c>
      <c r="D576" s="3">
        <v>3</v>
      </c>
    </row>
    <row r="577" spans="1:5" x14ac:dyDescent="0.25">
      <c r="A577">
        <v>606</v>
      </c>
      <c r="C577" s="2">
        <v>2</v>
      </c>
      <c r="D577" s="3">
        <v>3</v>
      </c>
    </row>
    <row r="578" spans="1:5" x14ac:dyDescent="0.25">
      <c r="A578">
        <v>607</v>
      </c>
      <c r="C578" s="2">
        <v>2</v>
      </c>
      <c r="D578" s="3">
        <v>3</v>
      </c>
    </row>
    <row r="579" spans="1:5" x14ac:dyDescent="0.25">
      <c r="A579">
        <v>608</v>
      </c>
      <c r="C579" s="2">
        <v>2</v>
      </c>
      <c r="D579" s="3">
        <v>3</v>
      </c>
    </row>
    <row r="580" spans="1:5" x14ac:dyDescent="0.25">
      <c r="A580">
        <v>609</v>
      </c>
      <c r="C580" s="2">
        <v>2</v>
      </c>
      <c r="D580" s="3">
        <v>3</v>
      </c>
    </row>
    <row r="581" spans="1:5" x14ac:dyDescent="0.25">
      <c r="A581">
        <v>610</v>
      </c>
      <c r="C581" s="2">
        <v>2</v>
      </c>
      <c r="D581" s="3">
        <v>3</v>
      </c>
    </row>
    <row r="582" spans="1:5" x14ac:dyDescent="0.25">
      <c r="A582">
        <v>611</v>
      </c>
      <c r="C582" s="2">
        <v>2</v>
      </c>
      <c r="D582" s="3">
        <v>3</v>
      </c>
    </row>
    <row r="583" spans="1:5" x14ac:dyDescent="0.25">
      <c r="A583">
        <v>612</v>
      </c>
      <c r="C583" s="2">
        <v>2</v>
      </c>
      <c r="D583" s="3">
        <v>3</v>
      </c>
    </row>
    <row r="584" spans="1:5" x14ac:dyDescent="0.25">
      <c r="A584">
        <v>613</v>
      </c>
      <c r="C584" s="2">
        <v>2</v>
      </c>
      <c r="D584" s="3">
        <v>3</v>
      </c>
    </row>
    <row r="585" spans="1:5" x14ac:dyDescent="0.25">
      <c r="A585">
        <v>614</v>
      </c>
      <c r="D585" s="3">
        <v>3</v>
      </c>
    </row>
    <row r="586" spans="1:5" x14ac:dyDescent="0.25">
      <c r="A586">
        <v>615</v>
      </c>
      <c r="D586" s="3">
        <v>3</v>
      </c>
      <c r="E586" s="5">
        <v>4</v>
      </c>
    </row>
    <row r="587" spans="1:5" x14ac:dyDescent="0.25">
      <c r="A587">
        <v>616</v>
      </c>
      <c r="E587" s="5">
        <v>4</v>
      </c>
    </row>
    <row r="588" spans="1:5" x14ac:dyDescent="0.25">
      <c r="A588">
        <v>617</v>
      </c>
      <c r="E588" s="5">
        <v>4</v>
      </c>
    </row>
    <row r="589" spans="1:5" x14ac:dyDescent="0.25">
      <c r="A589">
        <v>618</v>
      </c>
      <c r="B589" s="4">
        <v>1</v>
      </c>
      <c r="E589" s="5">
        <v>4</v>
      </c>
    </row>
    <row r="590" spans="1:5" x14ac:dyDescent="0.25">
      <c r="A590">
        <v>619</v>
      </c>
      <c r="B590" s="4">
        <v>1</v>
      </c>
      <c r="E590" s="5">
        <v>4</v>
      </c>
    </row>
    <row r="591" spans="1:5" x14ac:dyDescent="0.25">
      <c r="A591">
        <v>620</v>
      </c>
      <c r="B591" s="4">
        <v>1</v>
      </c>
      <c r="E591" s="5">
        <v>4</v>
      </c>
    </row>
    <row r="592" spans="1:5" x14ac:dyDescent="0.25">
      <c r="A592">
        <v>621</v>
      </c>
      <c r="B592" s="4">
        <v>1</v>
      </c>
      <c r="E592" s="5">
        <v>4</v>
      </c>
    </row>
    <row r="593" spans="1:5" x14ac:dyDescent="0.25">
      <c r="A593">
        <v>622</v>
      </c>
      <c r="B593" s="4">
        <v>1</v>
      </c>
      <c r="E593" s="5">
        <v>4</v>
      </c>
    </row>
    <row r="594" spans="1:5" x14ac:dyDescent="0.25">
      <c r="A594">
        <v>623</v>
      </c>
      <c r="B594" s="4">
        <v>1</v>
      </c>
      <c r="E594" s="5">
        <v>4</v>
      </c>
    </row>
    <row r="595" spans="1:5" x14ac:dyDescent="0.25">
      <c r="A595">
        <v>624</v>
      </c>
      <c r="B595" s="4">
        <v>1</v>
      </c>
      <c r="E595" s="5">
        <v>4</v>
      </c>
    </row>
    <row r="596" spans="1:5" x14ac:dyDescent="0.25">
      <c r="A596">
        <v>625</v>
      </c>
      <c r="B596" s="4">
        <v>1</v>
      </c>
      <c r="E596" s="5">
        <v>4</v>
      </c>
    </row>
    <row r="597" spans="1:5" x14ac:dyDescent="0.25">
      <c r="A597">
        <v>626</v>
      </c>
      <c r="B597" s="4">
        <v>1</v>
      </c>
      <c r="E597" s="5">
        <v>4</v>
      </c>
    </row>
    <row r="598" spans="1:5" x14ac:dyDescent="0.25">
      <c r="A598">
        <v>627</v>
      </c>
      <c r="B598" s="4">
        <v>1</v>
      </c>
      <c r="E598" s="5">
        <v>4</v>
      </c>
    </row>
    <row r="599" spans="1:5" x14ac:dyDescent="0.25">
      <c r="A599">
        <v>628</v>
      </c>
      <c r="B599" s="4">
        <v>1</v>
      </c>
    </row>
    <row r="600" spans="1:5" x14ac:dyDescent="0.25">
      <c r="A600">
        <v>629</v>
      </c>
      <c r="B600" s="4">
        <v>1</v>
      </c>
      <c r="C600" s="2">
        <v>2</v>
      </c>
    </row>
    <row r="601" spans="1:5" x14ac:dyDescent="0.25">
      <c r="A601">
        <v>630</v>
      </c>
      <c r="B601" s="4">
        <v>1</v>
      </c>
      <c r="C601" s="2">
        <v>2</v>
      </c>
    </row>
    <row r="602" spans="1:5" x14ac:dyDescent="0.25">
      <c r="A602">
        <v>631</v>
      </c>
      <c r="B602" s="4">
        <v>1</v>
      </c>
      <c r="C602" s="2">
        <v>2</v>
      </c>
    </row>
    <row r="603" spans="1:5" x14ac:dyDescent="0.25">
      <c r="A603">
        <v>632</v>
      </c>
      <c r="C603" s="2">
        <v>2</v>
      </c>
    </row>
    <row r="604" spans="1:5" x14ac:dyDescent="0.25">
      <c r="A604">
        <v>633</v>
      </c>
      <c r="C604" s="2">
        <v>2</v>
      </c>
    </row>
    <row r="605" spans="1:5" x14ac:dyDescent="0.25">
      <c r="A605">
        <v>634</v>
      </c>
      <c r="C605" s="2">
        <v>2</v>
      </c>
      <c r="D605" s="3">
        <v>3</v>
      </c>
    </row>
    <row r="606" spans="1:5" x14ac:dyDescent="0.25">
      <c r="A606">
        <v>635</v>
      </c>
      <c r="C606" s="2">
        <v>2</v>
      </c>
      <c r="D606" s="3">
        <v>3</v>
      </c>
    </row>
    <row r="607" spans="1:5" x14ac:dyDescent="0.25">
      <c r="A607">
        <v>636</v>
      </c>
      <c r="C607" s="2">
        <v>2</v>
      </c>
      <c r="D607" s="3">
        <v>3</v>
      </c>
    </row>
    <row r="608" spans="1:5" x14ac:dyDescent="0.25">
      <c r="A608">
        <v>637</v>
      </c>
      <c r="C608" s="2">
        <v>2</v>
      </c>
      <c r="D608" s="3">
        <v>3</v>
      </c>
    </row>
    <row r="609" spans="1:5" x14ac:dyDescent="0.25">
      <c r="A609">
        <v>638</v>
      </c>
      <c r="C609" s="2">
        <v>2</v>
      </c>
      <c r="D609" s="3">
        <v>3</v>
      </c>
    </row>
    <row r="610" spans="1:5" x14ac:dyDescent="0.25">
      <c r="A610">
        <v>639</v>
      </c>
      <c r="C610" s="2">
        <v>2</v>
      </c>
      <c r="D610" s="3">
        <v>3</v>
      </c>
    </row>
    <row r="611" spans="1:5" x14ac:dyDescent="0.25">
      <c r="A611">
        <v>640</v>
      </c>
      <c r="C611" s="2">
        <v>2</v>
      </c>
      <c r="D611" s="3">
        <v>3</v>
      </c>
    </row>
    <row r="612" spans="1:5" x14ac:dyDescent="0.25">
      <c r="A612">
        <v>641</v>
      </c>
      <c r="C612" s="2">
        <v>2</v>
      </c>
      <c r="D612" s="3">
        <v>3</v>
      </c>
    </row>
    <row r="613" spans="1:5" x14ac:dyDescent="0.25">
      <c r="A613">
        <v>642</v>
      </c>
      <c r="C613" s="2">
        <v>2</v>
      </c>
      <c r="D613" s="3">
        <v>3</v>
      </c>
    </row>
    <row r="614" spans="1:5" x14ac:dyDescent="0.25">
      <c r="A614">
        <v>643</v>
      </c>
      <c r="D614" s="3">
        <v>3</v>
      </c>
      <c r="E614" s="5">
        <v>4</v>
      </c>
    </row>
    <row r="615" spans="1:5" x14ac:dyDescent="0.25">
      <c r="A615">
        <v>644</v>
      </c>
      <c r="D615" s="3">
        <v>3</v>
      </c>
      <c r="E615" s="5">
        <v>4</v>
      </c>
    </row>
    <row r="616" spans="1:5" x14ac:dyDescent="0.25">
      <c r="A616">
        <v>645</v>
      </c>
      <c r="D616" s="3">
        <v>3</v>
      </c>
      <c r="E616" s="5">
        <v>4</v>
      </c>
    </row>
    <row r="617" spans="1:5" x14ac:dyDescent="0.25">
      <c r="A617">
        <v>646</v>
      </c>
      <c r="B617" s="4">
        <v>1</v>
      </c>
      <c r="D617" s="3">
        <v>3</v>
      </c>
      <c r="E617" s="5">
        <v>4</v>
      </c>
    </row>
    <row r="618" spans="1:5" x14ac:dyDescent="0.25">
      <c r="A618">
        <v>647</v>
      </c>
      <c r="B618" s="4">
        <v>1</v>
      </c>
      <c r="E618" s="5">
        <v>4</v>
      </c>
    </row>
    <row r="619" spans="1:5" x14ac:dyDescent="0.25">
      <c r="A619">
        <v>648</v>
      </c>
      <c r="B619" s="4">
        <v>1</v>
      </c>
      <c r="E619" s="5">
        <v>4</v>
      </c>
    </row>
    <row r="620" spans="1:5" x14ac:dyDescent="0.25">
      <c r="A620">
        <v>649</v>
      </c>
      <c r="B620" s="4">
        <v>1</v>
      </c>
      <c r="E620" s="5">
        <v>4</v>
      </c>
    </row>
    <row r="621" spans="1:5" x14ac:dyDescent="0.25">
      <c r="A621">
        <v>650</v>
      </c>
      <c r="B621" s="4">
        <v>1</v>
      </c>
      <c r="E621" s="5">
        <v>4</v>
      </c>
    </row>
    <row r="622" spans="1:5" x14ac:dyDescent="0.25">
      <c r="A622">
        <v>651</v>
      </c>
      <c r="B622" s="4">
        <v>1</v>
      </c>
      <c r="E622" s="5">
        <v>4</v>
      </c>
    </row>
    <row r="623" spans="1:5" x14ac:dyDescent="0.25">
      <c r="A623">
        <v>652</v>
      </c>
      <c r="B623" s="4">
        <v>1</v>
      </c>
      <c r="E623" s="5">
        <v>4</v>
      </c>
    </row>
    <row r="624" spans="1:5" x14ac:dyDescent="0.25">
      <c r="A624">
        <v>653</v>
      </c>
      <c r="B624" s="4">
        <v>1</v>
      </c>
      <c r="E624" s="5">
        <v>4</v>
      </c>
    </row>
    <row r="625" spans="1:5" x14ac:dyDescent="0.25">
      <c r="A625">
        <v>654</v>
      </c>
      <c r="B625" s="4">
        <v>1</v>
      </c>
      <c r="E625" s="5">
        <v>4</v>
      </c>
    </row>
    <row r="626" spans="1:5" x14ac:dyDescent="0.25">
      <c r="A626">
        <v>655</v>
      </c>
      <c r="B626" s="4">
        <v>1</v>
      </c>
      <c r="E626" s="5">
        <v>4</v>
      </c>
    </row>
    <row r="627" spans="1:5" x14ac:dyDescent="0.25">
      <c r="A627">
        <v>656</v>
      </c>
      <c r="B627" s="4">
        <v>1</v>
      </c>
      <c r="E627" s="5">
        <v>4</v>
      </c>
    </row>
    <row r="628" spans="1:5" x14ac:dyDescent="0.25">
      <c r="A628">
        <v>657</v>
      </c>
      <c r="B628" s="4">
        <v>1</v>
      </c>
      <c r="E628" s="5">
        <v>4</v>
      </c>
    </row>
    <row r="629" spans="1:5" x14ac:dyDescent="0.25">
      <c r="A629">
        <v>658</v>
      </c>
      <c r="B629" s="4">
        <v>1</v>
      </c>
    </row>
    <row r="630" spans="1:5" x14ac:dyDescent="0.25">
      <c r="A630">
        <v>659</v>
      </c>
      <c r="B630" s="4">
        <v>1</v>
      </c>
    </row>
    <row r="631" spans="1:5" x14ac:dyDescent="0.25">
      <c r="A631">
        <v>660</v>
      </c>
      <c r="B631" s="4">
        <v>1</v>
      </c>
    </row>
    <row r="632" spans="1:5" x14ac:dyDescent="0.25">
      <c r="A632">
        <v>661</v>
      </c>
      <c r="B632" s="4">
        <v>1</v>
      </c>
      <c r="C632" s="2">
        <v>2</v>
      </c>
      <c r="D632" s="3">
        <v>3</v>
      </c>
    </row>
    <row r="633" spans="1:5" x14ac:dyDescent="0.25">
      <c r="A633">
        <v>662</v>
      </c>
      <c r="B633" s="4">
        <v>1</v>
      </c>
      <c r="C633" s="2">
        <v>2</v>
      </c>
      <c r="D633" s="3">
        <v>3</v>
      </c>
    </row>
    <row r="634" spans="1:5" x14ac:dyDescent="0.25">
      <c r="A634">
        <v>663</v>
      </c>
      <c r="C634" s="2">
        <v>2</v>
      </c>
      <c r="D634" s="3">
        <v>3</v>
      </c>
    </row>
    <row r="635" spans="1:5" x14ac:dyDescent="0.25">
      <c r="A635">
        <v>664</v>
      </c>
      <c r="C635" s="2">
        <v>2</v>
      </c>
      <c r="D635" s="3">
        <v>3</v>
      </c>
    </row>
    <row r="636" spans="1:5" x14ac:dyDescent="0.25">
      <c r="A636">
        <v>665</v>
      </c>
      <c r="C636" s="2">
        <v>2</v>
      </c>
      <c r="D636" s="3">
        <v>3</v>
      </c>
    </row>
    <row r="637" spans="1:5" x14ac:dyDescent="0.25">
      <c r="A637">
        <v>666</v>
      </c>
      <c r="C637" s="2">
        <v>2</v>
      </c>
      <c r="D637" s="3">
        <v>3</v>
      </c>
    </row>
    <row r="638" spans="1:5" x14ac:dyDescent="0.25">
      <c r="A638">
        <v>667</v>
      </c>
      <c r="C638" s="2">
        <v>2</v>
      </c>
      <c r="D638" s="3">
        <v>3</v>
      </c>
    </row>
    <row r="639" spans="1:5" x14ac:dyDescent="0.25">
      <c r="A639">
        <v>668</v>
      </c>
      <c r="C639" s="2">
        <v>2</v>
      </c>
      <c r="D639" s="3">
        <v>3</v>
      </c>
    </row>
    <row r="640" spans="1:5" x14ac:dyDescent="0.25">
      <c r="A640">
        <v>669</v>
      </c>
      <c r="C640" s="2">
        <v>2</v>
      </c>
      <c r="D640" s="3">
        <v>3</v>
      </c>
    </row>
    <row r="641" spans="1:5" x14ac:dyDescent="0.25">
      <c r="A641">
        <v>670</v>
      </c>
      <c r="C641" s="2">
        <v>2</v>
      </c>
      <c r="D641" s="3">
        <v>3</v>
      </c>
    </row>
    <row r="642" spans="1:5" x14ac:dyDescent="0.25">
      <c r="A642">
        <v>671</v>
      </c>
      <c r="C642" s="2">
        <v>2</v>
      </c>
      <c r="D642" s="3">
        <v>3</v>
      </c>
    </row>
    <row r="643" spans="1:5" x14ac:dyDescent="0.25">
      <c r="A643">
        <v>672</v>
      </c>
      <c r="C643" s="2">
        <v>2</v>
      </c>
      <c r="D643" s="3">
        <v>3</v>
      </c>
    </row>
    <row r="644" spans="1:5" x14ac:dyDescent="0.25">
      <c r="A644">
        <v>673</v>
      </c>
      <c r="C644" s="2">
        <v>2</v>
      </c>
      <c r="D644" s="3">
        <v>3</v>
      </c>
    </row>
    <row r="645" spans="1:5" x14ac:dyDescent="0.25">
      <c r="A645">
        <v>674</v>
      </c>
      <c r="C645" s="2">
        <v>2</v>
      </c>
      <c r="D645" s="3">
        <v>3</v>
      </c>
    </row>
    <row r="646" spans="1:5" x14ac:dyDescent="0.25">
      <c r="A646">
        <v>675</v>
      </c>
      <c r="C646" s="2">
        <v>2</v>
      </c>
      <c r="D646" s="3">
        <v>3</v>
      </c>
    </row>
    <row r="647" spans="1:5" x14ac:dyDescent="0.25">
      <c r="A647">
        <v>676</v>
      </c>
      <c r="C647" s="2">
        <v>2</v>
      </c>
      <c r="D647" s="3">
        <v>3</v>
      </c>
      <c r="E647" s="5">
        <v>4</v>
      </c>
    </row>
    <row r="648" spans="1:5" x14ac:dyDescent="0.25">
      <c r="A648">
        <v>677</v>
      </c>
      <c r="D648" s="3">
        <v>3</v>
      </c>
      <c r="E648" s="5">
        <v>4</v>
      </c>
    </row>
    <row r="649" spans="1:5" x14ac:dyDescent="0.25">
      <c r="A649">
        <v>678</v>
      </c>
      <c r="B649" s="4">
        <v>1</v>
      </c>
      <c r="E649" s="5">
        <v>4</v>
      </c>
    </row>
    <row r="650" spans="1:5" x14ac:dyDescent="0.25">
      <c r="A650">
        <v>679</v>
      </c>
      <c r="B650" s="4">
        <v>1</v>
      </c>
      <c r="E650" s="5">
        <v>4</v>
      </c>
    </row>
    <row r="651" spans="1:5" x14ac:dyDescent="0.25">
      <c r="A651">
        <v>680</v>
      </c>
      <c r="B651" s="4">
        <v>1</v>
      </c>
      <c r="E651" s="5">
        <v>4</v>
      </c>
    </row>
    <row r="652" spans="1:5" x14ac:dyDescent="0.25">
      <c r="A652">
        <v>681</v>
      </c>
      <c r="B652" s="4">
        <v>1</v>
      </c>
      <c r="E652" s="5">
        <v>4</v>
      </c>
    </row>
    <row r="653" spans="1:5" x14ac:dyDescent="0.25">
      <c r="A653">
        <v>682</v>
      </c>
      <c r="B653" s="4">
        <v>1</v>
      </c>
      <c r="E653" s="5">
        <v>4</v>
      </c>
    </row>
    <row r="654" spans="1:5" x14ac:dyDescent="0.25">
      <c r="A654">
        <v>683</v>
      </c>
      <c r="B654" s="4">
        <v>1</v>
      </c>
      <c r="E654" s="5">
        <v>4</v>
      </c>
    </row>
    <row r="655" spans="1:5" x14ac:dyDescent="0.25">
      <c r="A655">
        <v>684</v>
      </c>
      <c r="B655" s="4">
        <v>1</v>
      </c>
      <c r="E655" s="5">
        <v>4</v>
      </c>
    </row>
    <row r="656" spans="1:5" x14ac:dyDescent="0.25">
      <c r="A656">
        <v>685</v>
      </c>
      <c r="B656" s="4">
        <v>1</v>
      </c>
      <c r="E656" s="5">
        <v>4</v>
      </c>
    </row>
    <row r="657" spans="1:5" x14ac:dyDescent="0.25">
      <c r="A657">
        <v>686</v>
      </c>
      <c r="B657" s="4">
        <v>1</v>
      </c>
      <c r="E657" s="5">
        <v>4</v>
      </c>
    </row>
    <row r="658" spans="1:5" x14ac:dyDescent="0.25">
      <c r="A658">
        <v>687</v>
      </c>
      <c r="B658" s="4">
        <v>1</v>
      </c>
      <c r="E658" s="5">
        <v>4</v>
      </c>
    </row>
    <row r="659" spans="1:5" x14ac:dyDescent="0.25">
      <c r="A659">
        <v>688</v>
      </c>
      <c r="B659" s="4">
        <v>1</v>
      </c>
      <c r="E659" s="5">
        <v>4</v>
      </c>
    </row>
    <row r="660" spans="1:5" x14ac:dyDescent="0.25">
      <c r="A660">
        <v>689</v>
      </c>
      <c r="B660" s="4">
        <v>1</v>
      </c>
      <c r="E660" s="5">
        <v>4</v>
      </c>
    </row>
    <row r="661" spans="1:5" x14ac:dyDescent="0.25">
      <c r="A661">
        <v>690</v>
      </c>
      <c r="B661" s="4">
        <v>1</v>
      </c>
      <c r="E661" s="5">
        <v>4</v>
      </c>
    </row>
    <row r="662" spans="1:5" x14ac:dyDescent="0.25">
      <c r="A662">
        <v>691</v>
      </c>
      <c r="B662" s="4">
        <v>1</v>
      </c>
      <c r="E662" s="5">
        <v>4</v>
      </c>
    </row>
    <row r="663" spans="1:5" x14ac:dyDescent="0.25">
      <c r="A663">
        <v>692</v>
      </c>
      <c r="B663" s="4">
        <v>1</v>
      </c>
      <c r="E663" s="5">
        <v>4</v>
      </c>
    </row>
    <row r="664" spans="1:5" x14ac:dyDescent="0.25">
      <c r="A664">
        <v>693</v>
      </c>
      <c r="B664" s="4">
        <v>1</v>
      </c>
      <c r="E664" s="5">
        <v>4</v>
      </c>
    </row>
    <row r="665" spans="1:5" x14ac:dyDescent="0.25">
      <c r="A665">
        <v>694</v>
      </c>
      <c r="B665" s="4">
        <v>1</v>
      </c>
      <c r="E665" s="5">
        <v>4</v>
      </c>
    </row>
    <row r="666" spans="1:5" x14ac:dyDescent="0.25">
      <c r="A666">
        <v>695</v>
      </c>
      <c r="B666" s="4">
        <v>1</v>
      </c>
      <c r="E666" s="5">
        <v>4</v>
      </c>
    </row>
    <row r="667" spans="1:5" x14ac:dyDescent="0.25">
      <c r="A667">
        <v>696</v>
      </c>
      <c r="B667" s="4">
        <v>1</v>
      </c>
      <c r="C667" s="2">
        <v>2</v>
      </c>
    </row>
    <row r="668" spans="1:5" x14ac:dyDescent="0.25">
      <c r="A668">
        <v>697</v>
      </c>
      <c r="B668" s="4">
        <v>1</v>
      </c>
      <c r="C668" s="2">
        <v>2</v>
      </c>
      <c r="D668" s="3">
        <v>3</v>
      </c>
    </row>
    <row r="669" spans="1:5" x14ac:dyDescent="0.25">
      <c r="A669">
        <v>698</v>
      </c>
      <c r="C669" s="2">
        <v>2</v>
      </c>
      <c r="D669" s="3">
        <v>3</v>
      </c>
    </row>
    <row r="670" spans="1:5" x14ac:dyDescent="0.25">
      <c r="A670">
        <v>699</v>
      </c>
      <c r="C670" s="2">
        <v>2</v>
      </c>
      <c r="D670" s="3">
        <v>3</v>
      </c>
    </row>
    <row r="671" spans="1:5" x14ac:dyDescent="0.25">
      <c r="A671">
        <v>700</v>
      </c>
      <c r="C671" s="2">
        <v>2</v>
      </c>
      <c r="D671" s="3">
        <v>3</v>
      </c>
    </row>
    <row r="672" spans="1:5" x14ac:dyDescent="0.25">
      <c r="A672">
        <v>701</v>
      </c>
      <c r="C672" s="2">
        <v>2</v>
      </c>
      <c r="D672" s="3">
        <v>3</v>
      </c>
    </row>
    <row r="673" spans="1:5" x14ac:dyDescent="0.25">
      <c r="A673">
        <v>702</v>
      </c>
      <c r="C673" s="2">
        <v>2</v>
      </c>
      <c r="D673" s="3">
        <v>3</v>
      </c>
    </row>
    <row r="674" spans="1:5" x14ac:dyDescent="0.25">
      <c r="A674">
        <v>703</v>
      </c>
      <c r="C674" s="2">
        <v>2</v>
      </c>
      <c r="D674" s="3">
        <v>3</v>
      </c>
    </row>
    <row r="675" spans="1:5" x14ac:dyDescent="0.25">
      <c r="A675">
        <v>704</v>
      </c>
      <c r="C675" s="2">
        <v>2</v>
      </c>
      <c r="D675" s="3">
        <v>3</v>
      </c>
    </row>
    <row r="676" spans="1:5" x14ac:dyDescent="0.25">
      <c r="A676">
        <v>705</v>
      </c>
      <c r="C676" s="2">
        <v>2</v>
      </c>
      <c r="D676" s="3">
        <v>3</v>
      </c>
    </row>
    <row r="677" spans="1:5" x14ac:dyDescent="0.25">
      <c r="A677">
        <v>706</v>
      </c>
      <c r="C677" s="2">
        <v>2</v>
      </c>
      <c r="D677" s="3">
        <v>3</v>
      </c>
    </row>
    <row r="678" spans="1:5" x14ac:dyDescent="0.25">
      <c r="A678">
        <v>707</v>
      </c>
      <c r="C678" s="2">
        <v>2</v>
      </c>
      <c r="D678" s="3">
        <v>3</v>
      </c>
    </row>
    <row r="679" spans="1:5" x14ac:dyDescent="0.25">
      <c r="A679">
        <v>708</v>
      </c>
      <c r="C679" s="2">
        <v>2</v>
      </c>
      <c r="D679" s="3">
        <v>3</v>
      </c>
    </row>
    <row r="680" spans="1:5" x14ac:dyDescent="0.25">
      <c r="A680">
        <v>709</v>
      </c>
      <c r="C680" s="2">
        <v>2</v>
      </c>
      <c r="D680" s="3">
        <v>3</v>
      </c>
    </row>
    <row r="681" spans="1:5" x14ac:dyDescent="0.25">
      <c r="A681">
        <v>710</v>
      </c>
      <c r="C681" s="2">
        <v>2</v>
      </c>
      <c r="D681" s="3">
        <v>3</v>
      </c>
    </row>
    <row r="682" spans="1:5" x14ac:dyDescent="0.25">
      <c r="A682">
        <v>711</v>
      </c>
      <c r="C682" s="2">
        <v>2</v>
      </c>
      <c r="D682" s="3">
        <v>3</v>
      </c>
    </row>
    <row r="683" spans="1:5" x14ac:dyDescent="0.25">
      <c r="A683">
        <v>712</v>
      </c>
      <c r="C683" s="2">
        <v>2</v>
      </c>
      <c r="D683" s="3">
        <v>3</v>
      </c>
    </row>
    <row r="684" spans="1:5" x14ac:dyDescent="0.25">
      <c r="A684">
        <v>713</v>
      </c>
      <c r="C684" s="2">
        <v>2</v>
      </c>
      <c r="D684" s="3">
        <v>3</v>
      </c>
    </row>
    <row r="685" spans="1:5" x14ac:dyDescent="0.25">
      <c r="A685">
        <v>714</v>
      </c>
      <c r="B685" s="4">
        <v>1</v>
      </c>
      <c r="C685" s="2">
        <v>2</v>
      </c>
      <c r="D685" s="3">
        <v>3</v>
      </c>
    </row>
    <row r="686" spans="1:5" x14ac:dyDescent="0.25">
      <c r="A686">
        <v>715</v>
      </c>
      <c r="B686" s="4">
        <v>1</v>
      </c>
      <c r="C686" s="2">
        <v>2</v>
      </c>
      <c r="D686" s="3">
        <v>3</v>
      </c>
    </row>
    <row r="687" spans="1:5" x14ac:dyDescent="0.25">
      <c r="A687">
        <v>716</v>
      </c>
      <c r="B687" s="4">
        <v>1</v>
      </c>
      <c r="C687" s="2">
        <v>2</v>
      </c>
      <c r="E687" s="5">
        <v>4</v>
      </c>
    </row>
    <row r="688" spans="1:5" x14ac:dyDescent="0.25">
      <c r="A688">
        <v>717</v>
      </c>
      <c r="B688" s="4">
        <v>1</v>
      </c>
      <c r="C688" s="2">
        <v>2</v>
      </c>
      <c r="E688" s="5">
        <v>4</v>
      </c>
    </row>
    <row r="689" spans="1:5" x14ac:dyDescent="0.25">
      <c r="A689">
        <v>718</v>
      </c>
      <c r="B689" s="4">
        <v>1</v>
      </c>
      <c r="C689" s="2">
        <v>2</v>
      </c>
      <c r="E689" s="5">
        <v>4</v>
      </c>
    </row>
    <row r="690" spans="1:5" x14ac:dyDescent="0.25">
      <c r="A690">
        <v>719</v>
      </c>
      <c r="B690" s="4">
        <v>1</v>
      </c>
      <c r="E690" s="5">
        <v>4</v>
      </c>
    </row>
    <row r="691" spans="1:5" x14ac:dyDescent="0.25">
      <c r="A691">
        <v>720</v>
      </c>
      <c r="B691" s="4">
        <v>1</v>
      </c>
      <c r="E691" s="5">
        <v>4</v>
      </c>
    </row>
    <row r="692" spans="1:5" x14ac:dyDescent="0.25">
      <c r="A692">
        <v>721</v>
      </c>
      <c r="B692" s="4">
        <v>1</v>
      </c>
      <c r="E692" s="5">
        <v>4</v>
      </c>
    </row>
    <row r="693" spans="1:5" x14ac:dyDescent="0.25">
      <c r="A693">
        <v>722</v>
      </c>
      <c r="B693" s="4">
        <v>1</v>
      </c>
      <c r="E693" s="5">
        <v>4</v>
      </c>
    </row>
    <row r="694" spans="1:5" x14ac:dyDescent="0.25">
      <c r="A694">
        <v>723</v>
      </c>
      <c r="B694" s="4">
        <v>1</v>
      </c>
      <c r="E694" s="5">
        <v>4</v>
      </c>
    </row>
    <row r="695" spans="1:5" x14ac:dyDescent="0.25">
      <c r="A695">
        <v>724</v>
      </c>
      <c r="B695" s="4">
        <v>1</v>
      </c>
      <c r="E695" s="5">
        <v>4</v>
      </c>
    </row>
    <row r="696" spans="1:5" x14ac:dyDescent="0.25">
      <c r="A696">
        <v>725</v>
      </c>
      <c r="B696" s="4">
        <v>1</v>
      </c>
      <c r="E696" s="5">
        <v>4</v>
      </c>
    </row>
    <row r="697" spans="1:5" x14ac:dyDescent="0.25">
      <c r="A697">
        <v>726</v>
      </c>
      <c r="B697" s="4">
        <v>1</v>
      </c>
      <c r="E697" s="5">
        <v>4</v>
      </c>
    </row>
    <row r="698" spans="1:5" x14ac:dyDescent="0.25">
      <c r="A698">
        <v>727</v>
      </c>
      <c r="B698" s="4">
        <v>1</v>
      </c>
      <c r="E698" s="5">
        <v>4</v>
      </c>
    </row>
    <row r="699" spans="1:5" x14ac:dyDescent="0.25">
      <c r="A699">
        <v>728</v>
      </c>
      <c r="B699" s="4">
        <v>1</v>
      </c>
      <c r="E699" s="5">
        <v>4</v>
      </c>
    </row>
    <row r="700" spans="1:5" x14ac:dyDescent="0.25">
      <c r="A700">
        <v>729</v>
      </c>
      <c r="B700" s="4">
        <v>1</v>
      </c>
      <c r="E700" s="5">
        <v>4</v>
      </c>
    </row>
    <row r="701" spans="1:5" x14ac:dyDescent="0.25">
      <c r="A701">
        <v>730</v>
      </c>
      <c r="B701" s="4">
        <v>1</v>
      </c>
      <c r="E701" s="5">
        <v>4</v>
      </c>
    </row>
    <row r="702" spans="1:5" x14ac:dyDescent="0.25">
      <c r="A702">
        <v>731</v>
      </c>
      <c r="B702" s="4">
        <v>1</v>
      </c>
      <c r="E702" s="5">
        <v>4</v>
      </c>
    </row>
    <row r="703" spans="1:5" x14ac:dyDescent="0.25">
      <c r="A703">
        <v>732</v>
      </c>
      <c r="B703" s="4">
        <v>1</v>
      </c>
      <c r="E703" s="5">
        <v>4</v>
      </c>
    </row>
    <row r="704" spans="1:5" x14ac:dyDescent="0.25">
      <c r="A704">
        <v>733</v>
      </c>
      <c r="B704" s="4">
        <v>1</v>
      </c>
      <c r="E704" s="5">
        <v>4</v>
      </c>
    </row>
    <row r="705" spans="1:6" x14ac:dyDescent="0.25">
      <c r="A705">
        <v>734</v>
      </c>
      <c r="B705" s="4">
        <v>1</v>
      </c>
      <c r="E705" s="5">
        <v>4</v>
      </c>
    </row>
    <row r="706" spans="1:6" x14ac:dyDescent="0.25">
      <c r="A706">
        <v>735</v>
      </c>
      <c r="B706" s="4">
        <v>1</v>
      </c>
      <c r="E706" s="5">
        <v>4</v>
      </c>
    </row>
    <row r="707" spans="1:6" x14ac:dyDescent="0.25">
      <c r="A707">
        <v>736</v>
      </c>
      <c r="B707" s="4">
        <v>1</v>
      </c>
      <c r="E707" s="5">
        <v>4</v>
      </c>
    </row>
    <row r="708" spans="1:6" x14ac:dyDescent="0.25">
      <c r="A708">
        <v>737</v>
      </c>
      <c r="B708" s="4">
        <v>1</v>
      </c>
      <c r="C708" s="2">
        <v>2</v>
      </c>
      <c r="E708" s="5">
        <v>4</v>
      </c>
    </row>
    <row r="709" spans="1:6" x14ac:dyDescent="0.25">
      <c r="A709">
        <v>738</v>
      </c>
      <c r="B709" s="4">
        <v>1</v>
      </c>
      <c r="C709" s="2">
        <v>2</v>
      </c>
      <c r="D709" s="3">
        <v>3</v>
      </c>
      <c r="E709" s="5">
        <v>4</v>
      </c>
    </row>
    <row r="710" spans="1:6" x14ac:dyDescent="0.25">
      <c r="A710">
        <v>739</v>
      </c>
      <c r="B710" s="4">
        <v>1</v>
      </c>
      <c r="C710" s="2">
        <v>2</v>
      </c>
      <c r="D710" s="3">
        <v>3</v>
      </c>
      <c r="E710" s="5">
        <v>4</v>
      </c>
    </row>
    <row r="711" spans="1:6" x14ac:dyDescent="0.25">
      <c r="A711">
        <v>740</v>
      </c>
      <c r="B711" s="4">
        <v>1</v>
      </c>
      <c r="C711" s="2">
        <v>2</v>
      </c>
      <c r="D711" s="3">
        <v>3</v>
      </c>
      <c r="E711" s="5">
        <v>4</v>
      </c>
    </row>
    <row r="712" spans="1:6" x14ac:dyDescent="0.25">
      <c r="A712">
        <v>741</v>
      </c>
      <c r="C712" s="2">
        <v>2</v>
      </c>
      <c r="D712" s="3">
        <v>3</v>
      </c>
      <c r="E712" s="5">
        <v>4</v>
      </c>
    </row>
    <row r="713" spans="1:6" x14ac:dyDescent="0.25">
      <c r="A713">
        <v>742</v>
      </c>
      <c r="C713" s="2">
        <v>2</v>
      </c>
      <c r="D713" s="3">
        <v>3</v>
      </c>
    </row>
    <row r="714" spans="1:6" x14ac:dyDescent="0.25">
      <c r="A714">
        <v>743</v>
      </c>
      <c r="C714" s="2">
        <v>2</v>
      </c>
      <c r="D714" s="3">
        <v>3</v>
      </c>
    </row>
    <row r="715" spans="1:6" x14ac:dyDescent="0.25">
      <c r="A715">
        <v>744</v>
      </c>
      <c r="C715" s="2">
        <v>2</v>
      </c>
      <c r="D715" s="3">
        <v>3</v>
      </c>
    </row>
    <row r="716" spans="1:6" x14ac:dyDescent="0.25">
      <c r="A716">
        <v>745</v>
      </c>
      <c r="C716" s="2">
        <v>2</v>
      </c>
      <c r="D716" s="3">
        <v>3</v>
      </c>
    </row>
    <row r="717" spans="1:6" x14ac:dyDescent="0.25">
      <c r="A717">
        <v>746</v>
      </c>
      <c r="C717" s="2">
        <v>2</v>
      </c>
      <c r="D717" s="3">
        <v>3</v>
      </c>
      <c r="F717" t="s">
        <v>22</v>
      </c>
    </row>
    <row r="718" spans="1:6" x14ac:dyDescent="0.25">
      <c r="A718">
        <v>777</v>
      </c>
    </row>
    <row r="719" spans="1:6" x14ac:dyDescent="0.25">
      <c r="A719">
        <v>778</v>
      </c>
    </row>
    <row r="720" spans="1:6" x14ac:dyDescent="0.25">
      <c r="A720">
        <v>779</v>
      </c>
      <c r="F720" t="s">
        <v>22</v>
      </c>
    </row>
    <row r="721" spans="1:5" x14ac:dyDescent="0.25">
      <c r="A721">
        <v>780</v>
      </c>
      <c r="B721" s="4">
        <v>1</v>
      </c>
    </row>
    <row r="722" spans="1:5" x14ac:dyDescent="0.25">
      <c r="A722">
        <v>781</v>
      </c>
      <c r="B722" s="4">
        <v>1</v>
      </c>
    </row>
    <row r="723" spans="1:5" x14ac:dyDescent="0.25">
      <c r="A723">
        <v>782</v>
      </c>
      <c r="B723" s="4">
        <v>1</v>
      </c>
    </row>
    <row r="724" spans="1:5" x14ac:dyDescent="0.25">
      <c r="A724">
        <v>783</v>
      </c>
      <c r="B724" s="4">
        <v>1</v>
      </c>
    </row>
    <row r="725" spans="1:5" x14ac:dyDescent="0.25">
      <c r="A725">
        <v>784</v>
      </c>
      <c r="B725" s="4">
        <v>1</v>
      </c>
      <c r="E725" s="5">
        <v>4</v>
      </c>
    </row>
    <row r="726" spans="1:5" x14ac:dyDescent="0.25">
      <c r="A726">
        <v>785</v>
      </c>
      <c r="B726" s="4">
        <v>1</v>
      </c>
      <c r="E726" s="5">
        <v>4</v>
      </c>
    </row>
    <row r="727" spans="1:5" x14ac:dyDescent="0.25">
      <c r="A727">
        <v>786</v>
      </c>
      <c r="B727" s="4">
        <v>1</v>
      </c>
      <c r="E727" s="5">
        <v>4</v>
      </c>
    </row>
    <row r="728" spans="1:5" x14ac:dyDescent="0.25">
      <c r="A728">
        <v>787</v>
      </c>
      <c r="B728" s="4">
        <v>1</v>
      </c>
      <c r="E728" s="5">
        <v>4</v>
      </c>
    </row>
    <row r="729" spans="1:5" x14ac:dyDescent="0.25">
      <c r="A729">
        <v>788</v>
      </c>
      <c r="B729" s="4">
        <v>1</v>
      </c>
      <c r="E729" s="5">
        <v>4</v>
      </c>
    </row>
    <row r="730" spans="1:5" x14ac:dyDescent="0.25">
      <c r="A730">
        <v>789</v>
      </c>
      <c r="B730" s="4">
        <v>1</v>
      </c>
      <c r="E730" s="5">
        <v>4</v>
      </c>
    </row>
    <row r="731" spans="1:5" x14ac:dyDescent="0.25">
      <c r="A731">
        <v>790</v>
      </c>
      <c r="B731" s="4">
        <v>1</v>
      </c>
      <c r="E731" s="5">
        <v>4</v>
      </c>
    </row>
    <row r="732" spans="1:5" x14ac:dyDescent="0.25">
      <c r="A732">
        <v>791</v>
      </c>
      <c r="B732" s="4">
        <v>1</v>
      </c>
      <c r="E732" s="5">
        <v>4</v>
      </c>
    </row>
    <row r="733" spans="1:5" x14ac:dyDescent="0.25">
      <c r="A733">
        <v>792</v>
      </c>
      <c r="B733" s="4">
        <v>1</v>
      </c>
      <c r="E733" s="5">
        <v>4</v>
      </c>
    </row>
    <row r="734" spans="1:5" x14ac:dyDescent="0.25">
      <c r="A734">
        <v>793</v>
      </c>
      <c r="B734" s="4">
        <v>1</v>
      </c>
      <c r="E734" s="5">
        <v>4</v>
      </c>
    </row>
    <row r="735" spans="1:5" x14ac:dyDescent="0.25">
      <c r="A735">
        <v>794</v>
      </c>
      <c r="B735" s="4">
        <v>1</v>
      </c>
      <c r="E735" s="5">
        <v>4</v>
      </c>
    </row>
    <row r="736" spans="1:5" x14ac:dyDescent="0.25">
      <c r="A736">
        <v>795</v>
      </c>
      <c r="C736" s="2">
        <v>2</v>
      </c>
      <c r="E736" s="5">
        <v>4</v>
      </c>
    </row>
    <row r="737" spans="1:5" x14ac:dyDescent="0.25">
      <c r="A737">
        <v>796</v>
      </c>
      <c r="C737" s="2">
        <v>2</v>
      </c>
      <c r="E737" s="5">
        <v>4</v>
      </c>
    </row>
    <row r="738" spans="1:5" x14ac:dyDescent="0.25">
      <c r="A738">
        <v>797</v>
      </c>
      <c r="C738" s="2">
        <v>2</v>
      </c>
      <c r="E738" s="5">
        <v>4</v>
      </c>
    </row>
    <row r="739" spans="1:5" x14ac:dyDescent="0.25">
      <c r="A739">
        <v>798</v>
      </c>
      <c r="C739" s="2">
        <v>2</v>
      </c>
    </row>
    <row r="740" spans="1:5" x14ac:dyDescent="0.25">
      <c r="A740">
        <v>799</v>
      </c>
      <c r="C740" s="2">
        <v>2</v>
      </c>
      <c r="D740" s="3">
        <v>3</v>
      </c>
    </row>
    <row r="741" spans="1:5" x14ac:dyDescent="0.25">
      <c r="A741">
        <v>800</v>
      </c>
      <c r="C741" s="2">
        <v>2</v>
      </c>
      <c r="D741" s="3">
        <v>3</v>
      </c>
    </row>
    <row r="742" spans="1:5" x14ac:dyDescent="0.25">
      <c r="A742">
        <v>801</v>
      </c>
      <c r="C742" s="2">
        <v>2</v>
      </c>
      <c r="D742" s="3">
        <v>3</v>
      </c>
    </row>
    <row r="743" spans="1:5" x14ac:dyDescent="0.25">
      <c r="A743">
        <v>802</v>
      </c>
      <c r="C743" s="2">
        <v>2</v>
      </c>
      <c r="D743" s="3">
        <v>3</v>
      </c>
    </row>
    <row r="744" spans="1:5" x14ac:dyDescent="0.25">
      <c r="A744">
        <v>803</v>
      </c>
      <c r="C744" s="2">
        <v>2</v>
      </c>
      <c r="D744" s="3">
        <v>3</v>
      </c>
    </row>
    <row r="745" spans="1:5" x14ac:dyDescent="0.25">
      <c r="A745">
        <v>804</v>
      </c>
      <c r="C745" s="2">
        <v>2</v>
      </c>
      <c r="D745" s="3">
        <v>3</v>
      </c>
    </row>
    <row r="746" spans="1:5" x14ac:dyDescent="0.25">
      <c r="A746">
        <v>805</v>
      </c>
      <c r="C746" s="2">
        <v>2</v>
      </c>
      <c r="D746" s="3">
        <v>3</v>
      </c>
    </row>
    <row r="747" spans="1:5" x14ac:dyDescent="0.25">
      <c r="A747">
        <v>806</v>
      </c>
      <c r="C747" s="2">
        <v>2</v>
      </c>
      <c r="D747" s="3">
        <v>3</v>
      </c>
    </row>
    <row r="748" spans="1:5" x14ac:dyDescent="0.25">
      <c r="A748">
        <v>807</v>
      </c>
      <c r="C748" s="2">
        <v>2</v>
      </c>
      <c r="D748" s="3">
        <v>3</v>
      </c>
    </row>
    <row r="749" spans="1:5" x14ac:dyDescent="0.25">
      <c r="A749">
        <v>808</v>
      </c>
      <c r="C749" s="2">
        <v>2</v>
      </c>
      <c r="D749" s="3">
        <v>3</v>
      </c>
    </row>
    <row r="750" spans="1:5" x14ac:dyDescent="0.25">
      <c r="A750">
        <v>809</v>
      </c>
      <c r="D750" s="3">
        <v>3</v>
      </c>
      <c r="E750" s="5">
        <v>4</v>
      </c>
    </row>
    <row r="751" spans="1:5" x14ac:dyDescent="0.25">
      <c r="A751">
        <v>810</v>
      </c>
      <c r="D751" s="3">
        <v>3</v>
      </c>
      <c r="E751" s="5">
        <v>4</v>
      </c>
    </row>
    <row r="752" spans="1:5" x14ac:dyDescent="0.25">
      <c r="A752">
        <v>811</v>
      </c>
      <c r="D752" s="3">
        <v>3</v>
      </c>
      <c r="E752" s="5">
        <v>4</v>
      </c>
    </row>
    <row r="753" spans="1:5" x14ac:dyDescent="0.25">
      <c r="A753">
        <v>812</v>
      </c>
      <c r="E753" s="5">
        <v>4</v>
      </c>
    </row>
    <row r="754" spans="1:5" x14ac:dyDescent="0.25">
      <c r="A754">
        <v>813</v>
      </c>
      <c r="B754" s="4">
        <v>1</v>
      </c>
      <c r="E754" s="5">
        <v>4</v>
      </c>
    </row>
    <row r="755" spans="1:5" x14ac:dyDescent="0.25">
      <c r="A755">
        <v>814</v>
      </c>
      <c r="B755" s="4">
        <v>1</v>
      </c>
      <c r="E755" s="5">
        <v>4</v>
      </c>
    </row>
    <row r="756" spans="1:5" x14ac:dyDescent="0.25">
      <c r="A756">
        <v>815</v>
      </c>
      <c r="B756" s="4">
        <v>1</v>
      </c>
      <c r="E756" s="5">
        <v>4</v>
      </c>
    </row>
    <row r="757" spans="1:5" x14ac:dyDescent="0.25">
      <c r="A757">
        <v>816</v>
      </c>
      <c r="B757" s="4">
        <v>1</v>
      </c>
      <c r="E757" s="5">
        <v>4</v>
      </c>
    </row>
    <row r="758" spans="1:5" x14ac:dyDescent="0.25">
      <c r="A758">
        <v>817</v>
      </c>
      <c r="B758" s="4">
        <v>1</v>
      </c>
      <c r="E758" s="5">
        <v>4</v>
      </c>
    </row>
    <row r="759" spans="1:5" x14ac:dyDescent="0.25">
      <c r="A759">
        <v>818</v>
      </c>
      <c r="B759" s="4">
        <v>1</v>
      </c>
      <c r="E759" s="5">
        <v>4</v>
      </c>
    </row>
    <row r="760" spans="1:5" x14ac:dyDescent="0.25">
      <c r="A760">
        <v>819</v>
      </c>
      <c r="B760" s="4">
        <v>1</v>
      </c>
      <c r="E760" s="5">
        <v>4</v>
      </c>
    </row>
    <row r="761" spans="1:5" x14ac:dyDescent="0.25">
      <c r="A761">
        <v>820</v>
      </c>
      <c r="B761" s="4">
        <v>1</v>
      </c>
      <c r="E761" s="5">
        <v>4</v>
      </c>
    </row>
    <row r="762" spans="1:5" x14ac:dyDescent="0.25">
      <c r="A762">
        <v>821</v>
      </c>
      <c r="B762" s="4">
        <v>1</v>
      </c>
      <c r="E762" s="5">
        <v>4</v>
      </c>
    </row>
    <row r="763" spans="1:5" x14ac:dyDescent="0.25">
      <c r="A763">
        <v>822</v>
      </c>
      <c r="B763" s="4">
        <v>1</v>
      </c>
    </row>
    <row r="764" spans="1:5" x14ac:dyDescent="0.25">
      <c r="A764">
        <v>823</v>
      </c>
      <c r="B764" s="4">
        <v>1</v>
      </c>
    </row>
    <row r="765" spans="1:5" x14ac:dyDescent="0.25">
      <c r="A765">
        <v>824</v>
      </c>
      <c r="B765" s="4">
        <v>1</v>
      </c>
      <c r="C765" s="2">
        <v>2</v>
      </c>
    </row>
    <row r="766" spans="1:5" x14ac:dyDescent="0.25">
      <c r="A766">
        <v>825</v>
      </c>
      <c r="B766" s="4">
        <v>1</v>
      </c>
      <c r="C766" s="2">
        <v>2</v>
      </c>
    </row>
    <row r="767" spans="1:5" x14ac:dyDescent="0.25">
      <c r="A767">
        <v>826</v>
      </c>
      <c r="B767" s="4">
        <v>1</v>
      </c>
      <c r="C767" s="2">
        <v>2</v>
      </c>
    </row>
    <row r="768" spans="1:5" x14ac:dyDescent="0.25">
      <c r="A768">
        <v>827</v>
      </c>
      <c r="C768" s="2">
        <v>2</v>
      </c>
    </row>
    <row r="769" spans="1:5" x14ac:dyDescent="0.25">
      <c r="A769">
        <v>828</v>
      </c>
      <c r="C769" s="2">
        <v>2</v>
      </c>
    </row>
    <row r="770" spans="1:5" x14ac:dyDescent="0.25">
      <c r="A770">
        <v>829</v>
      </c>
      <c r="C770" s="2">
        <v>2</v>
      </c>
      <c r="D770" s="3">
        <v>3</v>
      </c>
    </row>
    <row r="771" spans="1:5" x14ac:dyDescent="0.25">
      <c r="A771">
        <v>830</v>
      </c>
      <c r="C771" s="2">
        <v>2</v>
      </c>
      <c r="D771" s="3">
        <v>3</v>
      </c>
    </row>
    <row r="772" spans="1:5" x14ac:dyDescent="0.25">
      <c r="A772">
        <v>831</v>
      </c>
      <c r="C772" s="2">
        <v>2</v>
      </c>
      <c r="D772" s="3">
        <v>3</v>
      </c>
    </row>
    <row r="773" spans="1:5" x14ac:dyDescent="0.25">
      <c r="A773">
        <v>832</v>
      </c>
      <c r="C773" s="2">
        <v>2</v>
      </c>
      <c r="D773" s="3">
        <v>3</v>
      </c>
    </row>
    <row r="774" spans="1:5" x14ac:dyDescent="0.25">
      <c r="A774">
        <v>833</v>
      </c>
      <c r="C774" s="2">
        <v>2</v>
      </c>
      <c r="D774" s="3">
        <v>3</v>
      </c>
    </row>
    <row r="775" spans="1:5" x14ac:dyDescent="0.25">
      <c r="A775">
        <v>834</v>
      </c>
      <c r="C775" s="2">
        <v>2</v>
      </c>
      <c r="D775" s="3">
        <v>3</v>
      </c>
    </row>
    <row r="776" spans="1:5" x14ac:dyDescent="0.25">
      <c r="A776">
        <v>835</v>
      </c>
      <c r="C776" s="2">
        <v>2</v>
      </c>
      <c r="D776" s="3">
        <v>3</v>
      </c>
    </row>
    <row r="777" spans="1:5" x14ac:dyDescent="0.25">
      <c r="A777">
        <v>836</v>
      </c>
      <c r="C777" s="2">
        <v>2</v>
      </c>
      <c r="D777" s="3">
        <v>3</v>
      </c>
    </row>
    <row r="778" spans="1:5" x14ac:dyDescent="0.25">
      <c r="A778">
        <v>837</v>
      </c>
      <c r="D778" s="3">
        <v>3</v>
      </c>
      <c r="E778" s="5">
        <v>4</v>
      </c>
    </row>
    <row r="779" spans="1:5" x14ac:dyDescent="0.25">
      <c r="A779">
        <v>838</v>
      </c>
      <c r="D779" s="3">
        <v>3</v>
      </c>
      <c r="E779" s="5">
        <v>4</v>
      </c>
    </row>
    <row r="780" spans="1:5" x14ac:dyDescent="0.25">
      <c r="A780">
        <v>839</v>
      </c>
      <c r="D780" s="3">
        <v>3</v>
      </c>
      <c r="E780" s="5">
        <v>4</v>
      </c>
    </row>
    <row r="781" spans="1:5" x14ac:dyDescent="0.25">
      <c r="A781">
        <v>840</v>
      </c>
      <c r="B781" s="4">
        <v>1</v>
      </c>
      <c r="E781" s="5">
        <v>4</v>
      </c>
    </row>
    <row r="782" spans="1:5" x14ac:dyDescent="0.25">
      <c r="A782">
        <v>841</v>
      </c>
      <c r="B782" s="4">
        <v>1</v>
      </c>
      <c r="E782" s="5">
        <v>4</v>
      </c>
    </row>
    <row r="783" spans="1:5" x14ac:dyDescent="0.25">
      <c r="A783">
        <v>842</v>
      </c>
      <c r="B783" s="4">
        <v>1</v>
      </c>
      <c r="E783" s="5">
        <v>4</v>
      </c>
    </row>
    <row r="784" spans="1:5" x14ac:dyDescent="0.25">
      <c r="A784">
        <v>843</v>
      </c>
      <c r="B784" s="4">
        <v>1</v>
      </c>
      <c r="E784" s="5">
        <v>4</v>
      </c>
    </row>
    <row r="785" spans="1:5" x14ac:dyDescent="0.25">
      <c r="A785">
        <v>844</v>
      </c>
      <c r="B785" s="4">
        <v>1</v>
      </c>
      <c r="E785" s="5">
        <v>4</v>
      </c>
    </row>
    <row r="786" spans="1:5" x14ac:dyDescent="0.25">
      <c r="A786">
        <v>845</v>
      </c>
      <c r="B786" s="4">
        <v>1</v>
      </c>
      <c r="E786" s="5">
        <v>4</v>
      </c>
    </row>
    <row r="787" spans="1:5" x14ac:dyDescent="0.25">
      <c r="A787">
        <v>846</v>
      </c>
      <c r="B787" s="4">
        <v>1</v>
      </c>
      <c r="E787" s="5">
        <v>4</v>
      </c>
    </row>
    <row r="788" spans="1:5" x14ac:dyDescent="0.25">
      <c r="A788">
        <v>847</v>
      </c>
      <c r="B788" s="4">
        <v>1</v>
      </c>
      <c r="E788" s="5">
        <v>4</v>
      </c>
    </row>
    <row r="789" spans="1:5" x14ac:dyDescent="0.25">
      <c r="A789">
        <v>848</v>
      </c>
      <c r="B789" s="4">
        <v>1</v>
      </c>
      <c r="E789" s="5">
        <v>4</v>
      </c>
    </row>
    <row r="790" spans="1:5" x14ac:dyDescent="0.25">
      <c r="A790">
        <v>849</v>
      </c>
      <c r="B790" s="4">
        <v>1</v>
      </c>
    </row>
    <row r="791" spans="1:5" x14ac:dyDescent="0.25">
      <c r="A791">
        <v>850</v>
      </c>
      <c r="B791" s="4">
        <v>1</v>
      </c>
    </row>
    <row r="792" spans="1:5" x14ac:dyDescent="0.25">
      <c r="A792">
        <v>851</v>
      </c>
      <c r="B792" s="4">
        <v>1</v>
      </c>
    </row>
    <row r="793" spans="1:5" x14ac:dyDescent="0.25">
      <c r="A793">
        <v>852</v>
      </c>
      <c r="B793" s="4">
        <v>1</v>
      </c>
      <c r="C793" s="2">
        <v>2</v>
      </c>
    </row>
    <row r="794" spans="1:5" x14ac:dyDescent="0.25">
      <c r="A794">
        <v>853</v>
      </c>
      <c r="C794" s="2">
        <v>2</v>
      </c>
    </row>
    <row r="795" spans="1:5" x14ac:dyDescent="0.25">
      <c r="A795">
        <v>854</v>
      </c>
      <c r="C795" s="2">
        <v>2</v>
      </c>
    </row>
    <row r="796" spans="1:5" x14ac:dyDescent="0.25">
      <c r="A796">
        <v>855</v>
      </c>
      <c r="C796" s="2">
        <v>2</v>
      </c>
    </row>
    <row r="797" spans="1:5" x14ac:dyDescent="0.25">
      <c r="A797">
        <v>856</v>
      </c>
      <c r="C797" s="2">
        <v>2</v>
      </c>
      <c r="D797" s="3">
        <v>3</v>
      </c>
    </row>
    <row r="798" spans="1:5" x14ac:dyDescent="0.25">
      <c r="A798">
        <v>857</v>
      </c>
      <c r="C798" s="2">
        <v>2</v>
      </c>
      <c r="D798" s="3">
        <v>3</v>
      </c>
    </row>
    <row r="799" spans="1:5" x14ac:dyDescent="0.25">
      <c r="A799">
        <v>858</v>
      </c>
      <c r="C799" s="2">
        <v>2</v>
      </c>
      <c r="D799" s="3">
        <v>3</v>
      </c>
    </row>
    <row r="800" spans="1:5" x14ac:dyDescent="0.25">
      <c r="A800">
        <v>859</v>
      </c>
      <c r="C800" s="2">
        <v>2</v>
      </c>
      <c r="D800" s="3">
        <v>3</v>
      </c>
    </row>
    <row r="801" spans="1:5" x14ac:dyDescent="0.25">
      <c r="A801">
        <v>860</v>
      </c>
      <c r="C801" s="2">
        <v>2</v>
      </c>
      <c r="D801" s="3">
        <v>3</v>
      </c>
    </row>
    <row r="802" spans="1:5" x14ac:dyDescent="0.25">
      <c r="A802">
        <v>861</v>
      </c>
      <c r="C802" s="2">
        <v>2</v>
      </c>
      <c r="D802" s="3">
        <v>3</v>
      </c>
    </row>
    <row r="803" spans="1:5" x14ac:dyDescent="0.25">
      <c r="A803">
        <v>862</v>
      </c>
      <c r="C803" s="2">
        <v>2</v>
      </c>
      <c r="D803" s="3">
        <v>3</v>
      </c>
    </row>
    <row r="804" spans="1:5" x14ac:dyDescent="0.25">
      <c r="A804">
        <v>863</v>
      </c>
      <c r="D804" s="3">
        <v>3</v>
      </c>
      <c r="E804" s="5">
        <v>4</v>
      </c>
    </row>
    <row r="805" spans="1:5" x14ac:dyDescent="0.25">
      <c r="A805">
        <v>864</v>
      </c>
      <c r="D805" s="3">
        <v>3</v>
      </c>
      <c r="E805" s="5">
        <v>4</v>
      </c>
    </row>
    <row r="806" spans="1:5" x14ac:dyDescent="0.25">
      <c r="A806">
        <v>865</v>
      </c>
      <c r="D806" s="3">
        <v>3</v>
      </c>
      <c r="E806" s="5">
        <v>4</v>
      </c>
    </row>
    <row r="807" spans="1:5" x14ac:dyDescent="0.25">
      <c r="A807">
        <v>866</v>
      </c>
      <c r="D807" s="3">
        <v>3</v>
      </c>
      <c r="E807" s="5">
        <v>4</v>
      </c>
    </row>
    <row r="808" spans="1:5" x14ac:dyDescent="0.25">
      <c r="A808">
        <v>867</v>
      </c>
      <c r="D808" s="3">
        <v>3</v>
      </c>
      <c r="E808" s="5">
        <v>4</v>
      </c>
    </row>
    <row r="809" spans="1:5" x14ac:dyDescent="0.25">
      <c r="A809">
        <v>868</v>
      </c>
      <c r="B809" s="4">
        <v>1</v>
      </c>
      <c r="E809" s="5">
        <v>4</v>
      </c>
    </row>
    <row r="810" spans="1:5" x14ac:dyDescent="0.25">
      <c r="A810">
        <v>869</v>
      </c>
      <c r="B810" s="4">
        <v>1</v>
      </c>
      <c r="E810" s="5">
        <v>4</v>
      </c>
    </row>
    <row r="811" spans="1:5" x14ac:dyDescent="0.25">
      <c r="A811">
        <v>870</v>
      </c>
      <c r="B811" s="4">
        <v>1</v>
      </c>
      <c r="E811" s="5">
        <v>4</v>
      </c>
    </row>
    <row r="812" spans="1:5" x14ac:dyDescent="0.25">
      <c r="A812">
        <v>871</v>
      </c>
      <c r="B812" s="4">
        <v>1</v>
      </c>
      <c r="E812" s="5">
        <v>4</v>
      </c>
    </row>
    <row r="813" spans="1:5" x14ac:dyDescent="0.25">
      <c r="A813">
        <v>872</v>
      </c>
      <c r="B813" s="4">
        <v>1</v>
      </c>
      <c r="E813" s="5">
        <v>4</v>
      </c>
    </row>
    <row r="814" spans="1:5" x14ac:dyDescent="0.25">
      <c r="A814">
        <v>873</v>
      </c>
      <c r="B814" s="4">
        <v>1</v>
      </c>
      <c r="E814" s="5">
        <v>4</v>
      </c>
    </row>
    <row r="815" spans="1:5" x14ac:dyDescent="0.25">
      <c r="A815">
        <v>874</v>
      </c>
      <c r="B815" s="4">
        <v>1</v>
      </c>
      <c r="E815" s="5">
        <v>4</v>
      </c>
    </row>
    <row r="816" spans="1:5" x14ac:dyDescent="0.25">
      <c r="A816">
        <v>875</v>
      </c>
      <c r="B816" s="4">
        <v>1</v>
      </c>
    </row>
    <row r="817" spans="1:5" x14ac:dyDescent="0.25">
      <c r="A817">
        <v>876</v>
      </c>
      <c r="B817" s="4">
        <v>1</v>
      </c>
    </row>
    <row r="818" spans="1:5" x14ac:dyDescent="0.25">
      <c r="A818">
        <v>877</v>
      </c>
      <c r="B818" s="4">
        <v>1</v>
      </c>
      <c r="C818" s="2">
        <v>2</v>
      </c>
    </row>
    <row r="819" spans="1:5" x14ac:dyDescent="0.25">
      <c r="A819">
        <v>878</v>
      </c>
      <c r="B819" s="4">
        <v>1</v>
      </c>
      <c r="C819" s="2">
        <v>2</v>
      </c>
    </row>
    <row r="820" spans="1:5" x14ac:dyDescent="0.25">
      <c r="A820">
        <v>879</v>
      </c>
      <c r="B820" s="4">
        <v>1</v>
      </c>
      <c r="C820" s="2">
        <v>2</v>
      </c>
    </row>
    <row r="821" spans="1:5" x14ac:dyDescent="0.25">
      <c r="A821">
        <v>880</v>
      </c>
      <c r="B821" s="4">
        <v>1</v>
      </c>
      <c r="C821" s="2">
        <v>2</v>
      </c>
    </row>
    <row r="822" spans="1:5" x14ac:dyDescent="0.25">
      <c r="A822">
        <v>881</v>
      </c>
      <c r="C822" s="2">
        <v>2</v>
      </c>
    </row>
    <row r="823" spans="1:5" x14ac:dyDescent="0.25">
      <c r="A823">
        <v>882</v>
      </c>
      <c r="C823" s="2">
        <v>2</v>
      </c>
    </row>
    <row r="824" spans="1:5" x14ac:dyDescent="0.25">
      <c r="A824">
        <v>883</v>
      </c>
      <c r="C824" s="2">
        <v>2</v>
      </c>
    </row>
    <row r="825" spans="1:5" x14ac:dyDescent="0.25">
      <c r="A825">
        <v>884</v>
      </c>
      <c r="C825" s="2">
        <v>2</v>
      </c>
    </row>
    <row r="826" spans="1:5" x14ac:dyDescent="0.25">
      <c r="A826">
        <v>885</v>
      </c>
      <c r="C826" s="2">
        <v>2</v>
      </c>
      <c r="D826" s="3">
        <v>3</v>
      </c>
    </row>
    <row r="827" spans="1:5" x14ac:dyDescent="0.25">
      <c r="A827">
        <v>886</v>
      </c>
      <c r="C827" s="2">
        <v>2</v>
      </c>
      <c r="D827" s="3">
        <v>3</v>
      </c>
    </row>
    <row r="828" spans="1:5" x14ac:dyDescent="0.25">
      <c r="A828">
        <v>887</v>
      </c>
      <c r="C828" s="2">
        <v>2</v>
      </c>
      <c r="D828" s="3">
        <v>3</v>
      </c>
      <c r="E828" s="5">
        <v>4</v>
      </c>
    </row>
    <row r="829" spans="1:5" x14ac:dyDescent="0.25">
      <c r="A829">
        <v>888</v>
      </c>
      <c r="D829" s="3">
        <v>3</v>
      </c>
      <c r="E829" s="5">
        <v>4</v>
      </c>
    </row>
    <row r="830" spans="1:5" x14ac:dyDescent="0.25">
      <c r="A830">
        <v>889</v>
      </c>
      <c r="D830" s="3">
        <v>3</v>
      </c>
      <c r="E830" s="5">
        <v>4</v>
      </c>
    </row>
    <row r="831" spans="1:5" x14ac:dyDescent="0.25">
      <c r="A831">
        <v>890</v>
      </c>
      <c r="D831" s="3">
        <v>3</v>
      </c>
      <c r="E831" s="5">
        <v>4</v>
      </c>
    </row>
    <row r="832" spans="1:5" x14ac:dyDescent="0.25">
      <c r="A832">
        <v>891</v>
      </c>
      <c r="D832" s="3">
        <v>3</v>
      </c>
      <c r="E832" s="5">
        <v>4</v>
      </c>
    </row>
    <row r="833" spans="1:5" x14ac:dyDescent="0.25">
      <c r="A833">
        <v>892</v>
      </c>
      <c r="D833" s="3">
        <v>3</v>
      </c>
      <c r="E833" s="5">
        <v>4</v>
      </c>
    </row>
    <row r="834" spans="1:5" x14ac:dyDescent="0.25">
      <c r="A834">
        <v>893</v>
      </c>
      <c r="D834" s="3">
        <v>3</v>
      </c>
      <c r="E834" s="5">
        <v>4</v>
      </c>
    </row>
    <row r="835" spans="1:5" x14ac:dyDescent="0.25">
      <c r="A835">
        <v>894</v>
      </c>
      <c r="D835" s="3">
        <v>3</v>
      </c>
      <c r="E835" s="5">
        <v>4</v>
      </c>
    </row>
    <row r="836" spans="1:5" x14ac:dyDescent="0.25">
      <c r="A836">
        <v>895</v>
      </c>
      <c r="E836" s="5">
        <v>4</v>
      </c>
    </row>
    <row r="837" spans="1:5" x14ac:dyDescent="0.25">
      <c r="A837">
        <v>896</v>
      </c>
      <c r="B837" s="4">
        <v>1</v>
      </c>
      <c r="E837" s="5">
        <v>4</v>
      </c>
    </row>
    <row r="838" spans="1:5" x14ac:dyDescent="0.25">
      <c r="A838">
        <v>897</v>
      </c>
      <c r="B838" s="4">
        <v>1</v>
      </c>
      <c r="E838" s="5">
        <v>4</v>
      </c>
    </row>
    <row r="839" spans="1:5" x14ac:dyDescent="0.25">
      <c r="A839">
        <v>898</v>
      </c>
      <c r="B839" s="4">
        <v>1</v>
      </c>
      <c r="E839" s="5">
        <v>4</v>
      </c>
    </row>
    <row r="840" spans="1:5" x14ac:dyDescent="0.25">
      <c r="A840">
        <v>899</v>
      </c>
      <c r="B840" s="4">
        <v>1</v>
      </c>
      <c r="E840" s="5">
        <v>4</v>
      </c>
    </row>
    <row r="841" spans="1:5" x14ac:dyDescent="0.25">
      <c r="A841">
        <v>900</v>
      </c>
      <c r="B841" s="4">
        <v>1</v>
      </c>
      <c r="E841" s="5">
        <v>4</v>
      </c>
    </row>
    <row r="842" spans="1:5" x14ac:dyDescent="0.25">
      <c r="A842">
        <v>901</v>
      </c>
      <c r="B842" s="4">
        <v>1</v>
      </c>
    </row>
    <row r="843" spans="1:5" x14ac:dyDescent="0.25">
      <c r="A843">
        <v>902</v>
      </c>
      <c r="B843" s="4">
        <v>1</v>
      </c>
    </row>
    <row r="844" spans="1:5" x14ac:dyDescent="0.25">
      <c r="A844">
        <v>903</v>
      </c>
      <c r="B844" s="4">
        <v>1</v>
      </c>
    </row>
    <row r="845" spans="1:5" x14ac:dyDescent="0.25">
      <c r="A845">
        <v>904</v>
      </c>
      <c r="B845" s="4">
        <v>1</v>
      </c>
    </row>
    <row r="846" spans="1:5" x14ac:dyDescent="0.25">
      <c r="A846">
        <v>905</v>
      </c>
      <c r="B846" s="4">
        <v>1</v>
      </c>
      <c r="C846" s="2">
        <v>2</v>
      </c>
    </row>
    <row r="847" spans="1:5" x14ac:dyDescent="0.25">
      <c r="A847">
        <v>906</v>
      </c>
      <c r="B847" s="4">
        <v>1</v>
      </c>
      <c r="C847" s="2">
        <v>2</v>
      </c>
    </row>
    <row r="848" spans="1:5" x14ac:dyDescent="0.25">
      <c r="A848">
        <v>907</v>
      </c>
      <c r="B848" s="4">
        <v>1</v>
      </c>
      <c r="C848" s="2">
        <v>2</v>
      </c>
    </row>
    <row r="849" spans="1:5" x14ac:dyDescent="0.25">
      <c r="A849">
        <v>908</v>
      </c>
      <c r="B849" s="4">
        <v>1</v>
      </c>
      <c r="C849" s="2">
        <v>2</v>
      </c>
    </row>
    <row r="850" spans="1:5" x14ac:dyDescent="0.25">
      <c r="A850">
        <v>909</v>
      </c>
      <c r="C850" s="2">
        <v>2</v>
      </c>
    </row>
    <row r="851" spans="1:5" x14ac:dyDescent="0.25">
      <c r="A851">
        <v>910</v>
      </c>
      <c r="C851" s="2">
        <v>2</v>
      </c>
    </row>
    <row r="852" spans="1:5" x14ac:dyDescent="0.25">
      <c r="A852">
        <v>911</v>
      </c>
      <c r="C852" s="2">
        <v>2</v>
      </c>
    </row>
    <row r="853" spans="1:5" x14ac:dyDescent="0.25">
      <c r="A853">
        <v>912</v>
      </c>
      <c r="C853" s="2">
        <v>2</v>
      </c>
      <c r="D853" s="3">
        <v>3</v>
      </c>
    </row>
    <row r="854" spans="1:5" x14ac:dyDescent="0.25">
      <c r="A854">
        <v>913</v>
      </c>
      <c r="C854" s="2">
        <v>2</v>
      </c>
      <c r="D854" s="3">
        <v>3</v>
      </c>
    </row>
    <row r="855" spans="1:5" x14ac:dyDescent="0.25">
      <c r="A855">
        <v>914</v>
      </c>
      <c r="C855" s="2">
        <v>2</v>
      </c>
      <c r="D855" s="3">
        <v>3</v>
      </c>
    </row>
    <row r="856" spans="1:5" x14ac:dyDescent="0.25">
      <c r="A856">
        <v>915</v>
      </c>
      <c r="C856" s="2">
        <v>2</v>
      </c>
      <c r="D856" s="3">
        <v>3</v>
      </c>
    </row>
    <row r="857" spans="1:5" x14ac:dyDescent="0.25">
      <c r="A857">
        <v>916</v>
      </c>
      <c r="D857" s="3">
        <v>3</v>
      </c>
    </row>
    <row r="858" spans="1:5" x14ac:dyDescent="0.25">
      <c r="A858">
        <v>917</v>
      </c>
      <c r="D858" s="3">
        <v>3</v>
      </c>
      <c r="E858" s="5">
        <v>4</v>
      </c>
    </row>
    <row r="859" spans="1:5" x14ac:dyDescent="0.25">
      <c r="A859">
        <v>918</v>
      </c>
      <c r="D859" s="3">
        <v>3</v>
      </c>
      <c r="E859" s="5">
        <v>4</v>
      </c>
    </row>
    <row r="860" spans="1:5" x14ac:dyDescent="0.25">
      <c r="A860">
        <v>919</v>
      </c>
      <c r="D860" s="3">
        <v>3</v>
      </c>
      <c r="E860" s="5">
        <v>4</v>
      </c>
    </row>
    <row r="861" spans="1:5" x14ac:dyDescent="0.25">
      <c r="A861">
        <v>920</v>
      </c>
      <c r="D861" s="3">
        <v>3</v>
      </c>
      <c r="E861" s="5">
        <v>4</v>
      </c>
    </row>
    <row r="862" spans="1:5" x14ac:dyDescent="0.25">
      <c r="A862">
        <v>921</v>
      </c>
      <c r="D862" s="3">
        <v>3</v>
      </c>
      <c r="E862" s="5">
        <v>4</v>
      </c>
    </row>
    <row r="863" spans="1:5" x14ac:dyDescent="0.25">
      <c r="A863">
        <v>922</v>
      </c>
      <c r="D863" s="3">
        <v>3</v>
      </c>
      <c r="E863" s="5">
        <v>4</v>
      </c>
    </row>
    <row r="864" spans="1:5" x14ac:dyDescent="0.25">
      <c r="A864">
        <v>923</v>
      </c>
      <c r="B864" s="4">
        <v>1</v>
      </c>
      <c r="E864" s="5">
        <v>4</v>
      </c>
    </row>
    <row r="865" spans="1:5" x14ac:dyDescent="0.25">
      <c r="A865">
        <v>924</v>
      </c>
      <c r="B865" s="4">
        <v>1</v>
      </c>
      <c r="E865" s="5">
        <v>4</v>
      </c>
    </row>
    <row r="866" spans="1:5" x14ac:dyDescent="0.25">
      <c r="A866">
        <v>925</v>
      </c>
      <c r="B866" s="4">
        <v>1</v>
      </c>
      <c r="E866" s="5">
        <v>4</v>
      </c>
    </row>
    <row r="867" spans="1:5" x14ac:dyDescent="0.25">
      <c r="A867">
        <v>926</v>
      </c>
      <c r="B867" s="4">
        <v>1</v>
      </c>
      <c r="E867" s="5">
        <v>4</v>
      </c>
    </row>
    <row r="868" spans="1:5" x14ac:dyDescent="0.25">
      <c r="A868">
        <v>927</v>
      </c>
      <c r="B868" s="4">
        <v>1</v>
      </c>
      <c r="E868" s="5">
        <v>4</v>
      </c>
    </row>
    <row r="869" spans="1:5" x14ac:dyDescent="0.25">
      <c r="A869">
        <v>928</v>
      </c>
      <c r="B869" s="4">
        <v>1</v>
      </c>
    </row>
    <row r="870" spans="1:5" x14ac:dyDescent="0.25">
      <c r="A870">
        <v>929</v>
      </c>
      <c r="B870" s="4">
        <v>1</v>
      </c>
    </row>
    <row r="871" spans="1:5" x14ac:dyDescent="0.25">
      <c r="A871">
        <v>930</v>
      </c>
      <c r="B871" s="4">
        <v>1</v>
      </c>
    </row>
    <row r="872" spans="1:5" x14ac:dyDescent="0.25">
      <c r="A872">
        <v>931</v>
      </c>
      <c r="B872" s="4">
        <v>1</v>
      </c>
    </row>
    <row r="873" spans="1:5" x14ac:dyDescent="0.25">
      <c r="A873">
        <v>932</v>
      </c>
      <c r="B873" s="4">
        <v>1</v>
      </c>
    </row>
    <row r="874" spans="1:5" x14ac:dyDescent="0.25">
      <c r="A874">
        <v>933</v>
      </c>
      <c r="B874" s="4">
        <v>1</v>
      </c>
    </row>
    <row r="875" spans="1:5" x14ac:dyDescent="0.25">
      <c r="A875">
        <v>934</v>
      </c>
      <c r="B875" s="4">
        <v>1</v>
      </c>
      <c r="C875" s="2">
        <v>2</v>
      </c>
    </row>
    <row r="876" spans="1:5" x14ac:dyDescent="0.25">
      <c r="A876">
        <v>935</v>
      </c>
      <c r="B876" s="4">
        <v>1</v>
      </c>
      <c r="C876" s="2">
        <v>2</v>
      </c>
    </row>
    <row r="877" spans="1:5" x14ac:dyDescent="0.25">
      <c r="A877">
        <v>936</v>
      </c>
      <c r="C877" s="2">
        <v>2</v>
      </c>
    </row>
    <row r="878" spans="1:5" x14ac:dyDescent="0.25">
      <c r="A878">
        <v>937</v>
      </c>
      <c r="C878" s="2">
        <v>2</v>
      </c>
    </row>
    <row r="879" spans="1:5" x14ac:dyDescent="0.25">
      <c r="A879">
        <v>938</v>
      </c>
      <c r="C879" s="2">
        <v>2</v>
      </c>
      <c r="D879" s="3">
        <v>3</v>
      </c>
    </row>
    <row r="880" spans="1:5" x14ac:dyDescent="0.25">
      <c r="A880">
        <v>939</v>
      </c>
      <c r="C880" s="2">
        <v>2</v>
      </c>
      <c r="D880" s="3">
        <v>3</v>
      </c>
    </row>
    <row r="881" spans="1:5" x14ac:dyDescent="0.25">
      <c r="A881">
        <v>940</v>
      </c>
      <c r="C881" s="2">
        <v>2</v>
      </c>
      <c r="D881" s="3">
        <v>3</v>
      </c>
    </row>
    <row r="882" spans="1:5" x14ac:dyDescent="0.25">
      <c r="A882">
        <v>941</v>
      </c>
      <c r="C882" s="2">
        <v>2</v>
      </c>
      <c r="D882" s="3">
        <v>3</v>
      </c>
    </row>
    <row r="883" spans="1:5" x14ac:dyDescent="0.25">
      <c r="A883">
        <v>942</v>
      </c>
      <c r="C883" s="2">
        <v>2</v>
      </c>
      <c r="D883" s="3">
        <v>3</v>
      </c>
    </row>
    <row r="884" spans="1:5" x14ac:dyDescent="0.25">
      <c r="A884">
        <v>943</v>
      </c>
      <c r="C884" s="2">
        <v>2</v>
      </c>
      <c r="D884" s="3">
        <v>3</v>
      </c>
      <c r="E884" s="5">
        <v>4</v>
      </c>
    </row>
    <row r="885" spans="1:5" x14ac:dyDescent="0.25">
      <c r="A885">
        <v>944</v>
      </c>
      <c r="D885" s="3">
        <v>3</v>
      </c>
      <c r="E885" s="5">
        <v>4</v>
      </c>
    </row>
    <row r="886" spans="1:5" x14ac:dyDescent="0.25">
      <c r="A886">
        <v>945</v>
      </c>
      <c r="D886" s="3">
        <v>3</v>
      </c>
      <c r="E886" s="5">
        <v>4</v>
      </c>
    </row>
    <row r="887" spans="1:5" x14ac:dyDescent="0.25">
      <c r="A887">
        <v>946</v>
      </c>
      <c r="D887" s="3">
        <v>3</v>
      </c>
      <c r="E887" s="5">
        <v>4</v>
      </c>
    </row>
    <row r="888" spans="1:5" x14ac:dyDescent="0.25">
      <c r="A888">
        <v>947</v>
      </c>
      <c r="D888" s="3">
        <v>3</v>
      </c>
      <c r="E888" s="5">
        <v>4</v>
      </c>
    </row>
    <row r="889" spans="1:5" x14ac:dyDescent="0.25">
      <c r="A889">
        <v>948</v>
      </c>
      <c r="D889" s="3">
        <v>3</v>
      </c>
      <c r="E889" s="5">
        <v>4</v>
      </c>
    </row>
    <row r="890" spans="1:5" x14ac:dyDescent="0.25">
      <c r="A890">
        <v>949</v>
      </c>
      <c r="E890" s="5">
        <v>4</v>
      </c>
    </row>
    <row r="891" spans="1:5" x14ac:dyDescent="0.25">
      <c r="A891">
        <v>950</v>
      </c>
      <c r="B891" s="4">
        <v>1</v>
      </c>
      <c r="E891" s="5">
        <v>4</v>
      </c>
    </row>
    <row r="892" spans="1:5" x14ac:dyDescent="0.25">
      <c r="A892">
        <v>951</v>
      </c>
      <c r="B892" s="4">
        <v>1</v>
      </c>
      <c r="E892" s="5">
        <v>4</v>
      </c>
    </row>
    <row r="893" spans="1:5" x14ac:dyDescent="0.25">
      <c r="A893">
        <v>952</v>
      </c>
      <c r="B893" s="4">
        <v>1</v>
      </c>
      <c r="E893" s="5">
        <v>4</v>
      </c>
    </row>
    <row r="894" spans="1:5" x14ac:dyDescent="0.25">
      <c r="A894">
        <v>953</v>
      </c>
      <c r="B894" s="4">
        <v>1</v>
      </c>
      <c r="E894" s="5">
        <v>4</v>
      </c>
    </row>
    <row r="895" spans="1:5" x14ac:dyDescent="0.25">
      <c r="A895">
        <v>954</v>
      </c>
      <c r="B895" s="4">
        <v>1</v>
      </c>
      <c r="E895" s="5">
        <v>4</v>
      </c>
    </row>
    <row r="896" spans="1:5" x14ac:dyDescent="0.25">
      <c r="A896">
        <v>955</v>
      </c>
      <c r="B896" s="4">
        <v>1</v>
      </c>
      <c r="E896" s="5">
        <v>4</v>
      </c>
    </row>
    <row r="897" spans="1:5" x14ac:dyDescent="0.25">
      <c r="A897">
        <v>956</v>
      </c>
      <c r="B897" s="4">
        <v>1</v>
      </c>
    </row>
    <row r="898" spans="1:5" x14ac:dyDescent="0.25">
      <c r="A898">
        <v>957</v>
      </c>
      <c r="B898" s="4">
        <v>1</v>
      </c>
    </row>
    <row r="899" spans="1:5" x14ac:dyDescent="0.25">
      <c r="A899">
        <v>958</v>
      </c>
      <c r="B899" s="4">
        <v>1</v>
      </c>
    </row>
    <row r="900" spans="1:5" x14ac:dyDescent="0.25">
      <c r="A900">
        <v>959</v>
      </c>
      <c r="B900" s="4">
        <v>1</v>
      </c>
      <c r="C900" s="2">
        <v>2</v>
      </c>
    </row>
    <row r="901" spans="1:5" x14ac:dyDescent="0.25">
      <c r="A901">
        <v>960</v>
      </c>
      <c r="B901" s="4">
        <v>1</v>
      </c>
      <c r="C901" s="2">
        <v>2</v>
      </c>
    </row>
    <row r="902" spans="1:5" x14ac:dyDescent="0.25">
      <c r="A902">
        <v>961</v>
      </c>
      <c r="B902" s="4">
        <v>1</v>
      </c>
      <c r="C902" s="2">
        <v>2</v>
      </c>
    </row>
    <row r="903" spans="1:5" x14ac:dyDescent="0.25">
      <c r="A903">
        <v>962</v>
      </c>
      <c r="C903" s="2">
        <v>2</v>
      </c>
    </row>
    <row r="904" spans="1:5" x14ac:dyDescent="0.25">
      <c r="A904">
        <v>963</v>
      </c>
      <c r="C904" s="2">
        <v>2</v>
      </c>
    </row>
    <row r="905" spans="1:5" x14ac:dyDescent="0.25">
      <c r="A905">
        <v>964</v>
      </c>
      <c r="C905" s="2">
        <v>2</v>
      </c>
    </row>
    <row r="906" spans="1:5" x14ac:dyDescent="0.25">
      <c r="A906">
        <v>965</v>
      </c>
      <c r="C906" s="2">
        <v>2</v>
      </c>
      <c r="D906" s="3">
        <v>3</v>
      </c>
    </row>
    <row r="907" spans="1:5" x14ac:dyDescent="0.25">
      <c r="A907">
        <v>966</v>
      </c>
      <c r="C907" s="2">
        <v>2</v>
      </c>
      <c r="D907" s="3">
        <v>3</v>
      </c>
    </row>
    <row r="908" spans="1:5" x14ac:dyDescent="0.25">
      <c r="A908">
        <v>967</v>
      </c>
      <c r="C908" s="2">
        <v>2</v>
      </c>
      <c r="D908" s="3">
        <v>3</v>
      </c>
    </row>
    <row r="909" spans="1:5" x14ac:dyDescent="0.25">
      <c r="A909">
        <v>968</v>
      </c>
      <c r="C909" s="2">
        <v>2</v>
      </c>
      <c r="D909" s="3">
        <v>3</v>
      </c>
    </row>
    <row r="910" spans="1:5" x14ac:dyDescent="0.25">
      <c r="A910">
        <v>969</v>
      </c>
      <c r="C910" s="2">
        <v>2</v>
      </c>
      <c r="D910" s="3">
        <v>3</v>
      </c>
    </row>
    <row r="911" spans="1:5" x14ac:dyDescent="0.25">
      <c r="A911">
        <v>970</v>
      </c>
      <c r="D911" s="3">
        <v>3</v>
      </c>
      <c r="E911" s="5">
        <v>4</v>
      </c>
    </row>
    <row r="912" spans="1:5" x14ac:dyDescent="0.25">
      <c r="A912">
        <v>971</v>
      </c>
      <c r="D912" s="3">
        <v>3</v>
      </c>
      <c r="E912" s="5">
        <v>4</v>
      </c>
    </row>
    <row r="913" spans="1:5" x14ac:dyDescent="0.25">
      <c r="A913">
        <v>972</v>
      </c>
      <c r="D913" s="3">
        <v>3</v>
      </c>
      <c r="E913" s="5">
        <v>4</v>
      </c>
    </row>
    <row r="914" spans="1:5" x14ac:dyDescent="0.25">
      <c r="A914">
        <v>973</v>
      </c>
      <c r="D914" s="3">
        <v>3</v>
      </c>
      <c r="E914" s="5">
        <v>4</v>
      </c>
    </row>
    <row r="915" spans="1:5" x14ac:dyDescent="0.25">
      <c r="A915">
        <v>974</v>
      </c>
      <c r="D915" s="3">
        <v>3</v>
      </c>
      <c r="E915" s="5">
        <v>4</v>
      </c>
    </row>
    <row r="916" spans="1:5" x14ac:dyDescent="0.25">
      <c r="A916">
        <v>975</v>
      </c>
      <c r="B916" s="4">
        <v>1</v>
      </c>
      <c r="D916" s="3">
        <v>3</v>
      </c>
      <c r="E916" s="5">
        <v>4</v>
      </c>
    </row>
    <row r="917" spans="1:5" x14ac:dyDescent="0.25">
      <c r="A917">
        <v>976</v>
      </c>
      <c r="B917" s="4">
        <v>1</v>
      </c>
      <c r="E917" s="5">
        <v>4</v>
      </c>
    </row>
    <row r="918" spans="1:5" x14ac:dyDescent="0.25">
      <c r="A918">
        <v>977</v>
      </c>
      <c r="B918" s="4">
        <v>1</v>
      </c>
      <c r="E918" s="5">
        <v>4</v>
      </c>
    </row>
    <row r="919" spans="1:5" x14ac:dyDescent="0.25">
      <c r="A919">
        <v>978</v>
      </c>
      <c r="B919" s="4">
        <v>1</v>
      </c>
      <c r="E919" s="5">
        <v>4</v>
      </c>
    </row>
    <row r="920" spans="1:5" x14ac:dyDescent="0.25">
      <c r="A920">
        <v>979</v>
      </c>
      <c r="B920" s="4">
        <v>1</v>
      </c>
      <c r="E920" s="5">
        <v>4</v>
      </c>
    </row>
    <row r="921" spans="1:5" x14ac:dyDescent="0.25">
      <c r="A921">
        <v>980</v>
      </c>
      <c r="B921" s="4">
        <v>1</v>
      </c>
      <c r="E921" s="5">
        <v>4</v>
      </c>
    </row>
    <row r="922" spans="1:5" x14ac:dyDescent="0.25">
      <c r="A922">
        <v>981</v>
      </c>
      <c r="B922" s="4">
        <v>1</v>
      </c>
      <c r="E922" s="5">
        <v>4</v>
      </c>
    </row>
    <row r="923" spans="1:5" x14ac:dyDescent="0.25">
      <c r="A923">
        <v>982</v>
      </c>
      <c r="B923" s="4">
        <v>1</v>
      </c>
    </row>
    <row r="924" spans="1:5" x14ac:dyDescent="0.25">
      <c r="A924">
        <v>983</v>
      </c>
      <c r="B924" s="4">
        <v>1</v>
      </c>
    </row>
    <row r="925" spans="1:5" x14ac:dyDescent="0.25">
      <c r="A925">
        <v>984</v>
      </c>
      <c r="B925" s="4">
        <v>1</v>
      </c>
    </row>
    <row r="926" spans="1:5" x14ac:dyDescent="0.25">
      <c r="A926">
        <v>985</v>
      </c>
      <c r="B926" s="4">
        <v>1</v>
      </c>
    </row>
    <row r="927" spans="1:5" x14ac:dyDescent="0.25">
      <c r="A927">
        <v>986</v>
      </c>
      <c r="B927" s="4">
        <v>1</v>
      </c>
    </row>
    <row r="928" spans="1:5" x14ac:dyDescent="0.25">
      <c r="A928">
        <v>987</v>
      </c>
      <c r="B928" s="4">
        <v>1</v>
      </c>
    </row>
    <row r="929" spans="1:5" x14ac:dyDescent="0.25">
      <c r="A929">
        <v>988</v>
      </c>
      <c r="C929" s="2">
        <v>2</v>
      </c>
    </row>
    <row r="930" spans="1:5" x14ac:dyDescent="0.25">
      <c r="A930">
        <v>989</v>
      </c>
      <c r="C930" s="2">
        <v>2</v>
      </c>
    </row>
    <row r="931" spans="1:5" x14ac:dyDescent="0.25">
      <c r="A931">
        <v>990</v>
      </c>
      <c r="C931" s="2">
        <v>2</v>
      </c>
      <c r="D931" s="3">
        <v>3</v>
      </c>
    </row>
    <row r="932" spans="1:5" x14ac:dyDescent="0.25">
      <c r="A932">
        <v>991</v>
      </c>
      <c r="C932" s="2">
        <v>2</v>
      </c>
      <c r="D932" s="3">
        <v>3</v>
      </c>
    </row>
    <row r="933" spans="1:5" x14ac:dyDescent="0.25">
      <c r="A933">
        <v>992</v>
      </c>
      <c r="C933" s="2">
        <v>2</v>
      </c>
      <c r="D933" s="3">
        <v>3</v>
      </c>
    </row>
    <row r="934" spans="1:5" x14ac:dyDescent="0.25">
      <c r="A934">
        <v>993</v>
      </c>
      <c r="C934" s="2">
        <v>2</v>
      </c>
      <c r="D934" s="3">
        <v>3</v>
      </c>
    </row>
    <row r="935" spans="1:5" x14ac:dyDescent="0.25">
      <c r="A935">
        <v>994</v>
      </c>
      <c r="C935" s="2">
        <v>2</v>
      </c>
      <c r="D935" s="3">
        <v>3</v>
      </c>
    </row>
    <row r="936" spans="1:5" x14ac:dyDescent="0.25">
      <c r="A936">
        <v>995</v>
      </c>
      <c r="C936" s="2">
        <v>2</v>
      </c>
      <c r="D936" s="3">
        <v>3</v>
      </c>
    </row>
    <row r="937" spans="1:5" x14ac:dyDescent="0.25">
      <c r="A937">
        <v>996</v>
      </c>
      <c r="C937" s="2">
        <v>2</v>
      </c>
      <c r="D937" s="3">
        <v>3</v>
      </c>
    </row>
    <row r="938" spans="1:5" x14ac:dyDescent="0.25">
      <c r="A938">
        <v>997</v>
      </c>
      <c r="C938" s="2">
        <v>2</v>
      </c>
      <c r="D938" s="3">
        <v>3</v>
      </c>
    </row>
    <row r="939" spans="1:5" x14ac:dyDescent="0.25">
      <c r="A939">
        <v>998</v>
      </c>
      <c r="C939" s="2">
        <v>2</v>
      </c>
      <c r="D939" s="3">
        <v>3</v>
      </c>
    </row>
    <row r="940" spans="1:5" x14ac:dyDescent="0.25">
      <c r="A940">
        <v>999</v>
      </c>
      <c r="D940" s="3">
        <v>3</v>
      </c>
    </row>
    <row r="941" spans="1:5" x14ac:dyDescent="0.25">
      <c r="A941">
        <v>1000</v>
      </c>
      <c r="B941" s="4">
        <v>1</v>
      </c>
      <c r="D941" s="3">
        <v>3</v>
      </c>
      <c r="E941" s="5">
        <v>4</v>
      </c>
    </row>
    <row r="942" spans="1:5" x14ac:dyDescent="0.25">
      <c r="A942">
        <v>1001</v>
      </c>
      <c r="B942" s="4">
        <v>1</v>
      </c>
      <c r="E942" s="5">
        <v>4</v>
      </c>
    </row>
    <row r="943" spans="1:5" x14ac:dyDescent="0.25">
      <c r="A943">
        <v>1002</v>
      </c>
      <c r="B943" s="4">
        <v>1</v>
      </c>
      <c r="E943" s="5">
        <v>4</v>
      </c>
    </row>
    <row r="944" spans="1:5" x14ac:dyDescent="0.25">
      <c r="A944">
        <v>1003</v>
      </c>
      <c r="B944" s="4">
        <v>1</v>
      </c>
      <c r="E944" s="5">
        <v>4</v>
      </c>
    </row>
    <row r="945" spans="1:5" x14ac:dyDescent="0.25">
      <c r="A945">
        <v>1004</v>
      </c>
      <c r="B945" s="4">
        <v>1</v>
      </c>
      <c r="E945" s="5">
        <v>4</v>
      </c>
    </row>
    <row r="946" spans="1:5" x14ac:dyDescent="0.25">
      <c r="A946">
        <v>1005</v>
      </c>
      <c r="B946" s="4">
        <v>1</v>
      </c>
      <c r="E946" s="5">
        <v>4</v>
      </c>
    </row>
    <row r="947" spans="1:5" x14ac:dyDescent="0.25">
      <c r="A947">
        <v>1006</v>
      </c>
      <c r="B947" s="4">
        <v>1</v>
      </c>
      <c r="E947" s="5">
        <v>4</v>
      </c>
    </row>
    <row r="948" spans="1:5" x14ac:dyDescent="0.25">
      <c r="A948">
        <v>1007</v>
      </c>
      <c r="B948" s="4">
        <v>1</v>
      </c>
      <c r="E948" s="5">
        <v>4</v>
      </c>
    </row>
    <row r="949" spans="1:5" x14ac:dyDescent="0.25">
      <c r="A949">
        <v>1008</v>
      </c>
      <c r="B949" s="4">
        <v>1</v>
      </c>
      <c r="E949" s="5">
        <v>4</v>
      </c>
    </row>
    <row r="950" spans="1:5" x14ac:dyDescent="0.25">
      <c r="A950">
        <v>1009</v>
      </c>
      <c r="B950" s="4">
        <v>1</v>
      </c>
      <c r="E950" s="5">
        <v>4</v>
      </c>
    </row>
    <row r="951" spans="1:5" x14ac:dyDescent="0.25">
      <c r="A951">
        <v>1010</v>
      </c>
      <c r="B951" s="4">
        <v>1</v>
      </c>
      <c r="E951" s="5">
        <v>4</v>
      </c>
    </row>
    <row r="952" spans="1:5" x14ac:dyDescent="0.25">
      <c r="A952">
        <v>1011</v>
      </c>
      <c r="B952" s="4">
        <v>1</v>
      </c>
      <c r="E952" s="5">
        <v>4</v>
      </c>
    </row>
    <row r="953" spans="1:5" x14ac:dyDescent="0.25">
      <c r="A953">
        <v>1012</v>
      </c>
      <c r="B953" s="4">
        <v>1</v>
      </c>
    </row>
    <row r="954" spans="1:5" x14ac:dyDescent="0.25">
      <c r="A954">
        <v>1013</v>
      </c>
      <c r="B954" s="4">
        <v>1</v>
      </c>
    </row>
    <row r="955" spans="1:5" x14ac:dyDescent="0.25">
      <c r="A955">
        <v>1014</v>
      </c>
      <c r="C955" s="2">
        <v>2</v>
      </c>
    </row>
    <row r="956" spans="1:5" x14ac:dyDescent="0.25">
      <c r="A956">
        <v>1015</v>
      </c>
      <c r="C956" s="2">
        <v>2</v>
      </c>
    </row>
    <row r="957" spans="1:5" x14ac:dyDescent="0.25">
      <c r="A957">
        <v>1016</v>
      </c>
      <c r="C957" s="2">
        <v>2</v>
      </c>
      <c r="D957" s="3">
        <v>3</v>
      </c>
    </row>
    <row r="958" spans="1:5" x14ac:dyDescent="0.25">
      <c r="A958">
        <v>1017</v>
      </c>
      <c r="C958" s="2">
        <v>2</v>
      </c>
      <c r="D958" s="3">
        <v>3</v>
      </c>
    </row>
    <row r="959" spans="1:5" x14ac:dyDescent="0.25">
      <c r="A959">
        <v>1018</v>
      </c>
      <c r="C959" s="2">
        <v>2</v>
      </c>
      <c r="D959" s="3">
        <v>3</v>
      </c>
    </row>
    <row r="960" spans="1:5" x14ac:dyDescent="0.25">
      <c r="A960">
        <v>1019</v>
      </c>
      <c r="C960" s="2">
        <v>2</v>
      </c>
      <c r="D960" s="3">
        <v>3</v>
      </c>
    </row>
    <row r="961" spans="1:6" x14ac:dyDescent="0.25">
      <c r="A961">
        <v>1020</v>
      </c>
      <c r="C961" s="2">
        <v>2</v>
      </c>
      <c r="D961" s="3">
        <v>3</v>
      </c>
    </row>
    <row r="962" spans="1:6" x14ac:dyDescent="0.25">
      <c r="A962">
        <v>1021</v>
      </c>
      <c r="C962" s="2">
        <v>2</v>
      </c>
      <c r="D962" s="3">
        <v>3</v>
      </c>
    </row>
    <row r="963" spans="1:6" x14ac:dyDescent="0.25">
      <c r="A963">
        <v>1022</v>
      </c>
      <c r="C963" s="2">
        <v>2</v>
      </c>
      <c r="D963" s="3">
        <v>3</v>
      </c>
    </row>
    <row r="964" spans="1:6" x14ac:dyDescent="0.25">
      <c r="A964">
        <v>1023</v>
      </c>
      <c r="C964" s="2">
        <v>2</v>
      </c>
      <c r="D964" s="3">
        <v>3</v>
      </c>
    </row>
    <row r="965" spans="1:6" x14ac:dyDescent="0.25">
      <c r="A965">
        <v>1024</v>
      </c>
      <c r="C965" s="2">
        <v>2</v>
      </c>
      <c r="D965" s="3">
        <v>3</v>
      </c>
    </row>
    <row r="966" spans="1:6" x14ac:dyDescent="0.25">
      <c r="A966">
        <v>1025</v>
      </c>
      <c r="C966" s="2">
        <v>2</v>
      </c>
      <c r="D966" s="3">
        <v>3</v>
      </c>
    </row>
    <row r="967" spans="1:6" x14ac:dyDescent="0.25">
      <c r="A967">
        <v>1026</v>
      </c>
      <c r="C967" s="2">
        <v>2</v>
      </c>
      <c r="D967" s="3">
        <v>3</v>
      </c>
    </row>
    <row r="968" spans="1:6" x14ac:dyDescent="0.25">
      <c r="A968">
        <v>1027</v>
      </c>
      <c r="C968" s="2">
        <v>2</v>
      </c>
      <c r="D968" s="3">
        <v>3</v>
      </c>
    </row>
    <row r="969" spans="1:6" x14ac:dyDescent="0.25">
      <c r="A969">
        <v>1028</v>
      </c>
      <c r="B969" s="4">
        <v>1</v>
      </c>
      <c r="D969" s="3">
        <v>3</v>
      </c>
      <c r="E969" s="5">
        <v>4</v>
      </c>
    </row>
    <row r="970" spans="1:6" x14ac:dyDescent="0.25">
      <c r="A970">
        <v>1029</v>
      </c>
      <c r="B970" s="4">
        <v>1</v>
      </c>
      <c r="E970" s="5">
        <v>4</v>
      </c>
    </row>
    <row r="971" spans="1:6" x14ac:dyDescent="0.25">
      <c r="A971">
        <v>1030</v>
      </c>
      <c r="B971" s="4">
        <v>1</v>
      </c>
      <c r="E971" s="5">
        <v>4</v>
      </c>
    </row>
    <row r="972" spans="1:6" x14ac:dyDescent="0.25">
      <c r="A972">
        <v>1031</v>
      </c>
      <c r="B972" s="4">
        <v>1</v>
      </c>
      <c r="E972" s="5">
        <v>4</v>
      </c>
      <c r="F972" t="s">
        <v>22</v>
      </c>
    </row>
    <row r="973" spans="1:6" x14ac:dyDescent="0.25">
      <c r="A973">
        <v>1062</v>
      </c>
    </row>
    <row r="974" spans="1:6" x14ac:dyDescent="0.25">
      <c r="A974">
        <v>1063</v>
      </c>
    </row>
    <row r="975" spans="1:6" x14ac:dyDescent="0.25">
      <c r="A975">
        <v>1064</v>
      </c>
      <c r="F975" t="s">
        <v>22</v>
      </c>
    </row>
    <row r="976" spans="1:6" x14ac:dyDescent="0.25">
      <c r="A976">
        <v>1065</v>
      </c>
      <c r="C976" s="2">
        <v>2</v>
      </c>
    </row>
    <row r="977" spans="1:4" x14ac:dyDescent="0.25">
      <c r="A977">
        <v>1066</v>
      </c>
      <c r="C977" s="2">
        <v>2</v>
      </c>
    </row>
    <row r="978" spans="1:4" x14ac:dyDescent="0.25">
      <c r="A978">
        <v>1067</v>
      </c>
      <c r="C978" s="2">
        <v>2</v>
      </c>
    </row>
    <row r="979" spans="1:4" x14ac:dyDescent="0.25">
      <c r="A979">
        <v>1068</v>
      </c>
      <c r="C979" s="2">
        <v>2</v>
      </c>
    </row>
    <row r="980" spans="1:4" x14ac:dyDescent="0.25">
      <c r="A980">
        <v>1069</v>
      </c>
      <c r="C980" s="2">
        <v>2</v>
      </c>
      <c r="D980" s="3">
        <v>3</v>
      </c>
    </row>
    <row r="981" spans="1:4" x14ac:dyDescent="0.25">
      <c r="A981">
        <v>1070</v>
      </c>
      <c r="C981" s="2">
        <v>2</v>
      </c>
      <c r="D981" s="3">
        <v>3</v>
      </c>
    </row>
    <row r="982" spans="1:4" x14ac:dyDescent="0.25">
      <c r="A982">
        <v>1071</v>
      </c>
      <c r="C982" s="2">
        <v>2</v>
      </c>
      <c r="D982" s="3">
        <v>3</v>
      </c>
    </row>
    <row r="983" spans="1:4" x14ac:dyDescent="0.25">
      <c r="A983">
        <v>1072</v>
      </c>
      <c r="C983" s="2">
        <v>2</v>
      </c>
      <c r="D983" s="3">
        <v>3</v>
      </c>
    </row>
    <row r="984" spans="1:4" x14ac:dyDescent="0.25">
      <c r="A984">
        <v>1073</v>
      </c>
      <c r="C984" s="2">
        <v>2</v>
      </c>
      <c r="D984" s="3">
        <v>3</v>
      </c>
    </row>
    <row r="985" spans="1:4" x14ac:dyDescent="0.25">
      <c r="A985">
        <v>1074</v>
      </c>
      <c r="C985" s="2">
        <v>2</v>
      </c>
      <c r="D985" s="3">
        <v>3</v>
      </c>
    </row>
    <row r="986" spans="1:4" x14ac:dyDescent="0.25">
      <c r="A986">
        <v>1075</v>
      </c>
      <c r="C986" s="2">
        <v>2</v>
      </c>
      <c r="D986" s="3">
        <v>3</v>
      </c>
    </row>
    <row r="987" spans="1:4" x14ac:dyDescent="0.25">
      <c r="A987">
        <v>1076</v>
      </c>
      <c r="C987" s="2">
        <v>2</v>
      </c>
      <c r="D987" s="3">
        <v>3</v>
      </c>
    </row>
    <row r="988" spans="1:4" x14ac:dyDescent="0.25">
      <c r="A988">
        <v>1077</v>
      </c>
      <c r="C988" s="2">
        <v>2</v>
      </c>
      <c r="D988" s="3">
        <v>3</v>
      </c>
    </row>
    <row r="989" spans="1:4" x14ac:dyDescent="0.25">
      <c r="A989">
        <v>1078</v>
      </c>
      <c r="C989" s="2">
        <v>2</v>
      </c>
      <c r="D989" s="3">
        <v>3</v>
      </c>
    </row>
    <row r="990" spans="1:4" x14ac:dyDescent="0.25">
      <c r="A990">
        <v>1079</v>
      </c>
      <c r="C990" s="2">
        <v>2</v>
      </c>
      <c r="D990" s="3">
        <v>3</v>
      </c>
    </row>
    <row r="991" spans="1:4" x14ac:dyDescent="0.25">
      <c r="A991">
        <v>1080</v>
      </c>
      <c r="C991" s="2">
        <v>2</v>
      </c>
      <c r="D991" s="3">
        <v>3</v>
      </c>
    </row>
    <row r="992" spans="1:4" x14ac:dyDescent="0.25">
      <c r="A992">
        <v>1081</v>
      </c>
      <c r="C992" s="2">
        <v>2</v>
      </c>
      <c r="D992" s="3">
        <v>3</v>
      </c>
    </row>
    <row r="993" spans="1:5" x14ac:dyDescent="0.25">
      <c r="A993">
        <v>1082</v>
      </c>
      <c r="B993" s="4">
        <v>1</v>
      </c>
      <c r="C993" s="2">
        <v>2</v>
      </c>
      <c r="D993" s="3">
        <v>3</v>
      </c>
    </row>
    <row r="994" spans="1:5" x14ac:dyDescent="0.25">
      <c r="A994">
        <v>1083</v>
      </c>
      <c r="B994" s="4">
        <v>1</v>
      </c>
      <c r="C994" s="2">
        <v>2</v>
      </c>
      <c r="D994" s="3">
        <v>3</v>
      </c>
      <c r="E994" s="5">
        <v>4</v>
      </c>
    </row>
    <row r="995" spans="1:5" x14ac:dyDescent="0.25">
      <c r="A995">
        <v>1084</v>
      </c>
      <c r="B995" s="4">
        <v>1</v>
      </c>
      <c r="D995" s="3">
        <v>3</v>
      </c>
      <c r="E995" s="5">
        <v>4</v>
      </c>
    </row>
    <row r="996" spans="1:5" x14ac:dyDescent="0.25">
      <c r="A996">
        <v>1085</v>
      </c>
      <c r="B996" s="4">
        <v>1</v>
      </c>
      <c r="E996" s="5">
        <v>4</v>
      </c>
    </row>
    <row r="997" spans="1:5" x14ac:dyDescent="0.25">
      <c r="A997">
        <v>1086</v>
      </c>
      <c r="B997" s="4">
        <v>1</v>
      </c>
      <c r="E997" s="5">
        <v>4</v>
      </c>
    </row>
    <row r="998" spans="1:5" x14ac:dyDescent="0.25">
      <c r="A998">
        <v>1087</v>
      </c>
      <c r="B998" s="4">
        <v>1</v>
      </c>
      <c r="E998" s="5">
        <v>4</v>
      </c>
    </row>
    <row r="999" spans="1:5" x14ac:dyDescent="0.25">
      <c r="A999">
        <v>1088</v>
      </c>
      <c r="B999" s="4">
        <v>1</v>
      </c>
      <c r="E999" s="5">
        <v>4</v>
      </c>
    </row>
    <row r="1000" spans="1:5" x14ac:dyDescent="0.25">
      <c r="A1000">
        <v>1089</v>
      </c>
      <c r="B1000" s="4">
        <v>1</v>
      </c>
      <c r="E1000" s="5">
        <v>4</v>
      </c>
    </row>
    <row r="1001" spans="1:5" x14ac:dyDescent="0.25">
      <c r="A1001">
        <v>1090</v>
      </c>
      <c r="B1001" s="4">
        <v>1</v>
      </c>
      <c r="E1001" s="5">
        <v>4</v>
      </c>
    </row>
    <row r="1002" spans="1:5" x14ac:dyDescent="0.25">
      <c r="A1002">
        <v>1091</v>
      </c>
      <c r="B1002" s="4">
        <v>1</v>
      </c>
      <c r="E1002" s="5">
        <v>4</v>
      </c>
    </row>
    <row r="1003" spans="1:5" x14ac:dyDescent="0.25">
      <c r="A1003">
        <v>1092</v>
      </c>
      <c r="B1003" s="4">
        <v>1</v>
      </c>
      <c r="E1003" s="5">
        <v>4</v>
      </c>
    </row>
    <row r="1004" spans="1:5" x14ac:dyDescent="0.25">
      <c r="A1004">
        <v>1093</v>
      </c>
      <c r="B1004" s="4">
        <v>1</v>
      </c>
      <c r="E1004" s="5">
        <v>4</v>
      </c>
    </row>
    <row r="1005" spans="1:5" x14ac:dyDescent="0.25">
      <c r="A1005">
        <v>1094</v>
      </c>
      <c r="B1005" s="4">
        <v>1</v>
      </c>
      <c r="E1005" s="5">
        <v>4</v>
      </c>
    </row>
    <row r="1006" spans="1:5" x14ac:dyDescent="0.25">
      <c r="A1006">
        <v>1095</v>
      </c>
      <c r="B1006" s="4">
        <v>1</v>
      </c>
      <c r="E1006" s="5">
        <v>4</v>
      </c>
    </row>
    <row r="1007" spans="1:5" x14ac:dyDescent="0.25">
      <c r="A1007">
        <v>1096</v>
      </c>
      <c r="B1007" s="4">
        <v>1</v>
      </c>
      <c r="E1007" s="5">
        <v>4</v>
      </c>
    </row>
    <row r="1008" spans="1:5" x14ac:dyDescent="0.25">
      <c r="A1008">
        <v>1097</v>
      </c>
      <c r="B1008" s="4">
        <v>1</v>
      </c>
      <c r="E1008" s="5">
        <v>4</v>
      </c>
    </row>
    <row r="1009" spans="1:5" x14ac:dyDescent="0.25">
      <c r="A1009">
        <v>1098</v>
      </c>
      <c r="B1009" s="4">
        <v>1</v>
      </c>
      <c r="E1009" s="5">
        <v>4</v>
      </c>
    </row>
    <row r="1010" spans="1:5" x14ac:dyDescent="0.25">
      <c r="A1010">
        <v>1099</v>
      </c>
      <c r="B1010" s="4">
        <v>1</v>
      </c>
      <c r="E1010" s="5">
        <v>4</v>
      </c>
    </row>
    <row r="1011" spans="1:5" x14ac:dyDescent="0.25">
      <c r="A1011">
        <v>1100</v>
      </c>
      <c r="C1011" s="2">
        <v>2</v>
      </c>
    </row>
    <row r="1012" spans="1:5" x14ac:dyDescent="0.25">
      <c r="A1012">
        <v>1101</v>
      </c>
      <c r="C1012" s="2">
        <v>2</v>
      </c>
    </row>
    <row r="1013" spans="1:5" x14ac:dyDescent="0.25">
      <c r="A1013">
        <v>1102</v>
      </c>
      <c r="C1013" s="2">
        <v>2</v>
      </c>
      <c r="D1013" s="3">
        <v>3</v>
      </c>
    </row>
    <row r="1014" spans="1:5" x14ac:dyDescent="0.25">
      <c r="A1014">
        <v>1103</v>
      </c>
      <c r="C1014" s="2">
        <v>2</v>
      </c>
      <c r="D1014" s="3">
        <v>3</v>
      </c>
    </row>
    <row r="1015" spans="1:5" x14ac:dyDescent="0.25">
      <c r="A1015">
        <v>1104</v>
      </c>
      <c r="C1015" s="2">
        <v>2</v>
      </c>
      <c r="D1015" s="3">
        <v>3</v>
      </c>
    </row>
    <row r="1016" spans="1:5" x14ac:dyDescent="0.25">
      <c r="A1016">
        <v>1105</v>
      </c>
      <c r="C1016" s="2">
        <v>2</v>
      </c>
      <c r="D1016" s="3">
        <v>3</v>
      </c>
    </row>
    <row r="1017" spans="1:5" x14ac:dyDescent="0.25">
      <c r="A1017">
        <v>1106</v>
      </c>
      <c r="C1017" s="2">
        <v>2</v>
      </c>
      <c r="D1017" s="3">
        <v>3</v>
      </c>
    </row>
    <row r="1018" spans="1:5" x14ac:dyDescent="0.25">
      <c r="A1018">
        <v>1107</v>
      </c>
      <c r="C1018" s="2">
        <v>2</v>
      </c>
      <c r="D1018" s="3">
        <v>3</v>
      </c>
    </row>
    <row r="1019" spans="1:5" x14ac:dyDescent="0.25">
      <c r="A1019">
        <v>1108</v>
      </c>
      <c r="C1019" s="2">
        <v>2</v>
      </c>
      <c r="D1019" s="3">
        <v>3</v>
      </c>
    </row>
    <row r="1020" spans="1:5" x14ac:dyDescent="0.25">
      <c r="A1020">
        <v>1109</v>
      </c>
      <c r="C1020" s="2">
        <v>2</v>
      </c>
      <c r="D1020" s="3">
        <v>3</v>
      </c>
    </row>
    <row r="1021" spans="1:5" x14ac:dyDescent="0.25">
      <c r="A1021">
        <v>1110</v>
      </c>
      <c r="C1021" s="2">
        <v>2</v>
      </c>
      <c r="D1021" s="3">
        <v>3</v>
      </c>
    </row>
    <row r="1022" spans="1:5" x14ac:dyDescent="0.25">
      <c r="A1022">
        <v>1111</v>
      </c>
      <c r="C1022" s="2">
        <v>2</v>
      </c>
      <c r="D1022" s="3">
        <v>3</v>
      </c>
    </row>
    <row r="1023" spans="1:5" x14ac:dyDescent="0.25">
      <c r="A1023">
        <v>1112</v>
      </c>
      <c r="C1023" s="2">
        <v>2</v>
      </c>
      <c r="D1023" s="3">
        <v>3</v>
      </c>
    </row>
    <row r="1024" spans="1:5" x14ac:dyDescent="0.25">
      <c r="A1024">
        <v>1113</v>
      </c>
      <c r="C1024" s="2">
        <v>2</v>
      </c>
      <c r="D1024" s="3">
        <v>3</v>
      </c>
    </row>
    <row r="1025" spans="1:5" x14ac:dyDescent="0.25">
      <c r="A1025">
        <v>1114</v>
      </c>
      <c r="C1025" s="2">
        <v>2</v>
      </c>
      <c r="D1025" s="3">
        <v>3</v>
      </c>
      <c r="E1025" s="5">
        <v>4</v>
      </c>
    </row>
    <row r="1026" spans="1:5" x14ac:dyDescent="0.25">
      <c r="A1026">
        <v>1115</v>
      </c>
      <c r="D1026" s="3">
        <v>3</v>
      </c>
      <c r="E1026" s="5">
        <v>4</v>
      </c>
    </row>
    <row r="1027" spans="1:5" x14ac:dyDescent="0.25">
      <c r="A1027">
        <v>1116</v>
      </c>
      <c r="D1027" s="3">
        <v>3</v>
      </c>
      <c r="E1027" s="5">
        <v>4</v>
      </c>
    </row>
    <row r="1028" spans="1:5" x14ac:dyDescent="0.25">
      <c r="A1028">
        <v>1117</v>
      </c>
      <c r="B1028" s="4">
        <v>1</v>
      </c>
      <c r="E1028" s="5">
        <v>4</v>
      </c>
    </row>
    <row r="1029" spans="1:5" x14ac:dyDescent="0.25">
      <c r="A1029">
        <v>1118</v>
      </c>
      <c r="B1029" s="4">
        <v>1</v>
      </c>
      <c r="E1029" s="5">
        <v>4</v>
      </c>
    </row>
    <row r="1030" spans="1:5" x14ac:dyDescent="0.25">
      <c r="A1030">
        <v>1119</v>
      </c>
      <c r="B1030" s="4">
        <v>1</v>
      </c>
      <c r="E1030" s="5">
        <v>4</v>
      </c>
    </row>
    <row r="1031" spans="1:5" x14ac:dyDescent="0.25">
      <c r="A1031">
        <v>1120</v>
      </c>
      <c r="B1031" s="4">
        <v>1</v>
      </c>
      <c r="E1031" s="5">
        <v>4</v>
      </c>
    </row>
    <row r="1032" spans="1:5" x14ac:dyDescent="0.25">
      <c r="A1032">
        <v>1121</v>
      </c>
      <c r="B1032" s="4">
        <v>1</v>
      </c>
      <c r="E1032" s="5">
        <v>4</v>
      </c>
    </row>
    <row r="1033" spans="1:5" x14ac:dyDescent="0.25">
      <c r="A1033">
        <v>1122</v>
      </c>
      <c r="B1033" s="4">
        <v>1</v>
      </c>
      <c r="E1033" s="5">
        <v>4</v>
      </c>
    </row>
    <row r="1034" spans="1:5" x14ac:dyDescent="0.25">
      <c r="A1034">
        <v>1123</v>
      </c>
      <c r="B1034" s="4">
        <v>1</v>
      </c>
      <c r="E1034" s="5">
        <v>4</v>
      </c>
    </row>
    <row r="1035" spans="1:5" x14ac:dyDescent="0.25">
      <c r="A1035">
        <v>1124</v>
      </c>
      <c r="B1035" s="4">
        <v>1</v>
      </c>
      <c r="E1035" s="5">
        <v>4</v>
      </c>
    </row>
    <row r="1036" spans="1:5" x14ac:dyDescent="0.25">
      <c r="A1036">
        <v>1125</v>
      </c>
      <c r="B1036" s="4">
        <v>1</v>
      </c>
      <c r="E1036" s="5">
        <v>4</v>
      </c>
    </row>
    <row r="1037" spans="1:5" x14ac:dyDescent="0.25">
      <c r="A1037">
        <v>1126</v>
      </c>
      <c r="B1037" s="4">
        <v>1</v>
      </c>
      <c r="E1037" s="5">
        <v>4</v>
      </c>
    </row>
    <row r="1038" spans="1:5" x14ac:dyDescent="0.25">
      <c r="A1038">
        <v>1127</v>
      </c>
      <c r="B1038" s="4">
        <v>1</v>
      </c>
      <c r="E1038" s="5">
        <v>4</v>
      </c>
    </row>
    <row r="1039" spans="1:5" x14ac:dyDescent="0.25">
      <c r="A1039">
        <v>1128</v>
      </c>
      <c r="B1039" s="4">
        <v>1</v>
      </c>
      <c r="E1039" s="5">
        <v>4</v>
      </c>
    </row>
    <row r="1040" spans="1:5" x14ac:dyDescent="0.25">
      <c r="A1040">
        <v>1129</v>
      </c>
      <c r="B1040" s="4">
        <v>1</v>
      </c>
      <c r="E1040" s="5">
        <v>4</v>
      </c>
    </row>
    <row r="1041" spans="1:5" x14ac:dyDescent="0.25">
      <c r="A1041">
        <v>1130</v>
      </c>
      <c r="B1041" s="4">
        <v>1</v>
      </c>
    </row>
    <row r="1042" spans="1:5" x14ac:dyDescent="0.25">
      <c r="A1042">
        <v>1131</v>
      </c>
      <c r="C1042" s="2">
        <v>2</v>
      </c>
    </row>
    <row r="1043" spans="1:5" x14ac:dyDescent="0.25">
      <c r="A1043">
        <v>1132</v>
      </c>
      <c r="C1043" s="2">
        <v>2</v>
      </c>
    </row>
    <row r="1044" spans="1:5" x14ac:dyDescent="0.25">
      <c r="A1044">
        <v>1133</v>
      </c>
      <c r="C1044" s="2">
        <v>2</v>
      </c>
    </row>
    <row r="1045" spans="1:5" x14ac:dyDescent="0.25">
      <c r="A1045">
        <v>1134</v>
      </c>
      <c r="C1045" s="2">
        <v>2</v>
      </c>
      <c r="D1045" s="3">
        <v>3</v>
      </c>
    </row>
    <row r="1046" spans="1:5" x14ac:dyDescent="0.25">
      <c r="A1046">
        <v>1135</v>
      </c>
      <c r="C1046" s="2">
        <v>2</v>
      </c>
      <c r="D1046" s="3">
        <v>3</v>
      </c>
    </row>
    <row r="1047" spans="1:5" x14ac:dyDescent="0.25">
      <c r="A1047">
        <v>1136</v>
      </c>
      <c r="C1047" s="2">
        <v>2</v>
      </c>
      <c r="D1047" s="3">
        <v>3</v>
      </c>
    </row>
    <row r="1048" spans="1:5" x14ac:dyDescent="0.25">
      <c r="A1048">
        <v>1137</v>
      </c>
      <c r="C1048" s="2">
        <v>2</v>
      </c>
      <c r="D1048" s="3">
        <v>3</v>
      </c>
    </row>
    <row r="1049" spans="1:5" x14ac:dyDescent="0.25">
      <c r="A1049">
        <v>1138</v>
      </c>
      <c r="C1049" s="2">
        <v>2</v>
      </c>
      <c r="D1049" s="3">
        <v>3</v>
      </c>
    </row>
    <row r="1050" spans="1:5" x14ac:dyDescent="0.25">
      <c r="A1050">
        <v>1139</v>
      </c>
      <c r="C1050" s="2">
        <v>2</v>
      </c>
      <c r="D1050" s="3">
        <v>3</v>
      </c>
    </row>
    <row r="1051" spans="1:5" x14ac:dyDescent="0.25">
      <c r="A1051">
        <v>1140</v>
      </c>
      <c r="C1051" s="2">
        <v>2</v>
      </c>
      <c r="D1051" s="3">
        <v>3</v>
      </c>
    </row>
    <row r="1052" spans="1:5" x14ac:dyDescent="0.25">
      <c r="A1052">
        <v>1141</v>
      </c>
      <c r="C1052" s="2">
        <v>2</v>
      </c>
      <c r="D1052" s="3">
        <v>3</v>
      </c>
    </row>
    <row r="1053" spans="1:5" x14ac:dyDescent="0.25">
      <c r="A1053">
        <v>1142</v>
      </c>
      <c r="C1053" s="2">
        <v>2</v>
      </c>
      <c r="D1053" s="3">
        <v>3</v>
      </c>
    </row>
    <row r="1054" spans="1:5" x14ac:dyDescent="0.25">
      <c r="A1054">
        <v>1143</v>
      </c>
      <c r="C1054" s="2">
        <v>2</v>
      </c>
      <c r="D1054" s="3">
        <v>3</v>
      </c>
    </row>
    <row r="1055" spans="1:5" x14ac:dyDescent="0.25">
      <c r="A1055">
        <v>1144</v>
      </c>
      <c r="D1055" s="3">
        <v>3</v>
      </c>
      <c r="E1055" s="5">
        <v>4</v>
      </c>
    </row>
    <row r="1056" spans="1:5" x14ac:dyDescent="0.25">
      <c r="A1056">
        <v>1145</v>
      </c>
      <c r="D1056" s="3">
        <v>3</v>
      </c>
      <c r="E1056" s="5">
        <v>4</v>
      </c>
    </row>
    <row r="1057" spans="1:5" x14ac:dyDescent="0.25">
      <c r="A1057">
        <v>1146</v>
      </c>
      <c r="D1057" s="3">
        <v>3</v>
      </c>
      <c r="E1057" s="5">
        <v>4</v>
      </c>
    </row>
    <row r="1058" spans="1:5" x14ac:dyDescent="0.25">
      <c r="A1058">
        <v>1147</v>
      </c>
      <c r="B1058" s="4">
        <v>1</v>
      </c>
      <c r="E1058" s="5">
        <v>4</v>
      </c>
    </row>
    <row r="1059" spans="1:5" x14ac:dyDescent="0.25">
      <c r="A1059">
        <v>1148</v>
      </c>
      <c r="B1059" s="4">
        <v>1</v>
      </c>
      <c r="E1059" s="5">
        <v>4</v>
      </c>
    </row>
    <row r="1060" spans="1:5" x14ac:dyDescent="0.25">
      <c r="A1060">
        <v>1149</v>
      </c>
      <c r="B1060" s="4">
        <v>1</v>
      </c>
      <c r="E1060" s="5">
        <v>4</v>
      </c>
    </row>
    <row r="1061" spans="1:5" x14ac:dyDescent="0.25">
      <c r="A1061">
        <v>1150</v>
      </c>
      <c r="B1061" s="4">
        <v>1</v>
      </c>
      <c r="E1061" s="5">
        <v>4</v>
      </c>
    </row>
    <row r="1062" spans="1:5" x14ac:dyDescent="0.25">
      <c r="A1062">
        <v>1151</v>
      </c>
      <c r="B1062" s="4">
        <v>1</v>
      </c>
      <c r="E1062" s="5">
        <v>4</v>
      </c>
    </row>
    <row r="1063" spans="1:5" x14ac:dyDescent="0.25">
      <c r="A1063">
        <v>1152</v>
      </c>
      <c r="B1063" s="4">
        <v>1</v>
      </c>
      <c r="E1063" s="5">
        <v>4</v>
      </c>
    </row>
    <row r="1064" spans="1:5" x14ac:dyDescent="0.25">
      <c r="A1064">
        <v>1153</v>
      </c>
      <c r="B1064" s="4">
        <v>1</v>
      </c>
      <c r="E1064" s="5">
        <v>4</v>
      </c>
    </row>
    <row r="1065" spans="1:5" x14ac:dyDescent="0.25">
      <c r="A1065">
        <v>1154</v>
      </c>
      <c r="B1065" s="4">
        <v>1</v>
      </c>
      <c r="E1065" s="5">
        <v>4</v>
      </c>
    </row>
    <row r="1066" spans="1:5" x14ac:dyDescent="0.25">
      <c r="A1066">
        <v>1155</v>
      </c>
      <c r="B1066" s="4">
        <v>1</v>
      </c>
      <c r="E1066" s="5">
        <v>4</v>
      </c>
    </row>
    <row r="1067" spans="1:5" x14ac:dyDescent="0.25">
      <c r="A1067">
        <v>1156</v>
      </c>
      <c r="B1067" s="4">
        <v>1</v>
      </c>
      <c r="E1067" s="5">
        <v>4</v>
      </c>
    </row>
    <row r="1068" spans="1:5" x14ac:dyDescent="0.25">
      <c r="A1068">
        <v>1157</v>
      </c>
      <c r="B1068" s="4">
        <v>1</v>
      </c>
      <c r="E1068" s="5">
        <v>4</v>
      </c>
    </row>
    <row r="1069" spans="1:5" x14ac:dyDescent="0.25">
      <c r="A1069">
        <v>1158</v>
      </c>
      <c r="B1069" s="4">
        <v>1</v>
      </c>
    </row>
    <row r="1070" spans="1:5" x14ac:dyDescent="0.25">
      <c r="A1070">
        <v>1159</v>
      </c>
      <c r="B1070" s="4">
        <v>1</v>
      </c>
    </row>
    <row r="1071" spans="1:5" x14ac:dyDescent="0.25">
      <c r="A1071">
        <v>1160</v>
      </c>
      <c r="C1071" s="2">
        <v>2</v>
      </c>
    </row>
    <row r="1072" spans="1:5" x14ac:dyDescent="0.25">
      <c r="A1072">
        <v>1161</v>
      </c>
      <c r="C1072" s="2">
        <v>2</v>
      </c>
    </row>
    <row r="1073" spans="1:5" x14ac:dyDescent="0.25">
      <c r="A1073">
        <v>1162</v>
      </c>
      <c r="C1073" s="2">
        <v>2</v>
      </c>
    </row>
    <row r="1074" spans="1:5" x14ac:dyDescent="0.25">
      <c r="A1074">
        <v>1163</v>
      </c>
      <c r="C1074" s="2">
        <v>2</v>
      </c>
      <c r="D1074" s="3">
        <v>3</v>
      </c>
    </row>
    <row r="1075" spans="1:5" x14ac:dyDescent="0.25">
      <c r="A1075">
        <v>1164</v>
      </c>
      <c r="C1075" s="2">
        <v>2</v>
      </c>
      <c r="D1075" s="3">
        <v>3</v>
      </c>
    </row>
    <row r="1076" spans="1:5" x14ac:dyDescent="0.25">
      <c r="A1076">
        <v>1165</v>
      </c>
      <c r="C1076" s="2">
        <v>2</v>
      </c>
      <c r="D1076" s="3">
        <v>3</v>
      </c>
    </row>
    <row r="1077" spans="1:5" x14ac:dyDescent="0.25">
      <c r="A1077">
        <v>1166</v>
      </c>
      <c r="C1077" s="2">
        <v>2</v>
      </c>
      <c r="D1077" s="3">
        <v>3</v>
      </c>
    </row>
    <row r="1078" spans="1:5" x14ac:dyDescent="0.25">
      <c r="A1078">
        <v>1167</v>
      </c>
      <c r="C1078" s="2">
        <v>2</v>
      </c>
      <c r="D1078" s="3">
        <v>3</v>
      </c>
    </row>
    <row r="1079" spans="1:5" x14ac:dyDescent="0.25">
      <c r="A1079">
        <v>1168</v>
      </c>
      <c r="C1079" s="2">
        <v>2</v>
      </c>
      <c r="D1079" s="3">
        <v>3</v>
      </c>
    </row>
    <row r="1080" spans="1:5" x14ac:dyDescent="0.25">
      <c r="A1080">
        <v>1169</v>
      </c>
      <c r="C1080" s="2">
        <v>2</v>
      </c>
      <c r="D1080" s="3">
        <v>3</v>
      </c>
    </row>
    <row r="1081" spans="1:5" x14ac:dyDescent="0.25">
      <c r="A1081">
        <v>1170</v>
      </c>
      <c r="C1081" s="2">
        <v>2</v>
      </c>
      <c r="D1081" s="3">
        <v>3</v>
      </c>
    </row>
    <row r="1082" spans="1:5" x14ac:dyDescent="0.25">
      <c r="A1082">
        <v>1171</v>
      </c>
      <c r="C1082" s="2">
        <v>2</v>
      </c>
      <c r="D1082" s="3">
        <v>3</v>
      </c>
      <c r="E1082" s="5">
        <v>4</v>
      </c>
    </row>
    <row r="1083" spans="1:5" x14ac:dyDescent="0.25">
      <c r="A1083">
        <v>1172</v>
      </c>
      <c r="D1083" s="3">
        <v>3</v>
      </c>
      <c r="E1083" s="5">
        <v>4</v>
      </c>
    </row>
    <row r="1084" spans="1:5" x14ac:dyDescent="0.25">
      <c r="A1084">
        <v>1173</v>
      </c>
      <c r="D1084" s="3">
        <v>3</v>
      </c>
      <c r="E1084" s="5">
        <v>4</v>
      </c>
    </row>
    <row r="1085" spans="1:5" x14ac:dyDescent="0.25">
      <c r="A1085">
        <v>1174</v>
      </c>
      <c r="D1085" s="3">
        <v>3</v>
      </c>
      <c r="E1085" s="5">
        <v>4</v>
      </c>
    </row>
    <row r="1086" spans="1:5" x14ac:dyDescent="0.25">
      <c r="A1086">
        <v>1175</v>
      </c>
      <c r="D1086" s="3">
        <v>3</v>
      </c>
      <c r="E1086" s="5">
        <v>4</v>
      </c>
    </row>
    <row r="1087" spans="1:5" x14ac:dyDescent="0.25">
      <c r="A1087">
        <v>1176</v>
      </c>
      <c r="D1087" s="3">
        <v>3</v>
      </c>
      <c r="E1087" s="5">
        <v>4</v>
      </c>
    </row>
    <row r="1088" spans="1:5" x14ac:dyDescent="0.25">
      <c r="A1088">
        <v>1177</v>
      </c>
      <c r="E1088" s="5">
        <v>4</v>
      </c>
    </row>
    <row r="1089" spans="1:5" x14ac:dyDescent="0.25">
      <c r="A1089">
        <v>1178</v>
      </c>
      <c r="B1089" s="4">
        <v>1</v>
      </c>
      <c r="E1089" s="5">
        <v>4</v>
      </c>
    </row>
    <row r="1090" spans="1:5" x14ac:dyDescent="0.25">
      <c r="A1090">
        <v>1179</v>
      </c>
      <c r="B1090" s="4">
        <v>1</v>
      </c>
      <c r="E1090" s="5">
        <v>4</v>
      </c>
    </row>
    <row r="1091" spans="1:5" x14ac:dyDescent="0.25">
      <c r="A1091">
        <v>1180</v>
      </c>
      <c r="B1091" s="4">
        <v>1</v>
      </c>
      <c r="E1091" s="5">
        <v>4</v>
      </c>
    </row>
    <row r="1092" spans="1:5" x14ac:dyDescent="0.25">
      <c r="A1092">
        <v>1181</v>
      </c>
      <c r="B1092" s="4">
        <v>1</v>
      </c>
      <c r="E1092" s="5">
        <v>4</v>
      </c>
    </row>
    <row r="1093" spans="1:5" x14ac:dyDescent="0.25">
      <c r="A1093">
        <v>1182</v>
      </c>
      <c r="B1093" s="4">
        <v>1</v>
      </c>
      <c r="E1093" s="5">
        <v>4</v>
      </c>
    </row>
    <row r="1094" spans="1:5" x14ac:dyDescent="0.25">
      <c r="A1094">
        <v>1183</v>
      </c>
      <c r="B1094" s="4">
        <v>1</v>
      </c>
      <c r="E1094" s="5">
        <v>4</v>
      </c>
    </row>
    <row r="1095" spans="1:5" x14ac:dyDescent="0.25">
      <c r="A1095">
        <v>1184</v>
      </c>
      <c r="B1095" s="4">
        <v>1</v>
      </c>
      <c r="E1095" s="5">
        <v>4</v>
      </c>
    </row>
    <row r="1096" spans="1:5" x14ac:dyDescent="0.25">
      <c r="A1096">
        <v>1185</v>
      </c>
      <c r="B1096" s="4">
        <v>1</v>
      </c>
      <c r="E1096" s="5">
        <v>4</v>
      </c>
    </row>
    <row r="1097" spans="1:5" x14ac:dyDescent="0.25">
      <c r="A1097">
        <v>1186</v>
      </c>
      <c r="B1097" s="4">
        <v>1</v>
      </c>
    </row>
    <row r="1098" spans="1:5" x14ac:dyDescent="0.25">
      <c r="A1098">
        <v>1187</v>
      </c>
      <c r="B1098" s="4">
        <v>1</v>
      </c>
    </row>
    <row r="1099" spans="1:5" x14ac:dyDescent="0.25">
      <c r="A1099">
        <v>1188</v>
      </c>
      <c r="B1099" s="4">
        <v>1</v>
      </c>
    </row>
    <row r="1100" spans="1:5" x14ac:dyDescent="0.25">
      <c r="A1100">
        <v>1189</v>
      </c>
      <c r="B1100" s="4">
        <v>1</v>
      </c>
    </row>
    <row r="1101" spans="1:5" x14ac:dyDescent="0.25">
      <c r="A1101">
        <v>1190</v>
      </c>
      <c r="B1101" s="4">
        <v>1</v>
      </c>
      <c r="C1101" s="2">
        <v>2</v>
      </c>
    </row>
    <row r="1102" spans="1:5" x14ac:dyDescent="0.25">
      <c r="A1102">
        <v>1191</v>
      </c>
      <c r="B1102" s="4">
        <v>1</v>
      </c>
      <c r="C1102" s="2">
        <v>2</v>
      </c>
    </row>
    <row r="1103" spans="1:5" x14ac:dyDescent="0.25">
      <c r="A1103">
        <v>1192</v>
      </c>
      <c r="C1103" s="2">
        <v>2</v>
      </c>
    </row>
    <row r="1104" spans="1:5" x14ac:dyDescent="0.25">
      <c r="A1104">
        <v>1193</v>
      </c>
      <c r="C1104" s="2">
        <v>2</v>
      </c>
    </row>
    <row r="1105" spans="1:5" x14ac:dyDescent="0.25">
      <c r="A1105">
        <v>1194</v>
      </c>
      <c r="C1105" s="2">
        <v>2</v>
      </c>
      <c r="D1105" s="3">
        <v>3</v>
      </c>
    </row>
    <row r="1106" spans="1:5" x14ac:dyDescent="0.25">
      <c r="A1106">
        <v>1195</v>
      </c>
      <c r="C1106" s="2">
        <v>2</v>
      </c>
      <c r="D1106" s="3">
        <v>3</v>
      </c>
    </row>
    <row r="1107" spans="1:5" x14ac:dyDescent="0.25">
      <c r="A1107">
        <v>1196</v>
      </c>
      <c r="C1107" s="2">
        <v>2</v>
      </c>
      <c r="D1107" s="3">
        <v>3</v>
      </c>
    </row>
    <row r="1108" spans="1:5" x14ac:dyDescent="0.25">
      <c r="A1108">
        <v>1197</v>
      </c>
      <c r="C1108" s="2">
        <v>2</v>
      </c>
      <c r="D1108" s="3">
        <v>3</v>
      </c>
    </row>
    <row r="1109" spans="1:5" x14ac:dyDescent="0.25">
      <c r="A1109">
        <v>1198</v>
      </c>
      <c r="C1109" s="2">
        <v>2</v>
      </c>
      <c r="D1109" s="3">
        <v>3</v>
      </c>
    </row>
    <row r="1110" spans="1:5" x14ac:dyDescent="0.25">
      <c r="A1110">
        <v>1199</v>
      </c>
      <c r="C1110" s="2">
        <v>2</v>
      </c>
      <c r="D1110" s="3">
        <v>3</v>
      </c>
    </row>
    <row r="1111" spans="1:5" x14ac:dyDescent="0.25">
      <c r="A1111">
        <v>1200</v>
      </c>
      <c r="D1111" s="3">
        <v>3</v>
      </c>
    </row>
    <row r="1112" spans="1:5" x14ac:dyDescent="0.25">
      <c r="A1112">
        <v>1201</v>
      </c>
      <c r="D1112" s="3">
        <v>3</v>
      </c>
      <c r="E1112" s="5">
        <v>4</v>
      </c>
    </row>
    <row r="1113" spans="1:5" x14ac:dyDescent="0.25">
      <c r="A1113">
        <v>1202</v>
      </c>
      <c r="D1113" s="3">
        <v>3</v>
      </c>
      <c r="E1113" s="5">
        <v>4</v>
      </c>
    </row>
    <row r="1114" spans="1:5" x14ac:dyDescent="0.25">
      <c r="A1114">
        <v>1203</v>
      </c>
      <c r="D1114" s="3">
        <v>3</v>
      </c>
      <c r="E1114" s="5">
        <v>4</v>
      </c>
    </row>
    <row r="1115" spans="1:5" x14ac:dyDescent="0.25">
      <c r="A1115">
        <v>1204</v>
      </c>
      <c r="D1115" s="3">
        <v>3</v>
      </c>
      <c r="E1115" s="5">
        <v>4</v>
      </c>
    </row>
    <row r="1116" spans="1:5" x14ac:dyDescent="0.25">
      <c r="A1116">
        <v>1205</v>
      </c>
      <c r="D1116" s="3">
        <v>3</v>
      </c>
      <c r="E1116" s="5">
        <v>4</v>
      </c>
    </row>
    <row r="1117" spans="1:5" x14ac:dyDescent="0.25">
      <c r="A1117">
        <v>1206</v>
      </c>
      <c r="B1117" s="4">
        <v>1</v>
      </c>
      <c r="E1117" s="5">
        <v>4</v>
      </c>
    </row>
    <row r="1118" spans="1:5" x14ac:dyDescent="0.25">
      <c r="A1118">
        <v>1207</v>
      </c>
      <c r="B1118" s="4">
        <v>1</v>
      </c>
      <c r="E1118" s="5">
        <v>4</v>
      </c>
    </row>
    <row r="1119" spans="1:5" x14ac:dyDescent="0.25">
      <c r="A1119">
        <v>1208</v>
      </c>
      <c r="B1119" s="4">
        <v>1</v>
      </c>
      <c r="E1119" s="5">
        <v>4</v>
      </c>
    </row>
    <row r="1120" spans="1:5" x14ac:dyDescent="0.25">
      <c r="A1120">
        <v>1209</v>
      </c>
      <c r="B1120" s="4">
        <v>1</v>
      </c>
      <c r="E1120" s="5">
        <v>4</v>
      </c>
    </row>
    <row r="1121" spans="1:5" x14ac:dyDescent="0.25">
      <c r="A1121">
        <v>1210</v>
      </c>
      <c r="B1121" s="4">
        <v>1</v>
      </c>
      <c r="E1121" s="5">
        <v>4</v>
      </c>
    </row>
    <row r="1122" spans="1:5" x14ac:dyDescent="0.25">
      <c r="A1122">
        <v>1211</v>
      </c>
      <c r="B1122" s="4">
        <v>1</v>
      </c>
      <c r="E1122" s="5">
        <v>4</v>
      </c>
    </row>
    <row r="1123" spans="1:5" x14ac:dyDescent="0.25">
      <c r="A1123">
        <v>1212</v>
      </c>
      <c r="B1123" s="4">
        <v>1</v>
      </c>
      <c r="E1123" s="5">
        <v>4</v>
      </c>
    </row>
    <row r="1124" spans="1:5" x14ac:dyDescent="0.25">
      <c r="A1124">
        <v>1213</v>
      </c>
      <c r="B1124" s="4">
        <v>1</v>
      </c>
    </row>
    <row r="1125" spans="1:5" x14ac:dyDescent="0.25">
      <c r="A1125">
        <v>1214</v>
      </c>
      <c r="B1125" s="4">
        <v>1</v>
      </c>
    </row>
    <row r="1126" spans="1:5" x14ac:dyDescent="0.25">
      <c r="A1126">
        <v>1215</v>
      </c>
      <c r="B1126" s="4">
        <v>1</v>
      </c>
    </row>
    <row r="1127" spans="1:5" x14ac:dyDescent="0.25">
      <c r="A1127">
        <v>1216</v>
      </c>
      <c r="B1127" s="4">
        <v>1</v>
      </c>
    </row>
    <row r="1128" spans="1:5" x14ac:dyDescent="0.25">
      <c r="A1128">
        <v>1217</v>
      </c>
      <c r="B1128" s="4">
        <v>1</v>
      </c>
      <c r="C1128" s="2">
        <v>2</v>
      </c>
    </row>
    <row r="1129" spans="1:5" x14ac:dyDescent="0.25">
      <c r="A1129">
        <v>1218</v>
      </c>
      <c r="C1129" s="2">
        <v>2</v>
      </c>
    </row>
    <row r="1130" spans="1:5" x14ac:dyDescent="0.25">
      <c r="A1130">
        <v>1219</v>
      </c>
      <c r="C1130" s="2">
        <v>2</v>
      </c>
    </row>
    <row r="1131" spans="1:5" x14ac:dyDescent="0.25">
      <c r="A1131">
        <v>1220</v>
      </c>
      <c r="C1131" s="2">
        <v>2</v>
      </c>
    </row>
    <row r="1132" spans="1:5" x14ac:dyDescent="0.25">
      <c r="A1132">
        <v>1221</v>
      </c>
      <c r="C1132" s="2">
        <v>2</v>
      </c>
    </row>
    <row r="1133" spans="1:5" x14ac:dyDescent="0.25">
      <c r="A1133">
        <v>1222</v>
      </c>
      <c r="C1133" s="2">
        <v>2</v>
      </c>
      <c r="D1133" s="3">
        <v>3</v>
      </c>
    </row>
    <row r="1134" spans="1:5" x14ac:dyDescent="0.25">
      <c r="A1134">
        <v>1223</v>
      </c>
      <c r="C1134" s="2">
        <v>2</v>
      </c>
      <c r="D1134" s="3">
        <v>3</v>
      </c>
    </row>
    <row r="1135" spans="1:5" x14ac:dyDescent="0.25">
      <c r="A1135">
        <v>1224</v>
      </c>
      <c r="C1135" s="2">
        <v>2</v>
      </c>
      <c r="D1135" s="3">
        <v>3</v>
      </c>
    </row>
    <row r="1136" spans="1:5" x14ac:dyDescent="0.25">
      <c r="A1136">
        <v>1225</v>
      </c>
      <c r="C1136" s="2">
        <v>2</v>
      </c>
      <c r="D1136" s="3">
        <v>3</v>
      </c>
      <c r="E1136" s="5">
        <v>4</v>
      </c>
    </row>
    <row r="1137" spans="1:5" x14ac:dyDescent="0.25">
      <c r="A1137">
        <v>1226</v>
      </c>
      <c r="D1137" s="3">
        <v>3</v>
      </c>
      <c r="E1137" s="5">
        <v>4</v>
      </c>
    </row>
    <row r="1138" spans="1:5" x14ac:dyDescent="0.25">
      <c r="A1138">
        <v>1227</v>
      </c>
      <c r="D1138" s="3">
        <v>3</v>
      </c>
      <c r="E1138" s="5">
        <v>4</v>
      </c>
    </row>
    <row r="1139" spans="1:5" x14ac:dyDescent="0.25">
      <c r="A1139">
        <v>1228</v>
      </c>
      <c r="D1139" s="3">
        <v>3</v>
      </c>
      <c r="E1139" s="5">
        <v>4</v>
      </c>
    </row>
    <row r="1140" spans="1:5" x14ac:dyDescent="0.25">
      <c r="A1140">
        <v>1229</v>
      </c>
      <c r="D1140" s="3">
        <v>3</v>
      </c>
      <c r="E1140" s="5">
        <v>4</v>
      </c>
    </row>
    <row r="1141" spans="1:5" x14ac:dyDescent="0.25">
      <c r="A1141">
        <v>1230</v>
      </c>
      <c r="D1141" s="3">
        <v>3</v>
      </c>
      <c r="E1141" s="5">
        <v>4</v>
      </c>
    </row>
    <row r="1142" spans="1:5" x14ac:dyDescent="0.25">
      <c r="A1142">
        <v>1231</v>
      </c>
      <c r="D1142" s="3">
        <v>3</v>
      </c>
      <c r="E1142" s="5">
        <v>4</v>
      </c>
    </row>
    <row r="1143" spans="1:5" x14ac:dyDescent="0.25">
      <c r="A1143">
        <v>1232</v>
      </c>
      <c r="D1143" s="3">
        <v>3</v>
      </c>
      <c r="E1143" s="5">
        <v>4</v>
      </c>
    </row>
    <row r="1144" spans="1:5" x14ac:dyDescent="0.25">
      <c r="A1144">
        <v>1233</v>
      </c>
      <c r="E1144" s="5">
        <v>4</v>
      </c>
    </row>
    <row r="1145" spans="1:5" x14ac:dyDescent="0.25">
      <c r="A1145">
        <v>1234</v>
      </c>
      <c r="E1145" s="5">
        <v>4</v>
      </c>
    </row>
    <row r="1146" spans="1:5" x14ac:dyDescent="0.25">
      <c r="A1146">
        <v>1235</v>
      </c>
      <c r="E1146" s="5">
        <v>4</v>
      </c>
    </row>
    <row r="1147" spans="1:5" x14ac:dyDescent="0.25">
      <c r="A1147">
        <v>1236</v>
      </c>
      <c r="B1147" s="4">
        <v>1</v>
      </c>
    </row>
    <row r="1148" spans="1:5" x14ac:dyDescent="0.25">
      <c r="A1148">
        <v>1237</v>
      </c>
      <c r="B1148" s="4">
        <v>1</v>
      </c>
    </row>
    <row r="1149" spans="1:5" x14ac:dyDescent="0.25">
      <c r="A1149">
        <v>1238</v>
      </c>
      <c r="B1149" s="4">
        <v>1</v>
      </c>
    </row>
    <row r="1150" spans="1:5" x14ac:dyDescent="0.25">
      <c r="A1150">
        <v>1239</v>
      </c>
      <c r="B1150" s="4">
        <v>1</v>
      </c>
    </row>
    <row r="1151" spans="1:5" x14ac:dyDescent="0.25">
      <c r="A1151">
        <v>1240</v>
      </c>
      <c r="B1151" s="4">
        <v>1</v>
      </c>
    </row>
    <row r="1152" spans="1:5" x14ac:dyDescent="0.25">
      <c r="A1152">
        <v>1241</v>
      </c>
      <c r="B1152" s="4">
        <v>1</v>
      </c>
    </row>
    <row r="1153" spans="1:5" x14ac:dyDescent="0.25">
      <c r="A1153">
        <v>1242</v>
      </c>
      <c r="B1153" s="4">
        <v>1</v>
      </c>
    </row>
    <row r="1154" spans="1:5" x14ac:dyDescent="0.25">
      <c r="A1154">
        <v>1243</v>
      </c>
      <c r="B1154" s="4">
        <v>1</v>
      </c>
      <c r="C1154" s="2">
        <v>2</v>
      </c>
    </row>
    <row r="1155" spans="1:5" x14ac:dyDescent="0.25">
      <c r="A1155">
        <v>1244</v>
      </c>
      <c r="B1155" s="4">
        <v>1</v>
      </c>
      <c r="C1155" s="2">
        <v>2</v>
      </c>
    </row>
    <row r="1156" spans="1:5" x14ac:dyDescent="0.25">
      <c r="A1156">
        <v>1245</v>
      </c>
      <c r="B1156" s="4">
        <v>1</v>
      </c>
      <c r="C1156" s="2">
        <v>2</v>
      </c>
    </row>
    <row r="1157" spans="1:5" x14ac:dyDescent="0.25">
      <c r="A1157">
        <v>1246</v>
      </c>
      <c r="C1157" s="2">
        <v>2</v>
      </c>
    </row>
    <row r="1158" spans="1:5" x14ac:dyDescent="0.25">
      <c r="A1158">
        <v>1247</v>
      </c>
      <c r="C1158" s="2">
        <v>2</v>
      </c>
    </row>
    <row r="1159" spans="1:5" x14ac:dyDescent="0.25">
      <c r="A1159">
        <v>1248</v>
      </c>
      <c r="C1159" s="2">
        <v>2</v>
      </c>
    </row>
    <row r="1160" spans="1:5" x14ac:dyDescent="0.25">
      <c r="A1160">
        <v>1249</v>
      </c>
      <c r="C1160" s="2">
        <v>2</v>
      </c>
      <c r="D1160" s="3">
        <v>3</v>
      </c>
    </row>
    <row r="1161" spans="1:5" x14ac:dyDescent="0.25">
      <c r="A1161">
        <v>1250</v>
      </c>
      <c r="C1161" s="2">
        <v>2</v>
      </c>
      <c r="D1161" s="3">
        <v>3</v>
      </c>
    </row>
    <row r="1162" spans="1:5" x14ac:dyDescent="0.25">
      <c r="A1162">
        <v>1251</v>
      </c>
      <c r="C1162" s="2">
        <v>2</v>
      </c>
      <c r="D1162" s="3">
        <v>3</v>
      </c>
    </row>
    <row r="1163" spans="1:5" x14ac:dyDescent="0.25">
      <c r="A1163">
        <v>1252</v>
      </c>
      <c r="D1163" s="3">
        <v>3</v>
      </c>
    </row>
    <row r="1164" spans="1:5" x14ac:dyDescent="0.25">
      <c r="A1164">
        <v>1253</v>
      </c>
      <c r="D1164" s="3">
        <v>3</v>
      </c>
      <c r="E1164" s="5">
        <v>4</v>
      </c>
    </row>
    <row r="1165" spans="1:5" x14ac:dyDescent="0.25">
      <c r="A1165">
        <v>1254</v>
      </c>
      <c r="D1165" s="3">
        <v>3</v>
      </c>
      <c r="E1165" s="5">
        <v>4</v>
      </c>
    </row>
    <row r="1166" spans="1:5" x14ac:dyDescent="0.25">
      <c r="A1166">
        <v>1255</v>
      </c>
      <c r="D1166" s="3">
        <v>3</v>
      </c>
      <c r="E1166" s="5">
        <v>4</v>
      </c>
    </row>
    <row r="1167" spans="1:5" x14ac:dyDescent="0.25">
      <c r="A1167">
        <v>1256</v>
      </c>
      <c r="D1167" s="3">
        <v>3</v>
      </c>
      <c r="E1167" s="5">
        <v>4</v>
      </c>
    </row>
    <row r="1168" spans="1:5" x14ac:dyDescent="0.25">
      <c r="A1168">
        <v>1257</v>
      </c>
      <c r="D1168" s="3">
        <v>3</v>
      </c>
      <c r="E1168" s="5">
        <v>4</v>
      </c>
    </row>
    <row r="1169" spans="1:5" x14ac:dyDescent="0.25">
      <c r="A1169">
        <v>1258</v>
      </c>
      <c r="D1169" s="3">
        <v>3</v>
      </c>
      <c r="E1169" s="5">
        <v>4</v>
      </c>
    </row>
    <row r="1170" spans="1:5" x14ac:dyDescent="0.25">
      <c r="A1170">
        <v>1259</v>
      </c>
      <c r="B1170" s="4">
        <v>1</v>
      </c>
      <c r="D1170" s="3">
        <v>3</v>
      </c>
      <c r="E1170" s="5">
        <v>4</v>
      </c>
    </row>
    <row r="1171" spans="1:5" x14ac:dyDescent="0.25">
      <c r="A1171">
        <v>1260</v>
      </c>
      <c r="B1171" s="4">
        <v>1</v>
      </c>
      <c r="E1171" s="5">
        <v>4</v>
      </c>
    </row>
    <row r="1172" spans="1:5" x14ac:dyDescent="0.25">
      <c r="A1172">
        <v>1261</v>
      </c>
      <c r="B1172" s="4">
        <v>1</v>
      </c>
      <c r="E1172" s="5">
        <v>4</v>
      </c>
    </row>
    <row r="1173" spans="1:5" x14ac:dyDescent="0.25">
      <c r="A1173">
        <v>1262</v>
      </c>
      <c r="B1173" s="4">
        <v>1</v>
      </c>
      <c r="E1173" s="5">
        <v>4</v>
      </c>
    </row>
    <row r="1174" spans="1:5" x14ac:dyDescent="0.25">
      <c r="A1174">
        <v>1263</v>
      </c>
      <c r="B1174" s="4">
        <v>1</v>
      </c>
      <c r="E1174" s="5">
        <v>4</v>
      </c>
    </row>
    <row r="1175" spans="1:5" x14ac:dyDescent="0.25">
      <c r="A1175">
        <v>1264</v>
      </c>
      <c r="B1175" s="4">
        <v>1</v>
      </c>
    </row>
    <row r="1176" spans="1:5" x14ac:dyDescent="0.25">
      <c r="A1176">
        <v>1265</v>
      </c>
      <c r="B1176" s="4">
        <v>1</v>
      </c>
    </row>
    <row r="1177" spans="1:5" x14ac:dyDescent="0.25">
      <c r="A1177">
        <v>1266</v>
      </c>
      <c r="B1177" s="4">
        <v>1</v>
      </c>
    </row>
    <row r="1178" spans="1:5" x14ac:dyDescent="0.25">
      <c r="A1178">
        <v>1267</v>
      </c>
      <c r="B1178" s="4">
        <v>1</v>
      </c>
    </row>
    <row r="1179" spans="1:5" x14ac:dyDescent="0.25">
      <c r="A1179">
        <v>1268</v>
      </c>
      <c r="B1179" s="4">
        <v>1</v>
      </c>
      <c r="C1179" s="2">
        <v>2</v>
      </c>
    </row>
    <row r="1180" spans="1:5" x14ac:dyDescent="0.25">
      <c r="A1180">
        <v>1269</v>
      </c>
      <c r="B1180" s="4">
        <v>1</v>
      </c>
      <c r="C1180" s="2">
        <v>2</v>
      </c>
    </row>
    <row r="1181" spans="1:5" x14ac:dyDescent="0.25">
      <c r="A1181">
        <v>1270</v>
      </c>
      <c r="C1181" s="2">
        <v>2</v>
      </c>
    </row>
    <row r="1182" spans="1:5" x14ac:dyDescent="0.25">
      <c r="A1182">
        <v>1271</v>
      </c>
      <c r="C1182" s="2">
        <v>2</v>
      </c>
    </row>
    <row r="1183" spans="1:5" x14ac:dyDescent="0.25">
      <c r="A1183">
        <v>1272</v>
      </c>
      <c r="C1183" s="2">
        <v>2</v>
      </c>
    </row>
    <row r="1184" spans="1:5" x14ac:dyDescent="0.25">
      <c r="A1184">
        <v>1273</v>
      </c>
      <c r="C1184" s="2">
        <v>2</v>
      </c>
    </row>
    <row r="1185" spans="1:5" x14ac:dyDescent="0.25">
      <c r="A1185">
        <v>1274</v>
      </c>
      <c r="C1185" s="2">
        <v>2</v>
      </c>
      <c r="D1185" s="3">
        <v>3</v>
      </c>
    </row>
    <row r="1186" spans="1:5" x14ac:dyDescent="0.25">
      <c r="A1186">
        <v>1275</v>
      </c>
      <c r="C1186" s="2">
        <v>2</v>
      </c>
      <c r="D1186" s="3">
        <v>3</v>
      </c>
    </row>
    <row r="1187" spans="1:5" x14ac:dyDescent="0.25">
      <c r="A1187">
        <v>1276</v>
      </c>
      <c r="C1187" s="2">
        <v>2</v>
      </c>
      <c r="D1187" s="3">
        <v>3</v>
      </c>
    </row>
    <row r="1188" spans="1:5" x14ac:dyDescent="0.25">
      <c r="A1188">
        <v>1277</v>
      </c>
      <c r="C1188" s="2">
        <v>2</v>
      </c>
      <c r="D1188" s="3">
        <v>3</v>
      </c>
    </row>
    <row r="1189" spans="1:5" x14ac:dyDescent="0.25">
      <c r="A1189">
        <v>1278</v>
      </c>
      <c r="D1189" s="3">
        <v>3</v>
      </c>
      <c r="E1189" s="5">
        <v>4</v>
      </c>
    </row>
    <row r="1190" spans="1:5" x14ac:dyDescent="0.25">
      <c r="A1190">
        <v>1279</v>
      </c>
      <c r="D1190" s="3">
        <v>3</v>
      </c>
      <c r="E1190" s="5">
        <v>4</v>
      </c>
    </row>
    <row r="1191" spans="1:5" x14ac:dyDescent="0.25">
      <c r="A1191">
        <v>1280</v>
      </c>
      <c r="D1191" s="3">
        <v>3</v>
      </c>
      <c r="E1191" s="5">
        <v>4</v>
      </c>
    </row>
    <row r="1192" spans="1:5" x14ac:dyDescent="0.25">
      <c r="A1192">
        <v>1281</v>
      </c>
      <c r="D1192" s="3">
        <v>3</v>
      </c>
      <c r="E1192" s="5">
        <v>4</v>
      </c>
    </row>
    <row r="1193" spans="1:5" x14ac:dyDescent="0.25">
      <c r="A1193">
        <v>1282</v>
      </c>
      <c r="D1193" s="3">
        <v>3</v>
      </c>
      <c r="E1193" s="5">
        <v>4</v>
      </c>
    </row>
    <row r="1194" spans="1:5" x14ac:dyDescent="0.25">
      <c r="A1194">
        <v>1283</v>
      </c>
      <c r="D1194" s="3">
        <v>3</v>
      </c>
      <c r="E1194" s="5">
        <v>4</v>
      </c>
    </row>
    <row r="1195" spans="1:5" x14ac:dyDescent="0.25">
      <c r="A1195">
        <v>1284</v>
      </c>
      <c r="D1195" s="3">
        <v>3</v>
      </c>
      <c r="E1195" s="5">
        <v>4</v>
      </c>
    </row>
    <row r="1196" spans="1:5" x14ac:dyDescent="0.25">
      <c r="A1196">
        <v>1285</v>
      </c>
      <c r="B1196" s="4">
        <v>1</v>
      </c>
      <c r="E1196" s="5">
        <v>4</v>
      </c>
    </row>
    <row r="1197" spans="1:5" x14ac:dyDescent="0.25">
      <c r="A1197">
        <v>1286</v>
      </c>
      <c r="B1197" s="4">
        <v>1</v>
      </c>
      <c r="E1197" s="5">
        <v>4</v>
      </c>
    </row>
    <row r="1198" spans="1:5" x14ac:dyDescent="0.25">
      <c r="A1198">
        <v>1287</v>
      </c>
      <c r="B1198" s="4">
        <v>1</v>
      </c>
      <c r="E1198" s="5">
        <v>4</v>
      </c>
    </row>
    <row r="1199" spans="1:5" x14ac:dyDescent="0.25">
      <c r="A1199">
        <v>1288</v>
      </c>
      <c r="B1199" s="4">
        <v>1</v>
      </c>
      <c r="E1199" s="5">
        <v>4</v>
      </c>
    </row>
    <row r="1200" spans="1:5" x14ac:dyDescent="0.25">
      <c r="A1200">
        <v>1289</v>
      </c>
      <c r="B1200" s="4">
        <v>1</v>
      </c>
      <c r="E1200" s="5">
        <v>4</v>
      </c>
    </row>
    <row r="1201" spans="1:5" x14ac:dyDescent="0.25">
      <c r="A1201">
        <v>1290</v>
      </c>
      <c r="B1201" s="4">
        <v>1</v>
      </c>
    </row>
    <row r="1202" spans="1:5" x14ac:dyDescent="0.25">
      <c r="A1202">
        <v>1291</v>
      </c>
      <c r="B1202" s="4">
        <v>1</v>
      </c>
    </row>
    <row r="1203" spans="1:5" x14ac:dyDescent="0.25">
      <c r="A1203">
        <v>1292</v>
      </c>
      <c r="B1203" s="4">
        <v>1</v>
      </c>
    </row>
    <row r="1204" spans="1:5" x14ac:dyDescent="0.25">
      <c r="A1204">
        <v>1293</v>
      </c>
      <c r="B1204" s="4">
        <v>1</v>
      </c>
    </row>
    <row r="1205" spans="1:5" x14ac:dyDescent="0.25">
      <c r="A1205">
        <v>1294</v>
      </c>
      <c r="B1205" s="4">
        <v>1</v>
      </c>
      <c r="C1205" s="2">
        <v>2</v>
      </c>
    </row>
    <row r="1206" spans="1:5" x14ac:dyDescent="0.25">
      <c r="A1206">
        <v>1295</v>
      </c>
      <c r="B1206" s="4">
        <v>1</v>
      </c>
      <c r="C1206" s="2">
        <v>2</v>
      </c>
    </row>
    <row r="1207" spans="1:5" x14ac:dyDescent="0.25">
      <c r="A1207">
        <v>1296</v>
      </c>
      <c r="B1207" s="4">
        <v>1</v>
      </c>
      <c r="C1207" s="2">
        <v>2</v>
      </c>
    </row>
    <row r="1208" spans="1:5" x14ac:dyDescent="0.25">
      <c r="A1208">
        <v>1297</v>
      </c>
      <c r="C1208" s="2">
        <v>2</v>
      </c>
    </row>
    <row r="1209" spans="1:5" x14ac:dyDescent="0.25">
      <c r="A1209">
        <v>1298</v>
      </c>
      <c r="C1209" s="2">
        <v>2</v>
      </c>
    </row>
    <row r="1210" spans="1:5" x14ac:dyDescent="0.25">
      <c r="A1210">
        <v>1299</v>
      </c>
      <c r="C1210" s="2">
        <v>2</v>
      </c>
    </row>
    <row r="1211" spans="1:5" x14ac:dyDescent="0.25">
      <c r="A1211">
        <v>1300</v>
      </c>
      <c r="C1211" s="2">
        <v>2</v>
      </c>
    </row>
    <row r="1212" spans="1:5" x14ac:dyDescent="0.25">
      <c r="A1212">
        <v>1301</v>
      </c>
      <c r="C1212" s="2">
        <v>2</v>
      </c>
      <c r="D1212" s="3">
        <v>3</v>
      </c>
    </row>
    <row r="1213" spans="1:5" x14ac:dyDescent="0.25">
      <c r="A1213">
        <v>1302</v>
      </c>
      <c r="C1213" s="2">
        <v>2</v>
      </c>
      <c r="D1213" s="3">
        <v>3</v>
      </c>
    </row>
    <row r="1214" spans="1:5" x14ac:dyDescent="0.25">
      <c r="A1214">
        <v>1303</v>
      </c>
      <c r="C1214" s="2">
        <v>2</v>
      </c>
      <c r="D1214" s="3">
        <v>3</v>
      </c>
    </row>
    <row r="1215" spans="1:5" x14ac:dyDescent="0.25">
      <c r="A1215">
        <v>1304</v>
      </c>
      <c r="C1215" s="2">
        <v>2</v>
      </c>
      <c r="D1215" s="3">
        <v>3</v>
      </c>
    </row>
    <row r="1216" spans="1:5" x14ac:dyDescent="0.25">
      <c r="A1216">
        <v>1305</v>
      </c>
      <c r="D1216" s="3">
        <v>3</v>
      </c>
      <c r="E1216" s="5">
        <v>4</v>
      </c>
    </row>
    <row r="1217" spans="1:5" x14ac:dyDescent="0.25">
      <c r="A1217">
        <v>1306</v>
      </c>
      <c r="D1217" s="3">
        <v>3</v>
      </c>
      <c r="E1217" s="5">
        <v>4</v>
      </c>
    </row>
    <row r="1218" spans="1:5" x14ac:dyDescent="0.25">
      <c r="A1218">
        <v>1307</v>
      </c>
      <c r="D1218" s="3">
        <v>3</v>
      </c>
      <c r="E1218" s="5">
        <v>4</v>
      </c>
    </row>
    <row r="1219" spans="1:5" x14ac:dyDescent="0.25">
      <c r="A1219">
        <v>1308</v>
      </c>
      <c r="D1219" s="3">
        <v>3</v>
      </c>
      <c r="E1219" s="5">
        <v>4</v>
      </c>
    </row>
    <row r="1220" spans="1:5" x14ac:dyDescent="0.25">
      <c r="A1220">
        <v>1309</v>
      </c>
      <c r="D1220" s="3">
        <v>3</v>
      </c>
      <c r="E1220" s="5">
        <v>4</v>
      </c>
    </row>
    <row r="1221" spans="1:5" x14ac:dyDescent="0.25">
      <c r="A1221">
        <v>1310</v>
      </c>
      <c r="D1221" s="3">
        <v>3</v>
      </c>
      <c r="E1221" s="5">
        <v>4</v>
      </c>
    </row>
    <row r="1222" spans="1:5" x14ac:dyDescent="0.25">
      <c r="A1222">
        <v>1311</v>
      </c>
      <c r="B1222" s="4">
        <v>1</v>
      </c>
      <c r="D1222" s="3">
        <v>3</v>
      </c>
      <c r="E1222" s="5">
        <v>4</v>
      </c>
    </row>
    <row r="1223" spans="1:5" x14ac:dyDescent="0.25">
      <c r="A1223">
        <v>1312</v>
      </c>
      <c r="B1223" s="4">
        <v>1</v>
      </c>
      <c r="E1223" s="5">
        <v>4</v>
      </c>
    </row>
    <row r="1224" spans="1:5" x14ac:dyDescent="0.25">
      <c r="A1224">
        <v>1313</v>
      </c>
      <c r="B1224" s="4">
        <v>1</v>
      </c>
      <c r="E1224" s="5">
        <v>4</v>
      </c>
    </row>
    <row r="1225" spans="1:5" x14ac:dyDescent="0.25">
      <c r="A1225">
        <v>1314</v>
      </c>
      <c r="B1225" s="4">
        <v>1</v>
      </c>
      <c r="E1225" s="5">
        <v>4</v>
      </c>
    </row>
    <row r="1226" spans="1:5" x14ac:dyDescent="0.25">
      <c r="A1226">
        <v>1315</v>
      </c>
      <c r="B1226" s="4">
        <v>1</v>
      </c>
      <c r="E1226" s="5">
        <v>4</v>
      </c>
    </row>
    <row r="1227" spans="1:5" x14ac:dyDescent="0.25">
      <c r="A1227">
        <v>1316</v>
      </c>
      <c r="B1227" s="4">
        <v>1</v>
      </c>
    </row>
    <row r="1228" spans="1:5" x14ac:dyDescent="0.25">
      <c r="A1228">
        <v>1317</v>
      </c>
      <c r="B1228" s="4">
        <v>1</v>
      </c>
    </row>
    <row r="1229" spans="1:5" x14ac:dyDescent="0.25">
      <c r="A1229">
        <v>1318</v>
      </c>
      <c r="B1229" s="4">
        <v>1</v>
      </c>
    </row>
    <row r="1230" spans="1:5" x14ac:dyDescent="0.25">
      <c r="A1230">
        <v>1319</v>
      </c>
      <c r="B1230" s="4">
        <v>1</v>
      </c>
    </row>
    <row r="1231" spans="1:5" x14ac:dyDescent="0.25">
      <c r="A1231">
        <v>1320</v>
      </c>
      <c r="B1231" s="4">
        <v>1</v>
      </c>
      <c r="C1231" s="2">
        <v>2</v>
      </c>
    </row>
    <row r="1232" spans="1:5" x14ac:dyDescent="0.25">
      <c r="A1232">
        <v>1321</v>
      </c>
      <c r="B1232" s="4">
        <v>1</v>
      </c>
      <c r="C1232" s="2">
        <v>2</v>
      </c>
    </row>
    <row r="1233" spans="1:5" x14ac:dyDescent="0.25">
      <c r="A1233">
        <v>1322</v>
      </c>
      <c r="B1233" s="4">
        <v>1</v>
      </c>
      <c r="C1233" s="2">
        <v>2</v>
      </c>
    </row>
    <row r="1234" spans="1:5" x14ac:dyDescent="0.25">
      <c r="A1234">
        <v>1323</v>
      </c>
      <c r="B1234" s="4">
        <v>1</v>
      </c>
      <c r="C1234" s="2">
        <v>2</v>
      </c>
    </row>
    <row r="1235" spans="1:5" x14ac:dyDescent="0.25">
      <c r="A1235">
        <v>1324</v>
      </c>
      <c r="C1235" s="2">
        <v>2</v>
      </c>
    </row>
    <row r="1236" spans="1:5" x14ac:dyDescent="0.25">
      <c r="A1236">
        <v>1325</v>
      </c>
      <c r="C1236" s="2">
        <v>2</v>
      </c>
    </row>
    <row r="1237" spans="1:5" x14ac:dyDescent="0.25">
      <c r="A1237">
        <v>1326</v>
      </c>
      <c r="C1237" s="2">
        <v>2</v>
      </c>
    </row>
    <row r="1238" spans="1:5" x14ac:dyDescent="0.25">
      <c r="A1238">
        <v>1327</v>
      </c>
      <c r="C1238" s="2">
        <v>2</v>
      </c>
    </row>
    <row r="1239" spans="1:5" x14ac:dyDescent="0.25">
      <c r="A1239">
        <v>1328</v>
      </c>
      <c r="C1239" s="2">
        <v>2</v>
      </c>
      <c r="D1239" s="3">
        <v>3</v>
      </c>
    </row>
    <row r="1240" spans="1:5" x14ac:dyDescent="0.25">
      <c r="A1240">
        <v>1329</v>
      </c>
      <c r="C1240" s="2">
        <v>2</v>
      </c>
      <c r="D1240" s="3">
        <v>3</v>
      </c>
    </row>
    <row r="1241" spans="1:5" x14ac:dyDescent="0.25">
      <c r="A1241">
        <v>1330</v>
      </c>
      <c r="C1241" s="2">
        <v>2</v>
      </c>
      <c r="D1241" s="3">
        <v>3</v>
      </c>
    </row>
    <row r="1242" spans="1:5" x14ac:dyDescent="0.25">
      <c r="A1242">
        <v>1331</v>
      </c>
      <c r="C1242" s="2">
        <v>2</v>
      </c>
      <c r="D1242" s="3">
        <v>3</v>
      </c>
      <c r="E1242" s="5">
        <v>4</v>
      </c>
    </row>
    <row r="1243" spans="1:5" x14ac:dyDescent="0.25">
      <c r="A1243">
        <v>1332</v>
      </c>
      <c r="C1243" s="2">
        <v>2</v>
      </c>
      <c r="D1243" s="3">
        <v>3</v>
      </c>
      <c r="E1243" s="5">
        <v>4</v>
      </c>
    </row>
    <row r="1244" spans="1:5" x14ac:dyDescent="0.25">
      <c r="A1244">
        <v>1333</v>
      </c>
      <c r="D1244" s="3">
        <v>3</v>
      </c>
      <c r="E1244" s="5">
        <v>4</v>
      </c>
    </row>
    <row r="1245" spans="1:5" x14ac:dyDescent="0.25">
      <c r="A1245">
        <v>1334</v>
      </c>
      <c r="D1245" s="3">
        <v>3</v>
      </c>
      <c r="E1245" s="5">
        <v>4</v>
      </c>
    </row>
    <row r="1246" spans="1:5" x14ac:dyDescent="0.25">
      <c r="A1246">
        <v>1335</v>
      </c>
      <c r="D1246" s="3">
        <v>3</v>
      </c>
      <c r="E1246" s="5">
        <v>4</v>
      </c>
    </row>
    <row r="1247" spans="1:5" x14ac:dyDescent="0.25">
      <c r="A1247">
        <v>1336</v>
      </c>
      <c r="D1247" s="3">
        <v>3</v>
      </c>
      <c r="E1247" s="5">
        <v>4</v>
      </c>
    </row>
    <row r="1248" spans="1:5" x14ac:dyDescent="0.25">
      <c r="A1248">
        <v>1337</v>
      </c>
      <c r="D1248" s="3">
        <v>3</v>
      </c>
      <c r="E1248" s="5">
        <v>4</v>
      </c>
    </row>
    <row r="1249" spans="1:5" x14ac:dyDescent="0.25">
      <c r="A1249">
        <v>1338</v>
      </c>
      <c r="B1249" s="4">
        <v>1</v>
      </c>
      <c r="D1249" s="3">
        <v>3</v>
      </c>
      <c r="E1249" s="5">
        <v>4</v>
      </c>
    </row>
    <row r="1250" spans="1:5" x14ac:dyDescent="0.25">
      <c r="A1250">
        <v>1339</v>
      </c>
      <c r="B1250" s="4">
        <v>1</v>
      </c>
      <c r="D1250" s="3">
        <v>3</v>
      </c>
      <c r="E1250" s="5">
        <v>4</v>
      </c>
    </row>
    <row r="1251" spans="1:5" x14ac:dyDescent="0.25">
      <c r="A1251">
        <v>1340</v>
      </c>
      <c r="B1251" s="4">
        <v>1</v>
      </c>
      <c r="E1251" s="5">
        <v>4</v>
      </c>
    </row>
    <row r="1252" spans="1:5" x14ac:dyDescent="0.25">
      <c r="A1252">
        <v>1341</v>
      </c>
      <c r="B1252" s="4">
        <v>1</v>
      </c>
      <c r="E1252" s="5">
        <v>4</v>
      </c>
    </row>
    <row r="1253" spans="1:5" x14ac:dyDescent="0.25">
      <c r="A1253">
        <v>1342</v>
      </c>
      <c r="B1253" s="4">
        <v>1</v>
      </c>
      <c r="E1253" s="5">
        <v>4</v>
      </c>
    </row>
    <row r="1254" spans="1:5" x14ac:dyDescent="0.25">
      <c r="A1254">
        <v>1343</v>
      </c>
      <c r="B1254" s="4">
        <v>1</v>
      </c>
      <c r="E1254" s="5">
        <v>4</v>
      </c>
    </row>
    <row r="1255" spans="1:5" x14ac:dyDescent="0.25">
      <c r="A1255">
        <v>1344</v>
      </c>
      <c r="B1255" s="4">
        <v>1</v>
      </c>
      <c r="E1255" s="5">
        <v>4</v>
      </c>
    </row>
    <row r="1256" spans="1:5" x14ac:dyDescent="0.25">
      <c r="A1256">
        <v>1345</v>
      </c>
      <c r="B1256" s="4">
        <v>1</v>
      </c>
      <c r="E1256" s="5">
        <v>4</v>
      </c>
    </row>
    <row r="1257" spans="1:5" x14ac:dyDescent="0.25">
      <c r="A1257">
        <v>1346</v>
      </c>
      <c r="B1257" s="4">
        <v>1</v>
      </c>
      <c r="E1257" s="5">
        <v>4</v>
      </c>
    </row>
    <row r="1258" spans="1:5" x14ac:dyDescent="0.25">
      <c r="A1258">
        <v>1347</v>
      </c>
      <c r="B1258" s="4">
        <v>1</v>
      </c>
    </row>
    <row r="1259" spans="1:5" x14ac:dyDescent="0.25">
      <c r="A1259">
        <v>1348</v>
      </c>
      <c r="B1259" s="4">
        <v>1</v>
      </c>
    </row>
    <row r="1260" spans="1:5" x14ac:dyDescent="0.25">
      <c r="A1260">
        <v>1349</v>
      </c>
      <c r="B1260" s="4">
        <v>1</v>
      </c>
      <c r="C1260" s="2">
        <v>2</v>
      </c>
    </row>
    <row r="1261" spans="1:5" x14ac:dyDescent="0.25">
      <c r="A1261">
        <v>1350</v>
      </c>
      <c r="B1261" s="4">
        <v>1</v>
      </c>
      <c r="C1261" s="2">
        <v>2</v>
      </c>
    </row>
    <row r="1262" spans="1:5" x14ac:dyDescent="0.25">
      <c r="A1262">
        <v>1351</v>
      </c>
      <c r="B1262" s="4">
        <v>1</v>
      </c>
      <c r="C1262" s="2">
        <v>2</v>
      </c>
    </row>
    <row r="1263" spans="1:5" x14ac:dyDescent="0.25">
      <c r="A1263">
        <v>1352</v>
      </c>
      <c r="B1263" s="4">
        <v>1</v>
      </c>
      <c r="C1263" s="2">
        <v>2</v>
      </c>
    </row>
    <row r="1264" spans="1:5" x14ac:dyDescent="0.25">
      <c r="A1264">
        <v>1353</v>
      </c>
      <c r="B1264" s="4">
        <v>1</v>
      </c>
      <c r="C1264" s="2">
        <v>2</v>
      </c>
    </row>
    <row r="1265" spans="1:6" x14ac:dyDescent="0.25">
      <c r="A1265">
        <v>1354</v>
      </c>
      <c r="C1265" s="2">
        <v>2</v>
      </c>
    </row>
    <row r="1266" spans="1:6" x14ac:dyDescent="0.25">
      <c r="A1266">
        <v>1355</v>
      </c>
      <c r="C1266" s="2">
        <v>2</v>
      </c>
      <c r="D1266" s="3">
        <v>3</v>
      </c>
    </row>
    <row r="1267" spans="1:6" x14ac:dyDescent="0.25">
      <c r="A1267">
        <v>1356</v>
      </c>
      <c r="C1267" s="2">
        <v>2</v>
      </c>
      <c r="D1267" s="3">
        <v>3</v>
      </c>
    </row>
    <row r="1268" spans="1:6" x14ac:dyDescent="0.25">
      <c r="A1268">
        <v>1357</v>
      </c>
      <c r="C1268" s="2">
        <v>2</v>
      </c>
      <c r="D1268" s="3">
        <v>3</v>
      </c>
    </row>
    <row r="1269" spans="1:6" x14ac:dyDescent="0.25">
      <c r="A1269">
        <v>1358</v>
      </c>
      <c r="C1269" s="2">
        <v>2</v>
      </c>
      <c r="D1269" s="3">
        <v>3</v>
      </c>
    </row>
    <row r="1270" spans="1:6" x14ac:dyDescent="0.25">
      <c r="A1270">
        <v>1359</v>
      </c>
      <c r="C1270" s="2">
        <v>2</v>
      </c>
      <c r="D1270" s="3">
        <v>3</v>
      </c>
    </row>
    <row r="1271" spans="1:6" x14ac:dyDescent="0.25">
      <c r="A1271">
        <v>1360</v>
      </c>
      <c r="C1271" s="2">
        <v>2</v>
      </c>
      <c r="D1271" s="3">
        <v>3</v>
      </c>
    </row>
    <row r="1272" spans="1:6" x14ac:dyDescent="0.25">
      <c r="A1272">
        <v>1361</v>
      </c>
      <c r="C1272" s="2">
        <v>2</v>
      </c>
      <c r="D1272" s="3">
        <v>3</v>
      </c>
      <c r="E1272" s="5">
        <v>4</v>
      </c>
    </row>
    <row r="1273" spans="1:6" x14ac:dyDescent="0.25">
      <c r="A1273">
        <v>1362</v>
      </c>
      <c r="C1273" s="2">
        <v>2</v>
      </c>
      <c r="D1273" s="3">
        <v>3</v>
      </c>
      <c r="E1273" s="5">
        <v>4</v>
      </c>
    </row>
    <row r="1274" spans="1:6" x14ac:dyDescent="0.25">
      <c r="A1274">
        <v>1363</v>
      </c>
      <c r="D1274" s="3">
        <v>3</v>
      </c>
      <c r="E1274" s="5">
        <v>4</v>
      </c>
    </row>
    <row r="1275" spans="1:6" x14ac:dyDescent="0.25">
      <c r="A1275">
        <v>1364</v>
      </c>
      <c r="D1275" s="3">
        <v>3</v>
      </c>
      <c r="E1275" s="5">
        <v>4</v>
      </c>
    </row>
    <row r="1276" spans="1:6" x14ac:dyDescent="0.25">
      <c r="A1276">
        <v>1365</v>
      </c>
      <c r="D1276" s="3">
        <v>3</v>
      </c>
      <c r="E1276" s="5">
        <v>4</v>
      </c>
    </row>
    <row r="1277" spans="1:6" x14ac:dyDescent="0.25">
      <c r="A1277">
        <v>1366</v>
      </c>
      <c r="B1277" s="4">
        <v>1</v>
      </c>
      <c r="D1277" s="3">
        <v>3</v>
      </c>
      <c r="E1277" s="5">
        <v>4</v>
      </c>
    </row>
    <row r="1278" spans="1:6" x14ac:dyDescent="0.25">
      <c r="A1278">
        <v>1367</v>
      </c>
      <c r="B1278" s="4">
        <v>1</v>
      </c>
      <c r="D1278" s="3">
        <v>3</v>
      </c>
      <c r="E1278" s="5">
        <v>4</v>
      </c>
    </row>
    <row r="1279" spans="1:6" x14ac:dyDescent="0.25">
      <c r="A1279">
        <v>1368</v>
      </c>
      <c r="B1279" s="4">
        <v>1</v>
      </c>
      <c r="D1279" s="3">
        <v>3</v>
      </c>
      <c r="E1279" s="5">
        <v>4</v>
      </c>
    </row>
    <row r="1280" spans="1:6" x14ac:dyDescent="0.25">
      <c r="A1280">
        <v>1369</v>
      </c>
      <c r="B1280" s="4">
        <v>1</v>
      </c>
      <c r="E1280" s="5">
        <v>4</v>
      </c>
      <c r="F1280" t="s">
        <v>22</v>
      </c>
    </row>
    <row r="1281" spans="1:6" x14ac:dyDescent="0.25">
      <c r="A1281">
        <v>1401</v>
      </c>
    </row>
    <row r="1282" spans="1:6" x14ac:dyDescent="0.25">
      <c r="A1282">
        <v>1402</v>
      </c>
    </row>
    <row r="1283" spans="1:6" x14ac:dyDescent="0.25">
      <c r="A1283">
        <v>1403</v>
      </c>
      <c r="F1283" t="s">
        <v>22</v>
      </c>
    </row>
    <row r="1284" spans="1:6" x14ac:dyDescent="0.25">
      <c r="A1284">
        <v>1404</v>
      </c>
      <c r="C1284" s="2">
        <v>2</v>
      </c>
    </row>
    <row r="1285" spans="1:6" x14ac:dyDescent="0.25">
      <c r="A1285">
        <v>1405</v>
      </c>
      <c r="C1285" s="2">
        <v>2</v>
      </c>
    </row>
    <row r="1286" spans="1:6" x14ac:dyDescent="0.25">
      <c r="A1286">
        <v>1406</v>
      </c>
      <c r="C1286" s="2">
        <v>2</v>
      </c>
    </row>
    <row r="1287" spans="1:6" x14ac:dyDescent="0.25">
      <c r="A1287">
        <v>1407</v>
      </c>
      <c r="C1287" s="2">
        <v>2</v>
      </c>
      <c r="D1287" s="3">
        <v>3</v>
      </c>
    </row>
    <row r="1288" spans="1:6" x14ac:dyDescent="0.25">
      <c r="A1288">
        <v>1408</v>
      </c>
      <c r="C1288" s="2">
        <v>2</v>
      </c>
      <c r="D1288" s="3">
        <v>3</v>
      </c>
    </row>
    <row r="1289" spans="1:6" x14ac:dyDescent="0.25">
      <c r="A1289">
        <v>1409</v>
      </c>
      <c r="C1289" s="2">
        <v>2</v>
      </c>
      <c r="D1289" s="3">
        <v>3</v>
      </c>
    </row>
    <row r="1290" spans="1:6" x14ac:dyDescent="0.25">
      <c r="A1290">
        <v>1410</v>
      </c>
      <c r="C1290" s="2">
        <v>2</v>
      </c>
      <c r="D1290" s="3">
        <v>3</v>
      </c>
    </row>
    <row r="1291" spans="1:6" x14ac:dyDescent="0.25">
      <c r="A1291">
        <v>1411</v>
      </c>
      <c r="C1291" s="2">
        <v>2</v>
      </c>
      <c r="D1291" s="3">
        <v>3</v>
      </c>
    </row>
    <row r="1292" spans="1:6" x14ac:dyDescent="0.25">
      <c r="A1292">
        <v>1412</v>
      </c>
      <c r="C1292" s="2">
        <v>2</v>
      </c>
      <c r="D1292" s="3">
        <v>3</v>
      </c>
    </row>
    <row r="1293" spans="1:6" x14ac:dyDescent="0.25">
      <c r="A1293">
        <v>1413</v>
      </c>
      <c r="C1293" s="2">
        <v>2</v>
      </c>
      <c r="D1293" s="3">
        <v>3</v>
      </c>
    </row>
    <row r="1294" spans="1:6" x14ac:dyDescent="0.25">
      <c r="A1294">
        <v>1414</v>
      </c>
      <c r="C1294" s="2">
        <v>2</v>
      </c>
      <c r="D1294" s="3">
        <v>3</v>
      </c>
    </row>
    <row r="1295" spans="1:6" x14ac:dyDescent="0.25">
      <c r="A1295">
        <v>1415</v>
      </c>
      <c r="C1295" s="2">
        <v>2</v>
      </c>
      <c r="D1295" s="3">
        <v>3</v>
      </c>
    </row>
    <row r="1296" spans="1:6" x14ac:dyDescent="0.25">
      <c r="A1296">
        <v>1416</v>
      </c>
      <c r="C1296" s="2">
        <v>2</v>
      </c>
      <c r="D1296" s="3">
        <v>3</v>
      </c>
    </row>
    <row r="1297" spans="1:5" x14ac:dyDescent="0.25">
      <c r="A1297">
        <v>1417</v>
      </c>
      <c r="C1297" s="2">
        <v>2</v>
      </c>
      <c r="D1297" s="3">
        <v>3</v>
      </c>
    </row>
    <row r="1298" spans="1:5" x14ac:dyDescent="0.25">
      <c r="A1298">
        <v>1418</v>
      </c>
      <c r="C1298" s="2">
        <v>2</v>
      </c>
      <c r="D1298" s="3">
        <v>3</v>
      </c>
    </row>
    <row r="1299" spans="1:5" x14ac:dyDescent="0.25">
      <c r="A1299">
        <v>1419</v>
      </c>
      <c r="C1299" s="2">
        <v>2</v>
      </c>
      <c r="D1299" s="3">
        <v>3</v>
      </c>
    </row>
    <row r="1300" spans="1:5" x14ac:dyDescent="0.25">
      <c r="A1300">
        <v>1420</v>
      </c>
      <c r="C1300" s="2">
        <v>2</v>
      </c>
      <c r="D1300" s="3">
        <v>3</v>
      </c>
      <c r="E1300" s="5">
        <v>4</v>
      </c>
    </row>
    <row r="1301" spans="1:5" x14ac:dyDescent="0.25">
      <c r="A1301">
        <v>1421</v>
      </c>
      <c r="D1301" s="3">
        <v>3</v>
      </c>
      <c r="E1301" s="5">
        <v>4</v>
      </c>
    </row>
    <row r="1302" spans="1:5" x14ac:dyDescent="0.25">
      <c r="A1302">
        <v>1422</v>
      </c>
      <c r="D1302" s="3">
        <v>3</v>
      </c>
      <c r="E1302" s="5">
        <v>4</v>
      </c>
    </row>
    <row r="1303" spans="1:5" x14ac:dyDescent="0.25">
      <c r="A1303">
        <v>1423</v>
      </c>
      <c r="B1303" s="4">
        <v>1</v>
      </c>
      <c r="D1303" s="3">
        <v>3</v>
      </c>
      <c r="E1303" s="5">
        <v>4</v>
      </c>
    </row>
    <row r="1304" spans="1:5" x14ac:dyDescent="0.25">
      <c r="A1304">
        <v>1424</v>
      </c>
      <c r="B1304" s="4">
        <v>1</v>
      </c>
      <c r="E1304" s="5">
        <v>4</v>
      </c>
    </row>
    <row r="1305" spans="1:5" x14ac:dyDescent="0.25">
      <c r="A1305">
        <v>1425</v>
      </c>
      <c r="B1305" s="4">
        <v>1</v>
      </c>
      <c r="E1305" s="5">
        <v>4</v>
      </c>
    </row>
    <row r="1306" spans="1:5" x14ac:dyDescent="0.25">
      <c r="A1306">
        <v>1426</v>
      </c>
      <c r="B1306" s="4">
        <v>1</v>
      </c>
      <c r="E1306" s="5">
        <v>4</v>
      </c>
    </row>
    <row r="1307" spans="1:5" x14ac:dyDescent="0.25">
      <c r="A1307">
        <v>1427</v>
      </c>
      <c r="B1307" s="4">
        <v>1</v>
      </c>
      <c r="E1307" s="5">
        <v>4</v>
      </c>
    </row>
    <row r="1308" spans="1:5" x14ac:dyDescent="0.25">
      <c r="A1308">
        <v>1428</v>
      </c>
      <c r="B1308" s="4">
        <v>1</v>
      </c>
      <c r="E1308" s="5">
        <v>4</v>
      </c>
    </row>
    <row r="1309" spans="1:5" x14ac:dyDescent="0.25">
      <c r="A1309">
        <v>1429</v>
      </c>
      <c r="B1309" s="4">
        <v>1</v>
      </c>
      <c r="E1309" s="5">
        <v>4</v>
      </c>
    </row>
    <row r="1310" spans="1:5" x14ac:dyDescent="0.25">
      <c r="A1310">
        <v>1430</v>
      </c>
      <c r="B1310" s="4">
        <v>1</v>
      </c>
      <c r="E1310" s="5">
        <v>4</v>
      </c>
    </row>
    <row r="1311" spans="1:5" x14ac:dyDescent="0.25">
      <c r="A1311">
        <v>1431</v>
      </c>
      <c r="B1311" s="4">
        <v>1</v>
      </c>
      <c r="E1311" s="5">
        <v>4</v>
      </c>
    </row>
    <row r="1312" spans="1:5" x14ac:dyDescent="0.25">
      <c r="A1312">
        <v>1432</v>
      </c>
      <c r="B1312" s="4">
        <v>1</v>
      </c>
      <c r="E1312" s="5">
        <v>4</v>
      </c>
    </row>
    <row r="1313" spans="1:5" x14ac:dyDescent="0.25">
      <c r="A1313">
        <v>1433</v>
      </c>
      <c r="B1313" s="4">
        <v>1</v>
      </c>
      <c r="E1313" s="5">
        <v>4</v>
      </c>
    </row>
    <row r="1314" spans="1:5" x14ac:dyDescent="0.25">
      <c r="A1314">
        <v>1434</v>
      </c>
      <c r="B1314" s="4">
        <v>1</v>
      </c>
      <c r="E1314" s="5">
        <v>4</v>
      </c>
    </row>
    <row r="1315" spans="1:5" x14ac:dyDescent="0.25">
      <c r="A1315">
        <v>1435</v>
      </c>
      <c r="B1315" s="4">
        <v>1</v>
      </c>
      <c r="E1315" s="5">
        <v>4</v>
      </c>
    </row>
    <row r="1316" spans="1:5" x14ac:dyDescent="0.25">
      <c r="A1316">
        <v>1436</v>
      </c>
      <c r="B1316" s="4">
        <v>1</v>
      </c>
      <c r="C1316" s="2">
        <v>2</v>
      </c>
    </row>
    <row r="1317" spans="1:5" x14ac:dyDescent="0.25">
      <c r="A1317">
        <v>1437</v>
      </c>
      <c r="B1317" s="4">
        <v>1</v>
      </c>
      <c r="C1317" s="2">
        <v>2</v>
      </c>
    </row>
    <row r="1318" spans="1:5" x14ac:dyDescent="0.25">
      <c r="A1318">
        <v>1438</v>
      </c>
      <c r="B1318" s="4">
        <v>1</v>
      </c>
      <c r="C1318" s="2">
        <v>2</v>
      </c>
    </row>
    <row r="1319" spans="1:5" x14ac:dyDescent="0.25">
      <c r="A1319">
        <v>1439</v>
      </c>
      <c r="C1319" s="2">
        <v>2</v>
      </c>
    </row>
    <row r="1320" spans="1:5" x14ac:dyDescent="0.25">
      <c r="A1320">
        <v>1440</v>
      </c>
      <c r="C1320" s="2">
        <v>2</v>
      </c>
    </row>
    <row r="1321" spans="1:5" x14ac:dyDescent="0.25">
      <c r="A1321">
        <v>1441</v>
      </c>
      <c r="C1321" s="2">
        <v>2</v>
      </c>
      <c r="D1321" s="3">
        <v>3</v>
      </c>
    </row>
    <row r="1322" spans="1:5" x14ac:dyDescent="0.25">
      <c r="A1322">
        <v>1442</v>
      </c>
      <c r="C1322" s="2">
        <v>2</v>
      </c>
      <c r="D1322" s="3">
        <v>3</v>
      </c>
    </row>
    <row r="1323" spans="1:5" x14ac:dyDescent="0.25">
      <c r="A1323">
        <v>1443</v>
      </c>
      <c r="C1323" s="2">
        <v>2</v>
      </c>
      <c r="D1323" s="3">
        <v>3</v>
      </c>
    </row>
    <row r="1324" spans="1:5" x14ac:dyDescent="0.25">
      <c r="A1324">
        <v>1444</v>
      </c>
      <c r="C1324" s="2">
        <v>2</v>
      </c>
      <c r="D1324" s="3">
        <v>3</v>
      </c>
    </row>
    <row r="1325" spans="1:5" x14ac:dyDescent="0.25">
      <c r="A1325">
        <v>1445</v>
      </c>
      <c r="C1325" s="2">
        <v>2</v>
      </c>
      <c r="D1325" s="3">
        <v>3</v>
      </c>
    </row>
    <row r="1326" spans="1:5" x14ac:dyDescent="0.25">
      <c r="A1326">
        <v>1446</v>
      </c>
      <c r="C1326" s="2">
        <v>2</v>
      </c>
      <c r="D1326" s="3">
        <v>3</v>
      </c>
    </row>
    <row r="1327" spans="1:5" x14ac:dyDescent="0.25">
      <c r="A1327">
        <v>1447</v>
      </c>
      <c r="C1327" s="2">
        <v>2</v>
      </c>
      <c r="D1327" s="3">
        <v>3</v>
      </c>
    </row>
    <row r="1328" spans="1:5" x14ac:dyDescent="0.25">
      <c r="A1328">
        <v>1448</v>
      </c>
      <c r="C1328" s="2">
        <v>2</v>
      </c>
      <c r="D1328" s="3">
        <v>3</v>
      </c>
      <c r="E1328" s="5">
        <v>4</v>
      </c>
    </row>
    <row r="1329" spans="1:5" x14ac:dyDescent="0.25">
      <c r="A1329">
        <v>1449</v>
      </c>
      <c r="C1329" s="2">
        <v>2</v>
      </c>
      <c r="D1329" s="3">
        <v>3</v>
      </c>
      <c r="E1329" s="5">
        <v>4</v>
      </c>
    </row>
    <row r="1330" spans="1:5" x14ac:dyDescent="0.25">
      <c r="A1330">
        <v>1450</v>
      </c>
      <c r="C1330" s="2">
        <v>2</v>
      </c>
      <c r="D1330" s="3">
        <v>3</v>
      </c>
      <c r="E1330" s="5">
        <v>4</v>
      </c>
    </row>
    <row r="1331" spans="1:5" x14ac:dyDescent="0.25">
      <c r="A1331">
        <v>1451</v>
      </c>
      <c r="D1331" s="3">
        <v>3</v>
      </c>
      <c r="E1331" s="5">
        <v>4</v>
      </c>
    </row>
    <row r="1332" spans="1:5" x14ac:dyDescent="0.25">
      <c r="A1332">
        <v>1452</v>
      </c>
      <c r="D1332" s="3">
        <v>3</v>
      </c>
      <c r="E1332" s="5">
        <v>4</v>
      </c>
    </row>
    <row r="1333" spans="1:5" x14ac:dyDescent="0.25">
      <c r="A1333">
        <v>1453</v>
      </c>
      <c r="B1333" s="4">
        <v>1</v>
      </c>
      <c r="D1333" s="3">
        <v>3</v>
      </c>
      <c r="E1333" s="5">
        <v>4</v>
      </c>
    </row>
    <row r="1334" spans="1:5" x14ac:dyDescent="0.25">
      <c r="A1334">
        <v>1454</v>
      </c>
      <c r="B1334" s="4">
        <v>1</v>
      </c>
      <c r="D1334" s="3">
        <v>3</v>
      </c>
      <c r="E1334" s="5">
        <v>4</v>
      </c>
    </row>
    <row r="1335" spans="1:5" x14ac:dyDescent="0.25">
      <c r="A1335">
        <v>1455</v>
      </c>
      <c r="B1335" s="4">
        <v>1</v>
      </c>
      <c r="D1335" s="3">
        <v>3</v>
      </c>
      <c r="E1335" s="5">
        <v>4</v>
      </c>
    </row>
    <row r="1336" spans="1:5" x14ac:dyDescent="0.25">
      <c r="A1336">
        <v>1456</v>
      </c>
      <c r="B1336" s="4">
        <v>1</v>
      </c>
      <c r="E1336" s="5">
        <v>4</v>
      </c>
    </row>
    <row r="1337" spans="1:5" x14ac:dyDescent="0.25">
      <c r="A1337">
        <v>1457</v>
      </c>
      <c r="B1337" s="4">
        <v>1</v>
      </c>
      <c r="E1337" s="5">
        <v>4</v>
      </c>
    </row>
    <row r="1338" spans="1:5" x14ac:dyDescent="0.25">
      <c r="A1338">
        <v>1458</v>
      </c>
      <c r="B1338" s="4">
        <v>1</v>
      </c>
      <c r="E1338" s="5">
        <v>4</v>
      </c>
    </row>
    <row r="1339" spans="1:5" x14ac:dyDescent="0.25">
      <c r="A1339">
        <v>1459</v>
      </c>
      <c r="B1339" s="4">
        <v>1</v>
      </c>
      <c r="E1339" s="5">
        <v>4</v>
      </c>
    </row>
    <row r="1340" spans="1:5" x14ac:dyDescent="0.25">
      <c r="A1340">
        <v>1460</v>
      </c>
      <c r="B1340" s="4">
        <v>1</v>
      </c>
      <c r="E1340" s="5">
        <v>4</v>
      </c>
    </row>
    <row r="1341" spans="1:5" x14ac:dyDescent="0.25">
      <c r="A1341">
        <v>1461</v>
      </c>
      <c r="B1341" s="4">
        <v>1</v>
      </c>
      <c r="E1341" s="5">
        <v>4</v>
      </c>
    </row>
    <row r="1342" spans="1:5" x14ac:dyDescent="0.25">
      <c r="A1342">
        <v>1462</v>
      </c>
      <c r="B1342" s="4">
        <v>1</v>
      </c>
      <c r="E1342" s="5">
        <v>4</v>
      </c>
    </row>
    <row r="1343" spans="1:5" x14ac:dyDescent="0.25">
      <c r="A1343">
        <v>1463</v>
      </c>
      <c r="B1343" s="4">
        <v>1</v>
      </c>
      <c r="E1343" s="5">
        <v>4</v>
      </c>
    </row>
    <row r="1344" spans="1:5" x14ac:dyDescent="0.25">
      <c r="A1344">
        <v>1464</v>
      </c>
      <c r="B1344" s="4">
        <v>1</v>
      </c>
      <c r="E1344" s="5">
        <v>4</v>
      </c>
    </row>
    <row r="1345" spans="1:5" x14ac:dyDescent="0.25">
      <c r="A1345">
        <v>1465</v>
      </c>
      <c r="B1345" s="4">
        <v>1</v>
      </c>
      <c r="E1345" s="5">
        <v>4</v>
      </c>
    </row>
    <row r="1346" spans="1:5" x14ac:dyDescent="0.25">
      <c r="A1346">
        <v>1466</v>
      </c>
      <c r="B1346" s="4">
        <v>1</v>
      </c>
    </row>
    <row r="1347" spans="1:5" x14ac:dyDescent="0.25">
      <c r="A1347">
        <v>1467</v>
      </c>
      <c r="B1347" s="4">
        <v>1</v>
      </c>
      <c r="C1347" s="2">
        <v>2</v>
      </c>
    </row>
    <row r="1348" spans="1:5" x14ac:dyDescent="0.25">
      <c r="A1348">
        <v>1468</v>
      </c>
      <c r="B1348" s="4">
        <v>1</v>
      </c>
      <c r="C1348" s="2">
        <v>2</v>
      </c>
    </row>
    <row r="1349" spans="1:5" x14ac:dyDescent="0.25">
      <c r="A1349">
        <v>1469</v>
      </c>
      <c r="B1349" s="4">
        <v>1</v>
      </c>
      <c r="C1349" s="2">
        <v>2</v>
      </c>
      <c r="D1349" s="3">
        <v>3</v>
      </c>
    </row>
    <row r="1350" spans="1:5" x14ac:dyDescent="0.25">
      <c r="A1350">
        <v>1470</v>
      </c>
      <c r="C1350" s="2">
        <v>2</v>
      </c>
      <c r="D1350" s="3">
        <v>3</v>
      </c>
    </row>
    <row r="1351" spans="1:5" x14ac:dyDescent="0.25">
      <c r="A1351">
        <v>1471</v>
      </c>
      <c r="C1351" s="2">
        <v>2</v>
      </c>
      <c r="D1351" s="3">
        <v>3</v>
      </c>
    </row>
    <row r="1352" spans="1:5" x14ac:dyDescent="0.25">
      <c r="A1352">
        <v>1472</v>
      </c>
      <c r="C1352" s="2">
        <v>2</v>
      </c>
      <c r="D1352" s="3">
        <v>3</v>
      </c>
    </row>
    <row r="1353" spans="1:5" x14ac:dyDescent="0.25">
      <c r="A1353">
        <v>1473</v>
      </c>
      <c r="C1353" s="2">
        <v>2</v>
      </c>
      <c r="D1353" s="3">
        <v>3</v>
      </c>
    </row>
    <row r="1354" spans="1:5" x14ac:dyDescent="0.25">
      <c r="A1354">
        <v>1474</v>
      </c>
      <c r="C1354" s="2">
        <v>2</v>
      </c>
      <c r="D1354" s="3">
        <v>3</v>
      </c>
    </row>
    <row r="1355" spans="1:5" x14ac:dyDescent="0.25">
      <c r="A1355">
        <v>1475</v>
      </c>
      <c r="C1355" s="2">
        <v>2</v>
      </c>
      <c r="D1355" s="3">
        <v>3</v>
      </c>
    </row>
    <row r="1356" spans="1:5" x14ac:dyDescent="0.25">
      <c r="A1356">
        <v>1476</v>
      </c>
      <c r="C1356" s="2">
        <v>2</v>
      </c>
      <c r="D1356" s="3">
        <v>3</v>
      </c>
    </row>
    <row r="1357" spans="1:5" x14ac:dyDescent="0.25">
      <c r="A1357">
        <v>1477</v>
      </c>
      <c r="C1357" s="2">
        <v>2</v>
      </c>
      <c r="D1357" s="3">
        <v>3</v>
      </c>
    </row>
    <row r="1358" spans="1:5" x14ac:dyDescent="0.25">
      <c r="A1358">
        <v>1478</v>
      </c>
      <c r="C1358" s="2">
        <v>2</v>
      </c>
      <c r="D1358" s="3">
        <v>3</v>
      </c>
    </row>
    <row r="1359" spans="1:5" x14ac:dyDescent="0.25">
      <c r="A1359">
        <v>1479</v>
      </c>
      <c r="C1359" s="2">
        <v>2</v>
      </c>
      <c r="D1359" s="3">
        <v>3</v>
      </c>
    </row>
    <row r="1360" spans="1:5" x14ac:dyDescent="0.25">
      <c r="A1360">
        <v>1480</v>
      </c>
      <c r="C1360" s="2">
        <v>2</v>
      </c>
      <c r="D1360" s="3">
        <v>3</v>
      </c>
    </row>
    <row r="1361" spans="1:5" x14ac:dyDescent="0.25">
      <c r="A1361">
        <v>1481</v>
      </c>
      <c r="C1361" s="2">
        <v>2</v>
      </c>
      <c r="D1361" s="3">
        <v>3</v>
      </c>
      <c r="E1361" s="5">
        <v>4</v>
      </c>
    </row>
    <row r="1362" spans="1:5" x14ac:dyDescent="0.25">
      <c r="A1362">
        <v>1482</v>
      </c>
      <c r="B1362" s="4">
        <v>1</v>
      </c>
      <c r="D1362" s="3">
        <v>3</v>
      </c>
      <c r="E1362" s="5">
        <v>4</v>
      </c>
    </row>
    <row r="1363" spans="1:5" x14ac:dyDescent="0.25">
      <c r="A1363">
        <v>1483</v>
      </c>
      <c r="B1363" s="4">
        <v>1</v>
      </c>
      <c r="D1363" s="3">
        <v>3</v>
      </c>
      <c r="E1363" s="5">
        <v>4</v>
      </c>
    </row>
    <row r="1364" spans="1:5" x14ac:dyDescent="0.25">
      <c r="A1364">
        <v>1484</v>
      </c>
      <c r="B1364" s="4">
        <v>1</v>
      </c>
      <c r="E1364" s="5">
        <v>4</v>
      </c>
    </row>
    <row r="1365" spans="1:5" x14ac:dyDescent="0.25">
      <c r="A1365">
        <v>1485</v>
      </c>
      <c r="B1365" s="4">
        <v>1</v>
      </c>
      <c r="E1365" s="5">
        <v>4</v>
      </c>
    </row>
    <row r="1366" spans="1:5" x14ac:dyDescent="0.25">
      <c r="A1366">
        <v>1486</v>
      </c>
      <c r="B1366" s="4">
        <v>1</v>
      </c>
      <c r="E1366" s="5">
        <v>4</v>
      </c>
    </row>
    <row r="1367" spans="1:5" x14ac:dyDescent="0.25">
      <c r="A1367">
        <v>1487</v>
      </c>
      <c r="B1367" s="4">
        <v>1</v>
      </c>
      <c r="E1367" s="5">
        <v>4</v>
      </c>
    </row>
    <row r="1368" spans="1:5" x14ac:dyDescent="0.25">
      <c r="A1368">
        <v>1488</v>
      </c>
      <c r="B1368" s="4">
        <v>1</v>
      </c>
      <c r="E1368" s="5">
        <v>4</v>
      </c>
    </row>
    <row r="1369" spans="1:5" x14ac:dyDescent="0.25">
      <c r="A1369">
        <v>1489</v>
      </c>
      <c r="B1369" s="4">
        <v>1</v>
      </c>
      <c r="E1369" s="5">
        <v>4</v>
      </c>
    </row>
    <row r="1370" spans="1:5" x14ac:dyDescent="0.25">
      <c r="A1370">
        <v>1490</v>
      </c>
      <c r="B1370" s="4">
        <v>1</v>
      </c>
      <c r="E1370" s="5">
        <v>4</v>
      </c>
    </row>
    <row r="1371" spans="1:5" x14ac:dyDescent="0.25">
      <c r="A1371">
        <v>1491</v>
      </c>
      <c r="B1371" s="4">
        <v>1</v>
      </c>
      <c r="E1371" s="5">
        <v>4</v>
      </c>
    </row>
    <row r="1372" spans="1:5" x14ac:dyDescent="0.25">
      <c r="A1372">
        <v>1492</v>
      </c>
      <c r="B1372" s="4">
        <v>1</v>
      </c>
      <c r="E1372" s="5">
        <v>4</v>
      </c>
    </row>
    <row r="1373" spans="1:5" x14ac:dyDescent="0.25">
      <c r="A1373">
        <v>1493</v>
      </c>
      <c r="B1373" s="4">
        <v>1</v>
      </c>
      <c r="E1373" s="5">
        <v>4</v>
      </c>
    </row>
    <row r="1374" spans="1:5" x14ac:dyDescent="0.25">
      <c r="A1374">
        <v>1494</v>
      </c>
      <c r="B1374" s="4">
        <v>1</v>
      </c>
      <c r="E1374" s="5">
        <v>4</v>
      </c>
    </row>
    <row r="1375" spans="1:5" x14ac:dyDescent="0.25">
      <c r="A1375">
        <v>1495</v>
      </c>
      <c r="B1375" s="4">
        <v>1</v>
      </c>
      <c r="E1375" s="5">
        <v>4</v>
      </c>
    </row>
    <row r="1376" spans="1:5" x14ac:dyDescent="0.25">
      <c r="A1376">
        <v>1496</v>
      </c>
      <c r="B1376" s="4">
        <v>1</v>
      </c>
      <c r="E1376" s="5">
        <v>4</v>
      </c>
    </row>
    <row r="1377" spans="1:5" x14ac:dyDescent="0.25">
      <c r="A1377">
        <v>1497</v>
      </c>
      <c r="C1377" s="2">
        <v>2</v>
      </c>
    </row>
    <row r="1378" spans="1:5" x14ac:dyDescent="0.25">
      <c r="A1378">
        <v>1498</v>
      </c>
      <c r="C1378" s="2">
        <v>2</v>
      </c>
      <c r="D1378" s="3">
        <v>3</v>
      </c>
    </row>
    <row r="1379" spans="1:5" x14ac:dyDescent="0.25">
      <c r="A1379">
        <v>1499</v>
      </c>
      <c r="C1379" s="2">
        <v>2</v>
      </c>
      <c r="D1379" s="3">
        <v>3</v>
      </c>
    </row>
    <row r="1380" spans="1:5" x14ac:dyDescent="0.25">
      <c r="A1380">
        <v>1500</v>
      </c>
      <c r="C1380" s="2">
        <v>2</v>
      </c>
      <c r="D1380" s="3">
        <v>3</v>
      </c>
    </row>
    <row r="1381" spans="1:5" x14ac:dyDescent="0.25">
      <c r="A1381">
        <v>1501</v>
      </c>
      <c r="C1381" s="2">
        <v>2</v>
      </c>
      <c r="D1381" s="3">
        <v>3</v>
      </c>
    </row>
    <row r="1382" spans="1:5" x14ac:dyDescent="0.25">
      <c r="A1382">
        <v>1502</v>
      </c>
      <c r="C1382" s="2">
        <v>2</v>
      </c>
      <c r="D1382" s="3">
        <v>3</v>
      </c>
    </row>
    <row r="1383" spans="1:5" x14ac:dyDescent="0.25">
      <c r="A1383">
        <v>1503</v>
      </c>
      <c r="C1383" s="2">
        <v>2</v>
      </c>
      <c r="D1383" s="3">
        <v>3</v>
      </c>
    </row>
    <row r="1384" spans="1:5" x14ac:dyDescent="0.25">
      <c r="A1384">
        <v>1504</v>
      </c>
      <c r="C1384" s="2">
        <v>2</v>
      </c>
      <c r="D1384" s="3">
        <v>3</v>
      </c>
    </row>
    <row r="1385" spans="1:5" x14ac:dyDescent="0.25">
      <c r="A1385">
        <v>1505</v>
      </c>
      <c r="C1385" s="2">
        <v>2</v>
      </c>
      <c r="D1385" s="3">
        <v>3</v>
      </c>
    </row>
    <row r="1386" spans="1:5" x14ac:dyDescent="0.25">
      <c r="A1386">
        <v>1506</v>
      </c>
      <c r="C1386" s="2">
        <v>2</v>
      </c>
      <c r="D1386" s="3">
        <v>3</v>
      </c>
    </row>
    <row r="1387" spans="1:5" x14ac:dyDescent="0.25">
      <c r="A1387">
        <v>1507</v>
      </c>
      <c r="C1387" s="2">
        <v>2</v>
      </c>
      <c r="D1387" s="3">
        <v>3</v>
      </c>
    </row>
    <row r="1388" spans="1:5" x14ac:dyDescent="0.25">
      <c r="A1388">
        <v>1508</v>
      </c>
      <c r="C1388" s="2">
        <v>2</v>
      </c>
      <c r="D1388" s="3">
        <v>3</v>
      </c>
    </row>
    <row r="1389" spans="1:5" x14ac:dyDescent="0.25">
      <c r="A1389">
        <v>1509</v>
      </c>
      <c r="C1389" s="2">
        <v>2</v>
      </c>
      <c r="D1389" s="3">
        <v>3</v>
      </c>
    </row>
    <row r="1390" spans="1:5" x14ac:dyDescent="0.25">
      <c r="A1390">
        <v>1510</v>
      </c>
      <c r="C1390" s="2">
        <v>2</v>
      </c>
      <c r="D1390" s="3">
        <v>3</v>
      </c>
    </row>
    <row r="1391" spans="1:5" x14ac:dyDescent="0.25">
      <c r="A1391">
        <v>1511</v>
      </c>
    </row>
    <row r="1392" spans="1:5" x14ac:dyDescent="0.25">
      <c r="A1392">
        <v>1512</v>
      </c>
      <c r="E1392" s="5">
        <v>4</v>
      </c>
    </row>
    <row r="1393" spans="1:5" x14ac:dyDescent="0.25">
      <c r="A1393">
        <v>1513</v>
      </c>
      <c r="E1393" s="5">
        <v>4</v>
      </c>
    </row>
    <row r="1394" spans="1:5" x14ac:dyDescent="0.25">
      <c r="A1394">
        <v>1514</v>
      </c>
      <c r="B1394" s="4">
        <v>1</v>
      </c>
      <c r="E1394" s="5">
        <v>4</v>
      </c>
    </row>
    <row r="1395" spans="1:5" x14ac:dyDescent="0.25">
      <c r="A1395">
        <v>1515</v>
      </c>
      <c r="B1395" s="4">
        <v>1</v>
      </c>
      <c r="E1395" s="5">
        <v>4</v>
      </c>
    </row>
    <row r="1396" spans="1:5" x14ac:dyDescent="0.25">
      <c r="A1396">
        <v>1516</v>
      </c>
      <c r="B1396" s="4">
        <v>1</v>
      </c>
      <c r="E1396" s="5">
        <v>4</v>
      </c>
    </row>
    <row r="1397" spans="1:5" x14ac:dyDescent="0.25">
      <c r="A1397">
        <v>1517</v>
      </c>
      <c r="B1397" s="4">
        <v>1</v>
      </c>
      <c r="E1397" s="5">
        <v>4</v>
      </c>
    </row>
    <row r="1398" spans="1:5" x14ac:dyDescent="0.25">
      <c r="A1398">
        <v>1518</v>
      </c>
      <c r="B1398" s="4">
        <v>1</v>
      </c>
      <c r="E1398" s="5">
        <v>4</v>
      </c>
    </row>
    <row r="1399" spans="1:5" x14ac:dyDescent="0.25">
      <c r="A1399">
        <v>1519</v>
      </c>
      <c r="B1399" s="4">
        <v>1</v>
      </c>
      <c r="E1399" s="5">
        <v>4</v>
      </c>
    </row>
    <row r="1400" spans="1:5" x14ac:dyDescent="0.25">
      <c r="A1400">
        <v>1520</v>
      </c>
      <c r="B1400" s="4">
        <v>1</v>
      </c>
      <c r="E1400" s="5">
        <v>4</v>
      </c>
    </row>
    <row r="1401" spans="1:5" x14ac:dyDescent="0.25">
      <c r="A1401">
        <v>1521</v>
      </c>
      <c r="B1401" s="4">
        <v>1</v>
      </c>
      <c r="E1401" s="5">
        <v>4</v>
      </c>
    </row>
    <row r="1402" spans="1:5" x14ac:dyDescent="0.25">
      <c r="A1402">
        <v>1522</v>
      </c>
      <c r="B1402" s="4">
        <v>1</v>
      </c>
      <c r="E1402" s="5">
        <v>4</v>
      </c>
    </row>
    <row r="1403" spans="1:5" x14ac:dyDescent="0.25">
      <c r="A1403">
        <v>1523</v>
      </c>
      <c r="B1403" s="4">
        <v>1</v>
      </c>
      <c r="E1403" s="5">
        <v>4</v>
      </c>
    </row>
    <row r="1404" spans="1:5" x14ac:dyDescent="0.25">
      <c r="A1404">
        <v>1524</v>
      </c>
      <c r="B1404" s="4">
        <v>1</v>
      </c>
    </row>
    <row r="1405" spans="1:5" x14ac:dyDescent="0.25">
      <c r="A1405">
        <v>1525</v>
      </c>
    </row>
    <row r="1406" spans="1:5" x14ac:dyDescent="0.25">
      <c r="A1406">
        <v>1526</v>
      </c>
    </row>
    <row r="1407" spans="1:5" x14ac:dyDescent="0.25">
      <c r="A1407">
        <v>1527</v>
      </c>
      <c r="C1407" s="2">
        <v>2</v>
      </c>
      <c r="D1407" s="3">
        <v>3</v>
      </c>
    </row>
    <row r="1408" spans="1:5" x14ac:dyDescent="0.25">
      <c r="A1408">
        <v>1528</v>
      </c>
      <c r="C1408" s="2">
        <v>2</v>
      </c>
      <c r="D1408" s="3">
        <v>3</v>
      </c>
    </row>
    <row r="1409" spans="1:5" x14ac:dyDescent="0.25">
      <c r="A1409">
        <v>1529</v>
      </c>
      <c r="C1409" s="2">
        <v>2</v>
      </c>
      <c r="D1409" s="3">
        <v>3</v>
      </c>
    </row>
    <row r="1410" spans="1:5" x14ac:dyDescent="0.25">
      <c r="A1410">
        <v>1530</v>
      </c>
      <c r="C1410" s="2">
        <v>2</v>
      </c>
      <c r="D1410" s="3">
        <v>3</v>
      </c>
    </row>
    <row r="1411" spans="1:5" x14ac:dyDescent="0.25">
      <c r="A1411">
        <v>1531</v>
      </c>
      <c r="C1411" s="2">
        <v>2</v>
      </c>
      <c r="D1411" s="3">
        <v>3</v>
      </c>
    </row>
    <row r="1412" spans="1:5" x14ac:dyDescent="0.25">
      <c r="A1412">
        <v>1532</v>
      </c>
      <c r="C1412" s="2">
        <v>2</v>
      </c>
      <c r="D1412" s="3">
        <v>3</v>
      </c>
    </row>
    <row r="1413" spans="1:5" x14ac:dyDescent="0.25">
      <c r="A1413">
        <v>1533</v>
      </c>
      <c r="C1413" s="2">
        <v>2</v>
      </c>
      <c r="D1413" s="3">
        <v>3</v>
      </c>
    </row>
    <row r="1414" spans="1:5" x14ac:dyDescent="0.25">
      <c r="A1414">
        <v>1534</v>
      </c>
      <c r="C1414" s="2">
        <v>2</v>
      </c>
      <c r="D1414" s="3">
        <v>3</v>
      </c>
    </row>
    <row r="1415" spans="1:5" x14ac:dyDescent="0.25">
      <c r="A1415">
        <v>1535</v>
      </c>
      <c r="C1415" s="2">
        <v>2</v>
      </c>
      <c r="D1415" s="3">
        <v>3</v>
      </c>
    </row>
    <row r="1416" spans="1:5" x14ac:dyDescent="0.25">
      <c r="A1416">
        <v>1536</v>
      </c>
      <c r="C1416" s="2">
        <v>2</v>
      </c>
      <c r="D1416" s="3">
        <v>3</v>
      </c>
    </row>
    <row r="1417" spans="1:5" x14ac:dyDescent="0.25">
      <c r="A1417">
        <v>1537</v>
      </c>
      <c r="C1417" s="2">
        <v>2</v>
      </c>
      <c r="D1417" s="3">
        <v>3</v>
      </c>
    </row>
    <row r="1418" spans="1:5" x14ac:dyDescent="0.25">
      <c r="A1418">
        <v>1538</v>
      </c>
    </row>
    <row r="1419" spans="1:5" x14ac:dyDescent="0.25">
      <c r="A1419">
        <v>1539</v>
      </c>
      <c r="E1419" s="5">
        <v>4</v>
      </c>
    </row>
    <row r="1420" spans="1:5" x14ac:dyDescent="0.25">
      <c r="A1420">
        <v>1540</v>
      </c>
      <c r="B1420" s="4">
        <v>1</v>
      </c>
      <c r="E1420" s="5">
        <v>4</v>
      </c>
    </row>
    <row r="1421" spans="1:5" x14ac:dyDescent="0.25">
      <c r="A1421">
        <v>1541</v>
      </c>
      <c r="B1421" s="4">
        <v>1</v>
      </c>
      <c r="E1421" s="5">
        <v>4</v>
      </c>
    </row>
    <row r="1422" spans="1:5" x14ac:dyDescent="0.25">
      <c r="A1422">
        <v>1542</v>
      </c>
      <c r="B1422" s="4">
        <v>1</v>
      </c>
      <c r="E1422" s="5">
        <v>4</v>
      </c>
    </row>
    <row r="1423" spans="1:5" x14ac:dyDescent="0.25">
      <c r="A1423">
        <v>1543</v>
      </c>
      <c r="B1423" s="4">
        <v>1</v>
      </c>
      <c r="E1423" s="5">
        <v>4</v>
      </c>
    </row>
    <row r="1424" spans="1:5" x14ac:dyDescent="0.25">
      <c r="A1424">
        <v>1544</v>
      </c>
      <c r="B1424" s="4">
        <v>1</v>
      </c>
      <c r="E1424" s="5">
        <v>4</v>
      </c>
    </row>
    <row r="1425" spans="1:5" x14ac:dyDescent="0.25">
      <c r="A1425">
        <v>1545</v>
      </c>
      <c r="B1425" s="4">
        <v>1</v>
      </c>
      <c r="E1425" s="5">
        <v>4</v>
      </c>
    </row>
    <row r="1426" spans="1:5" x14ac:dyDescent="0.25">
      <c r="A1426">
        <v>1546</v>
      </c>
      <c r="B1426" s="4">
        <v>1</v>
      </c>
      <c r="E1426" s="5">
        <v>4</v>
      </c>
    </row>
    <row r="1427" spans="1:5" x14ac:dyDescent="0.25">
      <c r="A1427">
        <v>1547</v>
      </c>
      <c r="B1427" s="4">
        <v>1</v>
      </c>
      <c r="E1427" s="5">
        <v>4</v>
      </c>
    </row>
    <row r="1428" spans="1:5" x14ac:dyDescent="0.25">
      <c r="A1428">
        <v>1548</v>
      </c>
      <c r="B1428" s="4">
        <v>1</v>
      </c>
      <c r="E1428" s="5">
        <v>4</v>
      </c>
    </row>
    <row r="1429" spans="1:5" x14ac:dyDescent="0.25">
      <c r="A1429">
        <v>1549</v>
      </c>
      <c r="B1429" s="4">
        <v>1</v>
      </c>
      <c r="E1429" s="5">
        <v>4</v>
      </c>
    </row>
    <row r="1430" spans="1:5" x14ac:dyDescent="0.25">
      <c r="A1430">
        <v>1550</v>
      </c>
      <c r="B1430" s="4">
        <v>1</v>
      </c>
      <c r="E1430" s="5">
        <v>4</v>
      </c>
    </row>
    <row r="1431" spans="1:5" x14ac:dyDescent="0.25">
      <c r="A1431">
        <v>1551</v>
      </c>
      <c r="E1431" s="5">
        <v>4</v>
      </c>
    </row>
    <row r="1432" spans="1:5" x14ac:dyDescent="0.25">
      <c r="A1432">
        <v>1552</v>
      </c>
      <c r="D1432" s="3">
        <v>3</v>
      </c>
    </row>
    <row r="1433" spans="1:5" x14ac:dyDescent="0.25">
      <c r="A1433">
        <v>1553</v>
      </c>
      <c r="D1433" s="3">
        <v>3</v>
      </c>
    </row>
    <row r="1434" spans="1:5" x14ac:dyDescent="0.25">
      <c r="A1434">
        <v>1554</v>
      </c>
      <c r="C1434" s="2">
        <v>2</v>
      </c>
      <c r="D1434" s="3">
        <v>3</v>
      </c>
    </row>
    <row r="1435" spans="1:5" x14ac:dyDescent="0.25">
      <c r="A1435">
        <v>1555</v>
      </c>
      <c r="C1435" s="2">
        <v>2</v>
      </c>
      <c r="D1435" s="3">
        <v>3</v>
      </c>
    </row>
    <row r="1436" spans="1:5" x14ac:dyDescent="0.25">
      <c r="A1436">
        <v>1556</v>
      </c>
      <c r="C1436" s="2">
        <v>2</v>
      </c>
      <c r="D1436" s="3">
        <v>3</v>
      </c>
    </row>
    <row r="1437" spans="1:5" x14ac:dyDescent="0.25">
      <c r="A1437">
        <v>1557</v>
      </c>
      <c r="C1437" s="2">
        <v>2</v>
      </c>
      <c r="D1437" s="3">
        <v>3</v>
      </c>
    </row>
    <row r="1438" spans="1:5" x14ac:dyDescent="0.25">
      <c r="A1438">
        <v>1558</v>
      </c>
      <c r="C1438" s="2">
        <v>2</v>
      </c>
      <c r="D1438" s="3">
        <v>3</v>
      </c>
    </row>
    <row r="1439" spans="1:5" x14ac:dyDescent="0.25">
      <c r="A1439">
        <v>1559</v>
      </c>
      <c r="C1439" s="2">
        <v>2</v>
      </c>
      <c r="D1439" s="3">
        <v>3</v>
      </c>
    </row>
    <row r="1440" spans="1:5" x14ac:dyDescent="0.25">
      <c r="A1440">
        <v>1560</v>
      </c>
      <c r="C1440" s="2">
        <v>2</v>
      </c>
      <c r="D1440" s="3">
        <v>3</v>
      </c>
    </row>
    <row r="1441" spans="1:5" x14ac:dyDescent="0.25">
      <c r="A1441">
        <v>1561</v>
      </c>
      <c r="C1441" s="2">
        <v>2</v>
      </c>
      <c r="D1441" s="3">
        <v>3</v>
      </c>
    </row>
    <row r="1442" spans="1:5" x14ac:dyDescent="0.25">
      <c r="A1442">
        <v>1562</v>
      </c>
      <c r="C1442" s="2">
        <v>2</v>
      </c>
      <c r="D1442" s="3">
        <v>3</v>
      </c>
    </row>
    <row r="1443" spans="1:5" x14ac:dyDescent="0.25">
      <c r="A1443">
        <v>1563</v>
      </c>
      <c r="C1443" s="2">
        <v>2</v>
      </c>
    </row>
    <row r="1444" spans="1:5" x14ac:dyDescent="0.25">
      <c r="A1444">
        <v>1564</v>
      </c>
      <c r="C1444" s="2">
        <v>2</v>
      </c>
    </row>
    <row r="1445" spans="1:5" x14ac:dyDescent="0.25">
      <c r="A1445">
        <v>1565</v>
      </c>
    </row>
    <row r="1446" spans="1:5" x14ac:dyDescent="0.25">
      <c r="A1446">
        <v>1566</v>
      </c>
      <c r="B1446" s="4">
        <v>1</v>
      </c>
    </row>
    <row r="1447" spans="1:5" x14ac:dyDescent="0.25">
      <c r="A1447">
        <v>1567</v>
      </c>
      <c r="B1447" s="4">
        <v>1</v>
      </c>
    </row>
    <row r="1448" spans="1:5" x14ac:dyDescent="0.25">
      <c r="A1448">
        <v>1568</v>
      </c>
      <c r="B1448" s="4">
        <v>1</v>
      </c>
      <c r="E1448" s="5">
        <v>4</v>
      </c>
    </row>
    <row r="1449" spans="1:5" x14ac:dyDescent="0.25">
      <c r="A1449">
        <v>1569</v>
      </c>
      <c r="B1449" s="4">
        <v>1</v>
      </c>
      <c r="E1449" s="5">
        <v>4</v>
      </c>
    </row>
    <row r="1450" spans="1:5" x14ac:dyDescent="0.25">
      <c r="A1450">
        <v>1570</v>
      </c>
      <c r="B1450" s="4">
        <v>1</v>
      </c>
      <c r="E1450" s="5">
        <v>4</v>
      </c>
    </row>
    <row r="1451" spans="1:5" x14ac:dyDescent="0.25">
      <c r="A1451">
        <v>1571</v>
      </c>
      <c r="B1451" s="4">
        <v>1</v>
      </c>
      <c r="E1451" s="5">
        <v>4</v>
      </c>
    </row>
    <row r="1452" spans="1:5" x14ac:dyDescent="0.25">
      <c r="A1452">
        <v>1572</v>
      </c>
      <c r="B1452" s="4">
        <v>1</v>
      </c>
      <c r="E1452" s="5">
        <v>4</v>
      </c>
    </row>
    <row r="1453" spans="1:5" x14ac:dyDescent="0.25">
      <c r="A1453">
        <v>1573</v>
      </c>
      <c r="B1453" s="4">
        <v>1</v>
      </c>
      <c r="E1453" s="5">
        <v>4</v>
      </c>
    </row>
    <row r="1454" spans="1:5" x14ac:dyDescent="0.25">
      <c r="A1454">
        <v>1574</v>
      </c>
      <c r="B1454" s="4">
        <v>1</v>
      </c>
      <c r="E1454" s="5">
        <v>4</v>
      </c>
    </row>
    <row r="1455" spans="1:5" x14ac:dyDescent="0.25">
      <c r="A1455">
        <v>1575</v>
      </c>
      <c r="B1455" s="4">
        <v>1</v>
      </c>
      <c r="E1455" s="5">
        <v>4</v>
      </c>
    </row>
    <row r="1456" spans="1:5" x14ac:dyDescent="0.25">
      <c r="A1456">
        <v>1576</v>
      </c>
      <c r="B1456" s="4">
        <v>1</v>
      </c>
      <c r="E1456" s="5">
        <v>4</v>
      </c>
    </row>
    <row r="1457" spans="1:5" x14ac:dyDescent="0.25">
      <c r="A1457">
        <v>1577</v>
      </c>
      <c r="E1457" s="5">
        <v>4</v>
      </c>
    </row>
    <row r="1458" spans="1:5" x14ac:dyDescent="0.25">
      <c r="A1458">
        <v>1578</v>
      </c>
      <c r="D1458" s="3">
        <v>3</v>
      </c>
      <c r="E1458" s="5">
        <v>4</v>
      </c>
    </row>
    <row r="1459" spans="1:5" x14ac:dyDescent="0.25">
      <c r="A1459">
        <v>1579</v>
      </c>
      <c r="D1459" s="3">
        <v>3</v>
      </c>
    </row>
    <row r="1460" spans="1:5" x14ac:dyDescent="0.25">
      <c r="A1460">
        <v>1580</v>
      </c>
      <c r="C1460" s="2">
        <v>2</v>
      </c>
      <c r="D1460" s="3">
        <v>3</v>
      </c>
    </row>
    <row r="1461" spans="1:5" x14ac:dyDescent="0.25">
      <c r="A1461">
        <v>1581</v>
      </c>
      <c r="C1461" s="2">
        <v>2</v>
      </c>
      <c r="D1461" s="3">
        <v>3</v>
      </c>
    </row>
    <row r="1462" spans="1:5" x14ac:dyDescent="0.25">
      <c r="A1462">
        <v>1582</v>
      </c>
      <c r="C1462" s="2">
        <v>2</v>
      </c>
      <c r="D1462" s="3">
        <v>3</v>
      </c>
    </row>
    <row r="1463" spans="1:5" x14ac:dyDescent="0.25">
      <c r="A1463">
        <v>1583</v>
      </c>
      <c r="C1463" s="2">
        <v>2</v>
      </c>
      <c r="D1463" s="3">
        <v>3</v>
      </c>
    </row>
    <row r="1464" spans="1:5" x14ac:dyDescent="0.25">
      <c r="A1464">
        <v>1584</v>
      </c>
      <c r="C1464" s="2">
        <v>2</v>
      </c>
      <c r="D1464" s="3">
        <v>3</v>
      </c>
    </row>
    <row r="1465" spans="1:5" x14ac:dyDescent="0.25">
      <c r="A1465">
        <v>1585</v>
      </c>
      <c r="C1465" s="2">
        <v>2</v>
      </c>
      <c r="D1465" s="3">
        <v>3</v>
      </c>
    </row>
    <row r="1466" spans="1:5" x14ac:dyDescent="0.25">
      <c r="A1466">
        <v>1586</v>
      </c>
      <c r="C1466" s="2">
        <v>2</v>
      </c>
      <c r="D1466" s="3">
        <v>3</v>
      </c>
    </row>
    <row r="1467" spans="1:5" x14ac:dyDescent="0.25">
      <c r="A1467">
        <v>1587</v>
      </c>
      <c r="C1467" s="2">
        <v>2</v>
      </c>
      <c r="D1467" s="3">
        <v>3</v>
      </c>
    </row>
    <row r="1468" spans="1:5" x14ac:dyDescent="0.25">
      <c r="A1468">
        <v>1588</v>
      </c>
      <c r="C1468" s="2">
        <v>2</v>
      </c>
    </row>
    <row r="1469" spans="1:5" x14ac:dyDescent="0.25">
      <c r="A1469">
        <v>1589</v>
      </c>
      <c r="C1469" s="2">
        <v>2</v>
      </c>
    </row>
    <row r="1470" spans="1:5" x14ac:dyDescent="0.25">
      <c r="A1470">
        <v>1590</v>
      </c>
      <c r="C1470" s="2">
        <v>2</v>
      </c>
    </row>
    <row r="1471" spans="1:5" x14ac:dyDescent="0.25">
      <c r="A1471">
        <v>1591</v>
      </c>
      <c r="C1471" s="2">
        <v>2</v>
      </c>
    </row>
    <row r="1472" spans="1:5" x14ac:dyDescent="0.25">
      <c r="A1472">
        <v>1592</v>
      </c>
      <c r="B1472" s="4">
        <v>1</v>
      </c>
    </row>
    <row r="1473" spans="1:5" x14ac:dyDescent="0.25">
      <c r="A1473">
        <v>1593</v>
      </c>
      <c r="B1473" s="4">
        <v>1</v>
      </c>
    </row>
    <row r="1474" spans="1:5" x14ac:dyDescent="0.25">
      <c r="A1474">
        <v>1594</v>
      </c>
      <c r="B1474" s="4">
        <v>1</v>
      </c>
      <c r="E1474" s="5">
        <v>4</v>
      </c>
    </row>
    <row r="1475" spans="1:5" x14ac:dyDescent="0.25">
      <c r="A1475">
        <v>1595</v>
      </c>
      <c r="B1475" s="4">
        <v>1</v>
      </c>
      <c r="E1475" s="5">
        <v>4</v>
      </c>
    </row>
    <row r="1476" spans="1:5" x14ac:dyDescent="0.25">
      <c r="A1476">
        <v>1596</v>
      </c>
      <c r="B1476" s="4">
        <v>1</v>
      </c>
      <c r="E1476" s="5">
        <v>4</v>
      </c>
    </row>
    <row r="1477" spans="1:5" x14ac:dyDescent="0.25">
      <c r="A1477">
        <v>1597</v>
      </c>
      <c r="B1477" s="4">
        <v>1</v>
      </c>
      <c r="E1477" s="5">
        <v>4</v>
      </c>
    </row>
    <row r="1478" spans="1:5" x14ac:dyDescent="0.25">
      <c r="A1478">
        <v>1598</v>
      </c>
      <c r="B1478" s="4">
        <v>1</v>
      </c>
      <c r="E1478" s="5">
        <v>4</v>
      </c>
    </row>
    <row r="1479" spans="1:5" x14ac:dyDescent="0.25">
      <c r="A1479">
        <v>1599</v>
      </c>
      <c r="B1479" s="4">
        <v>1</v>
      </c>
      <c r="E1479" s="5">
        <v>4</v>
      </c>
    </row>
    <row r="1480" spans="1:5" x14ac:dyDescent="0.25">
      <c r="A1480">
        <v>1600</v>
      </c>
      <c r="B1480" s="4">
        <v>1</v>
      </c>
      <c r="E1480" s="5">
        <v>4</v>
      </c>
    </row>
    <row r="1481" spans="1:5" x14ac:dyDescent="0.25">
      <c r="A1481">
        <v>1601</v>
      </c>
      <c r="B1481" s="4">
        <v>1</v>
      </c>
      <c r="E1481" s="5">
        <v>4</v>
      </c>
    </row>
    <row r="1482" spans="1:5" x14ac:dyDescent="0.25">
      <c r="A1482">
        <v>1602</v>
      </c>
      <c r="E1482" s="5">
        <v>4</v>
      </c>
    </row>
    <row r="1483" spans="1:5" x14ac:dyDescent="0.25">
      <c r="A1483">
        <v>1603</v>
      </c>
      <c r="D1483" s="3">
        <v>3</v>
      </c>
      <c r="E1483" s="5">
        <v>4</v>
      </c>
    </row>
    <row r="1484" spans="1:5" x14ac:dyDescent="0.25">
      <c r="A1484">
        <v>1604</v>
      </c>
      <c r="D1484" s="3">
        <v>3</v>
      </c>
      <c r="E1484" s="5">
        <v>4</v>
      </c>
    </row>
    <row r="1485" spans="1:5" x14ac:dyDescent="0.25">
      <c r="A1485">
        <v>1605</v>
      </c>
      <c r="D1485" s="3">
        <v>3</v>
      </c>
      <c r="E1485" s="5">
        <v>4</v>
      </c>
    </row>
    <row r="1486" spans="1:5" x14ac:dyDescent="0.25">
      <c r="A1486">
        <v>1606</v>
      </c>
      <c r="D1486" s="3">
        <v>3</v>
      </c>
      <c r="E1486" s="5">
        <v>4</v>
      </c>
    </row>
    <row r="1487" spans="1:5" x14ac:dyDescent="0.25">
      <c r="A1487">
        <v>1607</v>
      </c>
      <c r="C1487" s="2">
        <v>2</v>
      </c>
      <c r="D1487" s="3">
        <v>3</v>
      </c>
    </row>
    <row r="1488" spans="1:5" x14ac:dyDescent="0.25">
      <c r="A1488">
        <v>1608</v>
      </c>
      <c r="C1488" s="2">
        <v>2</v>
      </c>
      <c r="D1488" s="3">
        <v>3</v>
      </c>
    </row>
    <row r="1489" spans="1:5" x14ac:dyDescent="0.25">
      <c r="A1489">
        <v>1609</v>
      </c>
      <c r="C1489" s="2">
        <v>2</v>
      </c>
      <c r="D1489" s="3">
        <v>3</v>
      </c>
    </row>
    <row r="1490" spans="1:5" x14ac:dyDescent="0.25">
      <c r="A1490">
        <v>1610</v>
      </c>
      <c r="C1490" s="2">
        <v>2</v>
      </c>
      <c r="D1490" s="3">
        <v>3</v>
      </c>
    </row>
    <row r="1491" spans="1:5" x14ac:dyDescent="0.25">
      <c r="A1491">
        <v>1611</v>
      </c>
      <c r="C1491" s="2">
        <v>2</v>
      </c>
      <c r="D1491" s="3">
        <v>3</v>
      </c>
    </row>
    <row r="1492" spans="1:5" x14ac:dyDescent="0.25">
      <c r="A1492">
        <v>1612</v>
      </c>
      <c r="C1492" s="2">
        <v>2</v>
      </c>
      <c r="D1492" s="3">
        <v>3</v>
      </c>
    </row>
    <row r="1493" spans="1:5" x14ac:dyDescent="0.25">
      <c r="A1493">
        <v>1613</v>
      </c>
      <c r="C1493" s="2">
        <v>2</v>
      </c>
      <c r="D1493" s="3">
        <v>3</v>
      </c>
    </row>
    <row r="1494" spans="1:5" x14ac:dyDescent="0.25">
      <c r="A1494">
        <v>1614</v>
      </c>
      <c r="C1494" s="2">
        <v>2</v>
      </c>
    </row>
    <row r="1495" spans="1:5" x14ac:dyDescent="0.25">
      <c r="A1495">
        <v>1615</v>
      </c>
      <c r="C1495" s="2">
        <v>2</v>
      </c>
    </row>
    <row r="1496" spans="1:5" x14ac:dyDescent="0.25">
      <c r="A1496">
        <v>1616</v>
      </c>
      <c r="C1496" s="2">
        <v>2</v>
      </c>
    </row>
    <row r="1497" spans="1:5" x14ac:dyDescent="0.25">
      <c r="A1497">
        <v>1617</v>
      </c>
      <c r="C1497" s="2">
        <v>2</v>
      </c>
    </row>
    <row r="1498" spans="1:5" x14ac:dyDescent="0.25">
      <c r="A1498">
        <v>1618</v>
      </c>
      <c r="B1498" s="4">
        <v>1</v>
      </c>
      <c r="C1498" s="2">
        <v>2</v>
      </c>
    </row>
    <row r="1499" spans="1:5" x14ac:dyDescent="0.25">
      <c r="A1499">
        <v>1619</v>
      </c>
      <c r="B1499" s="4">
        <v>1</v>
      </c>
      <c r="C1499" s="2">
        <v>2</v>
      </c>
    </row>
    <row r="1500" spans="1:5" x14ac:dyDescent="0.25">
      <c r="A1500">
        <v>1620</v>
      </c>
      <c r="B1500" s="4">
        <v>1</v>
      </c>
    </row>
    <row r="1501" spans="1:5" x14ac:dyDescent="0.25">
      <c r="A1501">
        <v>1621</v>
      </c>
      <c r="B1501" s="4">
        <v>1</v>
      </c>
    </row>
    <row r="1502" spans="1:5" x14ac:dyDescent="0.25">
      <c r="A1502">
        <v>1622</v>
      </c>
      <c r="B1502" s="4">
        <v>1</v>
      </c>
      <c r="E1502" s="5">
        <v>4</v>
      </c>
    </row>
    <row r="1503" spans="1:5" x14ac:dyDescent="0.25">
      <c r="A1503">
        <v>1623</v>
      </c>
      <c r="B1503" s="4">
        <v>1</v>
      </c>
      <c r="E1503" s="5">
        <v>4</v>
      </c>
    </row>
    <row r="1504" spans="1:5" x14ac:dyDescent="0.25">
      <c r="A1504">
        <v>1624</v>
      </c>
      <c r="B1504" s="4">
        <v>1</v>
      </c>
      <c r="E1504" s="5">
        <v>4</v>
      </c>
    </row>
    <row r="1505" spans="1:5" x14ac:dyDescent="0.25">
      <c r="A1505">
        <v>1625</v>
      </c>
      <c r="B1505" s="4">
        <v>1</v>
      </c>
      <c r="E1505" s="5">
        <v>4</v>
      </c>
    </row>
    <row r="1506" spans="1:5" x14ac:dyDescent="0.25">
      <c r="A1506">
        <v>1626</v>
      </c>
      <c r="B1506" s="4">
        <v>1</v>
      </c>
      <c r="E1506" s="5">
        <v>4</v>
      </c>
    </row>
    <row r="1507" spans="1:5" x14ac:dyDescent="0.25">
      <c r="A1507">
        <v>1627</v>
      </c>
      <c r="B1507" s="4">
        <v>1</v>
      </c>
      <c r="E1507" s="5">
        <v>4</v>
      </c>
    </row>
    <row r="1508" spans="1:5" x14ac:dyDescent="0.25">
      <c r="A1508">
        <v>1628</v>
      </c>
      <c r="B1508" s="4">
        <v>1</v>
      </c>
      <c r="E1508" s="5">
        <v>4</v>
      </c>
    </row>
    <row r="1509" spans="1:5" x14ac:dyDescent="0.25">
      <c r="A1509">
        <v>1629</v>
      </c>
      <c r="B1509" s="4">
        <v>1</v>
      </c>
      <c r="E1509" s="5">
        <v>4</v>
      </c>
    </row>
    <row r="1510" spans="1:5" x14ac:dyDescent="0.25">
      <c r="A1510">
        <v>1630</v>
      </c>
      <c r="D1510" s="3">
        <v>3</v>
      </c>
      <c r="E1510" s="5">
        <v>4</v>
      </c>
    </row>
    <row r="1511" spans="1:5" x14ac:dyDescent="0.25">
      <c r="A1511">
        <v>1631</v>
      </c>
      <c r="D1511" s="3">
        <v>3</v>
      </c>
      <c r="E1511" s="5">
        <v>4</v>
      </c>
    </row>
    <row r="1512" spans="1:5" x14ac:dyDescent="0.25">
      <c r="A1512">
        <v>1632</v>
      </c>
      <c r="D1512" s="3">
        <v>3</v>
      </c>
      <c r="E1512" s="5">
        <v>4</v>
      </c>
    </row>
    <row r="1513" spans="1:5" x14ac:dyDescent="0.25">
      <c r="A1513">
        <v>1633</v>
      </c>
      <c r="D1513" s="3">
        <v>3</v>
      </c>
      <c r="E1513" s="5">
        <v>4</v>
      </c>
    </row>
    <row r="1514" spans="1:5" x14ac:dyDescent="0.25">
      <c r="A1514">
        <v>1634</v>
      </c>
      <c r="C1514" s="2">
        <v>2</v>
      </c>
      <c r="D1514" s="3">
        <v>3</v>
      </c>
      <c r="E1514" s="5">
        <v>4</v>
      </c>
    </row>
    <row r="1515" spans="1:5" x14ac:dyDescent="0.25">
      <c r="A1515">
        <v>1635</v>
      </c>
      <c r="C1515" s="2">
        <v>2</v>
      </c>
      <c r="D1515" s="3">
        <v>3</v>
      </c>
    </row>
    <row r="1516" spans="1:5" x14ac:dyDescent="0.25">
      <c r="A1516">
        <v>1636</v>
      </c>
      <c r="C1516" s="2">
        <v>2</v>
      </c>
      <c r="D1516" s="3">
        <v>3</v>
      </c>
    </row>
    <row r="1517" spans="1:5" x14ac:dyDescent="0.25">
      <c r="A1517">
        <v>1637</v>
      </c>
      <c r="C1517" s="2">
        <v>2</v>
      </c>
      <c r="D1517" s="3">
        <v>3</v>
      </c>
    </row>
    <row r="1518" spans="1:5" x14ac:dyDescent="0.25">
      <c r="A1518">
        <v>1638</v>
      </c>
      <c r="C1518" s="2">
        <v>2</v>
      </c>
      <c r="D1518" s="3">
        <v>3</v>
      </c>
    </row>
    <row r="1519" spans="1:5" x14ac:dyDescent="0.25">
      <c r="A1519">
        <v>1639</v>
      </c>
      <c r="C1519" s="2">
        <v>2</v>
      </c>
      <c r="D1519" s="3">
        <v>3</v>
      </c>
    </row>
    <row r="1520" spans="1:5" x14ac:dyDescent="0.25">
      <c r="A1520">
        <v>1640</v>
      </c>
      <c r="C1520" s="2">
        <v>2</v>
      </c>
      <c r="D1520" s="3">
        <v>3</v>
      </c>
    </row>
    <row r="1521" spans="1:5" x14ac:dyDescent="0.25">
      <c r="A1521">
        <v>1641</v>
      </c>
      <c r="C1521" s="2">
        <v>2</v>
      </c>
      <c r="D1521" s="3">
        <v>3</v>
      </c>
    </row>
    <row r="1522" spans="1:5" x14ac:dyDescent="0.25">
      <c r="A1522">
        <v>1642</v>
      </c>
      <c r="C1522" s="2">
        <v>2</v>
      </c>
    </row>
    <row r="1523" spans="1:5" x14ac:dyDescent="0.25">
      <c r="A1523">
        <v>1643</v>
      </c>
      <c r="C1523" s="2">
        <v>2</v>
      </c>
    </row>
    <row r="1524" spans="1:5" x14ac:dyDescent="0.25">
      <c r="A1524">
        <v>1644</v>
      </c>
      <c r="C1524" s="2">
        <v>2</v>
      </c>
    </row>
    <row r="1525" spans="1:5" x14ac:dyDescent="0.25">
      <c r="A1525">
        <v>1645</v>
      </c>
      <c r="C1525" s="2">
        <v>2</v>
      </c>
    </row>
    <row r="1526" spans="1:5" x14ac:dyDescent="0.25">
      <c r="A1526">
        <v>1646</v>
      </c>
      <c r="B1526" s="4">
        <v>1</v>
      </c>
      <c r="C1526" s="2">
        <v>2</v>
      </c>
    </row>
    <row r="1527" spans="1:5" x14ac:dyDescent="0.25">
      <c r="A1527">
        <v>1647</v>
      </c>
      <c r="B1527" s="4">
        <v>1</v>
      </c>
      <c r="C1527" s="2">
        <v>2</v>
      </c>
    </row>
    <row r="1528" spans="1:5" x14ac:dyDescent="0.25">
      <c r="A1528">
        <v>1648</v>
      </c>
      <c r="B1528" s="4">
        <v>1</v>
      </c>
      <c r="C1528" s="2">
        <v>2</v>
      </c>
    </row>
    <row r="1529" spans="1:5" x14ac:dyDescent="0.25">
      <c r="A1529">
        <v>1649</v>
      </c>
      <c r="B1529" s="4">
        <v>1</v>
      </c>
      <c r="E1529" s="5">
        <v>4</v>
      </c>
    </row>
    <row r="1530" spans="1:5" x14ac:dyDescent="0.25">
      <c r="A1530">
        <v>1650</v>
      </c>
      <c r="B1530" s="4">
        <v>1</v>
      </c>
      <c r="E1530" s="5">
        <v>4</v>
      </c>
    </row>
    <row r="1531" spans="1:5" x14ac:dyDescent="0.25">
      <c r="A1531">
        <v>1651</v>
      </c>
      <c r="B1531" s="4">
        <v>1</v>
      </c>
      <c r="E1531" s="5">
        <v>4</v>
      </c>
    </row>
    <row r="1532" spans="1:5" x14ac:dyDescent="0.25">
      <c r="A1532">
        <v>1652</v>
      </c>
      <c r="B1532" s="4">
        <v>1</v>
      </c>
      <c r="E1532" s="5">
        <v>4</v>
      </c>
    </row>
    <row r="1533" spans="1:5" x14ac:dyDescent="0.25">
      <c r="A1533">
        <v>1653</v>
      </c>
      <c r="B1533" s="4">
        <v>1</v>
      </c>
      <c r="E1533" s="5">
        <v>4</v>
      </c>
    </row>
    <row r="1534" spans="1:5" x14ac:dyDescent="0.25">
      <c r="A1534">
        <v>1654</v>
      </c>
      <c r="B1534" s="4">
        <v>1</v>
      </c>
      <c r="E1534" s="5">
        <v>4</v>
      </c>
    </row>
    <row r="1535" spans="1:5" x14ac:dyDescent="0.25">
      <c r="A1535">
        <v>1655</v>
      </c>
      <c r="B1535" s="4">
        <v>1</v>
      </c>
      <c r="E1535" s="5">
        <v>4</v>
      </c>
    </row>
    <row r="1536" spans="1:5" x14ac:dyDescent="0.25">
      <c r="A1536">
        <v>1656</v>
      </c>
      <c r="B1536" s="4">
        <v>1</v>
      </c>
      <c r="E1536" s="5">
        <v>4</v>
      </c>
    </row>
    <row r="1537" spans="1:5" x14ac:dyDescent="0.25">
      <c r="A1537">
        <v>1657</v>
      </c>
      <c r="B1537" s="4">
        <v>1</v>
      </c>
      <c r="E1537" s="5">
        <v>4</v>
      </c>
    </row>
    <row r="1538" spans="1:5" x14ac:dyDescent="0.25">
      <c r="A1538">
        <v>1658</v>
      </c>
      <c r="E1538" s="5">
        <v>4</v>
      </c>
    </row>
    <row r="1539" spans="1:5" x14ac:dyDescent="0.25">
      <c r="A1539">
        <v>1659</v>
      </c>
      <c r="D1539" s="3">
        <v>3</v>
      </c>
      <c r="E1539" s="5">
        <v>4</v>
      </c>
    </row>
    <row r="1540" spans="1:5" x14ac:dyDescent="0.25">
      <c r="A1540">
        <v>1660</v>
      </c>
      <c r="D1540" s="3">
        <v>3</v>
      </c>
      <c r="E1540" s="5">
        <v>4</v>
      </c>
    </row>
    <row r="1541" spans="1:5" x14ac:dyDescent="0.25">
      <c r="A1541">
        <v>1661</v>
      </c>
      <c r="D1541" s="3">
        <v>3</v>
      </c>
      <c r="E1541" s="5">
        <v>4</v>
      </c>
    </row>
    <row r="1542" spans="1:5" x14ac:dyDescent="0.25">
      <c r="A1542">
        <v>1662</v>
      </c>
      <c r="D1542" s="3">
        <v>3</v>
      </c>
      <c r="E1542" s="5">
        <v>4</v>
      </c>
    </row>
    <row r="1543" spans="1:5" x14ac:dyDescent="0.25">
      <c r="A1543">
        <v>1663</v>
      </c>
      <c r="C1543" s="2">
        <v>2</v>
      </c>
      <c r="D1543" s="3">
        <v>3</v>
      </c>
      <c r="E1543" s="5">
        <v>4</v>
      </c>
    </row>
    <row r="1544" spans="1:5" x14ac:dyDescent="0.25">
      <c r="A1544">
        <v>1664</v>
      </c>
      <c r="C1544" s="2">
        <v>2</v>
      </c>
      <c r="D1544" s="3">
        <v>3</v>
      </c>
    </row>
    <row r="1545" spans="1:5" x14ac:dyDescent="0.25">
      <c r="A1545">
        <v>1665</v>
      </c>
      <c r="C1545" s="2">
        <v>2</v>
      </c>
      <c r="D1545" s="3">
        <v>3</v>
      </c>
    </row>
    <row r="1546" spans="1:5" x14ac:dyDescent="0.25">
      <c r="A1546">
        <v>1666</v>
      </c>
      <c r="C1546" s="2">
        <v>2</v>
      </c>
      <c r="D1546" s="3">
        <v>3</v>
      </c>
    </row>
    <row r="1547" spans="1:5" x14ac:dyDescent="0.25">
      <c r="A1547">
        <v>1667</v>
      </c>
      <c r="C1547" s="2">
        <v>2</v>
      </c>
      <c r="D1547" s="3">
        <v>3</v>
      </c>
    </row>
    <row r="1548" spans="1:5" x14ac:dyDescent="0.25">
      <c r="A1548">
        <v>1668</v>
      </c>
      <c r="C1548" s="2">
        <v>2</v>
      </c>
      <c r="D1548" s="3">
        <v>3</v>
      </c>
    </row>
    <row r="1549" spans="1:5" x14ac:dyDescent="0.25">
      <c r="A1549">
        <v>1669</v>
      </c>
      <c r="C1549" s="2">
        <v>2</v>
      </c>
      <c r="D1549" s="3">
        <v>3</v>
      </c>
    </row>
    <row r="1550" spans="1:5" x14ac:dyDescent="0.25">
      <c r="A1550">
        <v>1670</v>
      </c>
      <c r="C1550" s="2">
        <v>2</v>
      </c>
      <c r="D1550" s="3">
        <v>3</v>
      </c>
    </row>
    <row r="1551" spans="1:5" x14ac:dyDescent="0.25">
      <c r="A1551">
        <v>1671</v>
      </c>
      <c r="C1551" s="2">
        <v>2</v>
      </c>
    </row>
    <row r="1552" spans="1:5" x14ac:dyDescent="0.25">
      <c r="A1552">
        <v>1672</v>
      </c>
      <c r="C1552" s="2">
        <v>2</v>
      </c>
    </row>
    <row r="1553" spans="1:5" x14ac:dyDescent="0.25">
      <c r="A1553">
        <v>1673</v>
      </c>
      <c r="C1553" s="2">
        <v>2</v>
      </c>
    </row>
    <row r="1554" spans="1:5" x14ac:dyDescent="0.25">
      <c r="A1554">
        <v>1674</v>
      </c>
      <c r="C1554" s="2">
        <v>2</v>
      </c>
    </row>
    <row r="1555" spans="1:5" x14ac:dyDescent="0.25">
      <c r="A1555">
        <v>1675</v>
      </c>
      <c r="C1555" s="2">
        <v>2</v>
      </c>
    </row>
    <row r="1556" spans="1:5" x14ac:dyDescent="0.25">
      <c r="A1556">
        <v>1676</v>
      </c>
      <c r="B1556" s="4">
        <v>1</v>
      </c>
      <c r="C1556" s="2">
        <v>2</v>
      </c>
    </row>
    <row r="1557" spans="1:5" x14ac:dyDescent="0.25">
      <c r="A1557">
        <v>1677</v>
      </c>
      <c r="B1557" s="4">
        <v>1</v>
      </c>
      <c r="C1557" s="2">
        <v>2</v>
      </c>
    </row>
    <row r="1558" spans="1:5" x14ac:dyDescent="0.25">
      <c r="A1558">
        <v>1678</v>
      </c>
      <c r="B1558" s="4">
        <v>1</v>
      </c>
      <c r="E1558" s="5">
        <v>4</v>
      </c>
    </row>
    <row r="1559" spans="1:5" x14ac:dyDescent="0.25">
      <c r="A1559">
        <v>1679</v>
      </c>
      <c r="B1559" s="4">
        <v>1</v>
      </c>
      <c r="E1559" s="5">
        <v>4</v>
      </c>
    </row>
    <row r="1560" spans="1:5" x14ac:dyDescent="0.25">
      <c r="A1560">
        <v>1680</v>
      </c>
      <c r="B1560" s="4">
        <v>1</v>
      </c>
      <c r="E1560" s="5">
        <v>4</v>
      </c>
    </row>
    <row r="1561" spans="1:5" x14ac:dyDescent="0.25">
      <c r="A1561">
        <v>1681</v>
      </c>
      <c r="B1561" s="4">
        <v>1</v>
      </c>
      <c r="E1561" s="5">
        <v>4</v>
      </c>
    </row>
    <row r="1562" spans="1:5" x14ac:dyDescent="0.25">
      <c r="A1562">
        <v>1682</v>
      </c>
      <c r="B1562" s="4">
        <v>1</v>
      </c>
      <c r="E1562" s="5">
        <v>4</v>
      </c>
    </row>
    <row r="1563" spans="1:5" x14ac:dyDescent="0.25">
      <c r="A1563">
        <v>1683</v>
      </c>
      <c r="B1563" s="4">
        <v>1</v>
      </c>
      <c r="E1563" s="5">
        <v>4</v>
      </c>
    </row>
    <row r="1564" spans="1:5" x14ac:dyDescent="0.25">
      <c r="A1564">
        <v>1684</v>
      </c>
      <c r="B1564" s="4">
        <v>1</v>
      </c>
      <c r="E1564" s="5">
        <v>4</v>
      </c>
    </row>
    <row r="1565" spans="1:5" x14ac:dyDescent="0.25">
      <c r="A1565">
        <v>1685</v>
      </c>
      <c r="B1565" s="4">
        <v>1</v>
      </c>
      <c r="E1565" s="5">
        <v>4</v>
      </c>
    </row>
    <row r="1566" spans="1:5" x14ac:dyDescent="0.25">
      <c r="A1566">
        <v>1686</v>
      </c>
      <c r="B1566" s="4">
        <v>1</v>
      </c>
      <c r="E1566" s="5">
        <v>4</v>
      </c>
    </row>
    <row r="1567" spans="1:5" x14ac:dyDescent="0.25">
      <c r="A1567">
        <v>1687</v>
      </c>
      <c r="B1567" s="4">
        <v>1</v>
      </c>
      <c r="E1567" s="5">
        <v>4</v>
      </c>
    </row>
    <row r="1568" spans="1:5" x14ac:dyDescent="0.25">
      <c r="A1568">
        <v>1688</v>
      </c>
      <c r="B1568" s="4">
        <v>1</v>
      </c>
      <c r="E1568" s="5">
        <v>4</v>
      </c>
    </row>
    <row r="1569" spans="1:5" x14ac:dyDescent="0.25">
      <c r="A1569">
        <v>1689</v>
      </c>
      <c r="E1569" s="5">
        <v>4</v>
      </c>
    </row>
    <row r="1570" spans="1:5" x14ac:dyDescent="0.25">
      <c r="A1570">
        <v>1690</v>
      </c>
      <c r="D1570" s="3">
        <v>3</v>
      </c>
      <c r="E1570" s="5">
        <v>4</v>
      </c>
    </row>
    <row r="1571" spans="1:5" x14ac:dyDescent="0.25">
      <c r="A1571">
        <v>1691</v>
      </c>
      <c r="D1571" s="3">
        <v>3</v>
      </c>
      <c r="E1571" s="5">
        <v>4</v>
      </c>
    </row>
    <row r="1572" spans="1:5" x14ac:dyDescent="0.25">
      <c r="A1572">
        <v>1692</v>
      </c>
      <c r="C1572" s="2">
        <v>2</v>
      </c>
      <c r="D1572" s="3">
        <v>3</v>
      </c>
      <c r="E1572" s="5">
        <v>4</v>
      </c>
    </row>
    <row r="1573" spans="1:5" x14ac:dyDescent="0.25">
      <c r="A1573">
        <v>1693</v>
      </c>
      <c r="C1573" s="2">
        <v>2</v>
      </c>
      <c r="D1573" s="3">
        <v>3</v>
      </c>
      <c r="E1573" s="5">
        <v>4</v>
      </c>
    </row>
    <row r="1574" spans="1:5" x14ac:dyDescent="0.25">
      <c r="A1574">
        <v>1694</v>
      </c>
      <c r="C1574" s="2">
        <v>2</v>
      </c>
      <c r="D1574" s="3">
        <v>3</v>
      </c>
    </row>
    <row r="1575" spans="1:5" x14ac:dyDescent="0.25">
      <c r="A1575">
        <v>1695</v>
      </c>
      <c r="C1575" s="2">
        <v>2</v>
      </c>
      <c r="D1575" s="3">
        <v>3</v>
      </c>
    </row>
    <row r="1576" spans="1:5" x14ac:dyDescent="0.25">
      <c r="A1576">
        <v>1696</v>
      </c>
      <c r="C1576" s="2">
        <v>2</v>
      </c>
      <c r="D1576" s="3">
        <v>3</v>
      </c>
    </row>
    <row r="1577" spans="1:5" x14ac:dyDescent="0.25">
      <c r="A1577">
        <v>1697</v>
      </c>
      <c r="C1577" s="2">
        <v>2</v>
      </c>
      <c r="D1577" s="3">
        <v>3</v>
      </c>
    </row>
    <row r="1578" spans="1:5" x14ac:dyDescent="0.25">
      <c r="A1578">
        <v>1698</v>
      </c>
      <c r="C1578" s="2">
        <v>2</v>
      </c>
      <c r="D1578" s="3">
        <v>3</v>
      </c>
    </row>
    <row r="1579" spans="1:5" x14ac:dyDescent="0.25">
      <c r="A1579">
        <v>1699</v>
      </c>
      <c r="C1579" s="2">
        <v>2</v>
      </c>
      <c r="D1579" s="3">
        <v>3</v>
      </c>
    </row>
    <row r="1580" spans="1:5" x14ac:dyDescent="0.25">
      <c r="A1580">
        <v>1700</v>
      </c>
      <c r="C1580" s="2">
        <v>2</v>
      </c>
      <c r="D1580" s="3">
        <v>3</v>
      </c>
    </row>
    <row r="1581" spans="1:5" x14ac:dyDescent="0.25">
      <c r="A1581">
        <v>1701</v>
      </c>
      <c r="C1581" s="2">
        <v>2</v>
      </c>
      <c r="D1581" s="3">
        <v>3</v>
      </c>
    </row>
    <row r="1582" spans="1:5" x14ac:dyDescent="0.25">
      <c r="A1582">
        <v>1702</v>
      </c>
      <c r="C1582" s="2">
        <v>2</v>
      </c>
      <c r="D1582" s="3">
        <v>3</v>
      </c>
    </row>
    <row r="1583" spans="1:5" x14ac:dyDescent="0.25">
      <c r="A1583">
        <v>1703</v>
      </c>
      <c r="C1583" s="2">
        <v>2</v>
      </c>
      <c r="D1583" s="3">
        <v>3</v>
      </c>
    </row>
    <row r="1584" spans="1:5" x14ac:dyDescent="0.25">
      <c r="A1584">
        <v>1704</v>
      </c>
      <c r="C1584" s="2">
        <v>2</v>
      </c>
    </row>
    <row r="1585" spans="1:5" x14ac:dyDescent="0.25">
      <c r="A1585">
        <v>1705</v>
      </c>
      <c r="C1585" s="2">
        <v>2</v>
      </c>
    </row>
    <row r="1586" spans="1:5" x14ac:dyDescent="0.25">
      <c r="A1586">
        <v>1706</v>
      </c>
      <c r="B1586" s="4">
        <v>1</v>
      </c>
      <c r="C1586" s="2">
        <v>2</v>
      </c>
    </row>
    <row r="1587" spans="1:5" x14ac:dyDescent="0.25">
      <c r="A1587">
        <v>1707</v>
      </c>
      <c r="B1587" s="4">
        <v>1</v>
      </c>
      <c r="C1587" s="2">
        <v>2</v>
      </c>
    </row>
    <row r="1588" spans="1:5" x14ac:dyDescent="0.25">
      <c r="A1588">
        <v>1708</v>
      </c>
      <c r="B1588" s="4">
        <v>1</v>
      </c>
      <c r="C1588" s="2">
        <v>2</v>
      </c>
      <c r="E1588" s="5">
        <v>4</v>
      </c>
    </row>
    <row r="1589" spans="1:5" x14ac:dyDescent="0.25">
      <c r="A1589">
        <v>1709</v>
      </c>
      <c r="B1589" s="4">
        <v>1</v>
      </c>
      <c r="E1589" s="5">
        <v>4</v>
      </c>
    </row>
    <row r="1590" spans="1:5" x14ac:dyDescent="0.25">
      <c r="A1590">
        <v>1710</v>
      </c>
      <c r="B1590" s="4">
        <v>1</v>
      </c>
      <c r="E1590" s="5">
        <v>4</v>
      </c>
    </row>
    <row r="1591" spans="1:5" x14ac:dyDescent="0.25">
      <c r="A1591">
        <v>1711</v>
      </c>
      <c r="B1591" s="4">
        <v>1</v>
      </c>
      <c r="E1591" s="5">
        <v>4</v>
      </c>
    </row>
    <row r="1592" spans="1:5" x14ac:dyDescent="0.25">
      <c r="A1592">
        <v>1712</v>
      </c>
      <c r="B1592" s="4">
        <v>1</v>
      </c>
      <c r="E1592" s="5">
        <v>4</v>
      </c>
    </row>
    <row r="1593" spans="1:5" x14ac:dyDescent="0.25">
      <c r="A1593">
        <v>1713</v>
      </c>
      <c r="B1593" s="4">
        <v>1</v>
      </c>
      <c r="E1593" s="5">
        <v>4</v>
      </c>
    </row>
    <row r="1594" spans="1:5" x14ac:dyDescent="0.25">
      <c r="A1594">
        <v>1714</v>
      </c>
      <c r="B1594" s="4">
        <v>1</v>
      </c>
      <c r="E1594" s="5">
        <v>4</v>
      </c>
    </row>
    <row r="1595" spans="1:5" x14ac:dyDescent="0.25">
      <c r="A1595">
        <v>1715</v>
      </c>
      <c r="B1595" s="4">
        <v>1</v>
      </c>
      <c r="E1595" s="5">
        <v>4</v>
      </c>
    </row>
    <row r="1596" spans="1:5" x14ac:dyDescent="0.25">
      <c r="A1596">
        <v>1716</v>
      </c>
      <c r="B1596" s="4">
        <v>1</v>
      </c>
      <c r="E1596" s="5">
        <v>4</v>
      </c>
    </row>
    <row r="1597" spans="1:5" x14ac:dyDescent="0.25">
      <c r="A1597">
        <v>1717</v>
      </c>
      <c r="B1597" s="4">
        <v>1</v>
      </c>
      <c r="E1597" s="5">
        <v>4</v>
      </c>
    </row>
    <row r="1598" spans="1:5" x14ac:dyDescent="0.25">
      <c r="A1598">
        <v>1718</v>
      </c>
      <c r="B1598" s="4">
        <v>1</v>
      </c>
      <c r="E1598" s="5">
        <v>4</v>
      </c>
    </row>
    <row r="1599" spans="1:5" x14ac:dyDescent="0.25">
      <c r="A1599">
        <v>1719</v>
      </c>
      <c r="B1599" s="4">
        <v>1</v>
      </c>
      <c r="E1599" s="5">
        <v>4</v>
      </c>
    </row>
    <row r="1600" spans="1:5" x14ac:dyDescent="0.25">
      <c r="A1600">
        <v>1720</v>
      </c>
      <c r="B1600" s="4">
        <v>1</v>
      </c>
      <c r="E1600" s="5">
        <v>4</v>
      </c>
    </row>
    <row r="1601" spans="1:5" x14ac:dyDescent="0.25">
      <c r="A1601">
        <v>1721</v>
      </c>
      <c r="B1601" s="4">
        <v>1</v>
      </c>
      <c r="E1601" s="5">
        <v>4</v>
      </c>
    </row>
    <row r="1602" spans="1:5" x14ac:dyDescent="0.25">
      <c r="A1602">
        <v>1722</v>
      </c>
      <c r="C1602" s="2">
        <v>2</v>
      </c>
      <c r="D1602" s="3">
        <v>3</v>
      </c>
      <c r="E1602" s="5">
        <v>4</v>
      </c>
    </row>
    <row r="1603" spans="1:5" x14ac:dyDescent="0.25">
      <c r="A1603">
        <v>1723</v>
      </c>
      <c r="C1603" s="2">
        <v>2</v>
      </c>
      <c r="D1603" s="3">
        <v>3</v>
      </c>
      <c r="E1603" s="5">
        <v>4</v>
      </c>
    </row>
    <row r="1604" spans="1:5" x14ac:dyDescent="0.25">
      <c r="A1604">
        <v>1724</v>
      </c>
      <c r="C1604" s="2">
        <v>2</v>
      </c>
      <c r="D1604" s="3">
        <v>3</v>
      </c>
    </row>
    <row r="1605" spans="1:5" x14ac:dyDescent="0.25">
      <c r="A1605">
        <v>1725</v>
      </c>
      <c r="C1605" s="2">
        <v>2</v>
      </c>
      <c r="D1605" s="3">
        <v>3</v>
      </c>
    </row>
    <row r="1606" spans="1:5" x14ac:dyDescent="0.25">
      <c r="A1606">
        <v>1726</v>
      </c>
      <c r="C1606" s="2">
        <v>2</v>
      </c>
      <c r="D1606" s="3">
        <v>3</v>
      </c>
    </row>
    <row r="1607" spans="1:5" x14ac:dyDescent="0.25">
      <c r="A1607">
        <v>1727</v>
      </c>
      <c r="C1607" s="2">
        <v>2</v>
      </c>
      <c r="D1607" s="3">
        <v>3</v>
      </c>
    </row>
    <row r="1608" spans="1:5" x14ac:dyDescent="0.25">
      <c r="A1608">
        <v>1728</v>
      </c>
      <c r="C1608" s="2">
        <v>2</v>
      </c>
      <c r="D1608" s="3">
        <v>3</v>
      </c>
    </row>
    <row r="1609" spans="1:5" x14ac:dyDescent="0.25">
      <c r="A1609">
        <v>1729</v>
      </c>
      <c r="C1609" s="2">
        <v>2</v>
      </c>
      <c r="D1609" s="3">
        <v>3</v>
      </c>
    </row>
    <row r="1610" spans="1:5" x14ac:dyDescent="0.25">
      <c r="A1610">
        <v>1730</v>
      </c>
      <c r="C1610" s="2">
        <v>2</v>
      </c>
      <c r="D1610" s="3">
        <v>3</v>
      </c>
    </row>
    <row r="1611" spans="1:5" x14ac:dyDescent="0.25">
      <c r="A1611">
        <v>1731</v>
      </c>
      <c r="C1611" s="2">
        <v>2</v>
      </c>
      <c r="D1611" s="3">
        <v>3</v>
      </c>
    </row>
    <row r="1612" spans="1:5" x14ac:dyDescent="0.25">
      <c r="A1612">
        <v>1732</v>
      </c>
      <c r="C1612" s="2">
        <v>2</v>
      </c>
      <c r="D1612" s="3">
        <v>3</v>
      </c>
    </row>
    <row r="1613" spans="1:5" x14ac:dyDescent="0.25">
      <c r="A1613">
        <v>1733</v>
      </c>
      <c r="C1613" s="2">
        <v>2</v>
      </c>
      <c r="D1613" s="3">
        <v>3</v>
      </c>
    </row>
    <row r="1614" spans="1:5" x14ac:dyDescent="0.25">
      <c r="A1614">
        <v>1734</v>
      </c>
      <c r="C1614" s="2">
        <v>2</v>
      </c>
      <c r="D1614" s="3">
        <v>3</v>
      </c>
    </row>
    <row r="1615" spans="1:5" x14ac:dyDescent="0.25">
      <c r="A1615">
        <v>1735</v>
      </c>
      <c r="C1615" s="2">
        <v>2</v>
      </c>
      <c r="D1615" s="3">
        <v>3</v>
      </c>
    </row>
    <row r="1616" spans="1:5" x14ac:dyDescent="0.25">
      <c r="A1616">
        <v>1736</v>
      </c>
      <c r="C1616" s="2">
        <v>2</v>
      </c>
      <c r="D1616" s="3">
        <v>3</v>
      </c>
    </row>
    <row r="1617" spans="1:6" x14ac:dyDescent="0.25">
      <c r="A1617">
        <v>1737</v>
      </c>
      <c r="C1617" s="2">
        <v>2</v>
      </c>
      <c r="D1617" s="3">
        <v>3</v>
      </c>
    </row>
    <row r="1618" spans="1:6" x14ac:dyDescent="0.25">
      <c r="A1618">
        <v>1738</v>
      </c>
      <c r="B1618" s="4">
        <v>1</v>
      </c>
      <c r="C1618" s="2">
        <v>2</v>
      </c>
      <c r="D1618" s="3">
        <v>3</v>
      </c>
    </row>
    <row r="1619" spans="1:6" x14ac:dyDescent="0.25">
      <c r="A1619">
        <v>1739</v>
      </c>
      <c r="B1619" s="4">
        <v>1</v>
      </c>
      <c r="C1619" s="2">
        <v>2</v>
      </c>
      <c r="D1619" s="3">
        <v>3</v>
      </c>
    </row>
    <row r="1620" spans="1:6" x14ac:dyDescent="0.25">
      <c r="A1620">
        <v>1740</v>
      </c>
      <c r="B1620" s="4">
        <v>1</v>
      </c>
      <c r="C1620" s="2">
        <v>2</v>
      </c>
    </row>
    <row r="1621" spans="1:6" x14ac:dyDescent="0.25">
      <c r="A1621">
        <v>1741</v>
      </c>
      <c r="B1621" s="4">
        <v>1</v>
      </c>
      <c r="C1621" s="2">
        <v>2</v>
      </c>
      <c r="E1621" s="5">
        <v>4</v>
      </c>
    </row>
    <row r="1622" spans="1:6" x14ac:dyDescent="0.25">
      <c r="A1622">
        <v>1742</v>
      </c>
      <c r="B1622" s="4">
        <v>1</v>
      </c>
      <c r="C1622" s="2">
        <v>2</v>
      </c>
      <c r="E1622" s="5">
        <v>4</v>
      </c>
    </row>
    <row r="1623" spans="1:6" x14ac:dyDescent="0.25">
      <c r="A1623">
        <v>1743</v>
      </c>
      <c r="B1623" s="4">
        <v>1</v>
      </c>
      <c r="C1623" s="2">
        <v>2</v>
      </c>
      <c r="E1623" s="5">
        <v>4</v>
      </c>
    </row>
    <row r="1624" spans="1:6" x14ac:dyDescent="0.25">
      <c r="A1624">
        <v>1744</v>
      </c>
      <c r="B1624" s="4">
        <v>1</v>
      </c>
      <c r="E1624" s="5">
        <v>4</v>
      </c>
    </row>
    <row r="1625" spans="1:6" x14ac:dyDescent="0.25">
      <c r="A1625">
        <v>1745</v>
      </c>
      <c r="B1625" s="4">
        <v>1</v>
      </c>
      <c r="E1625" s="5">
        <v>4</v>
      </c>
    </row>
    <row r="1626" spans="1:6" x14ac:dyDescent="0.25">
      <c r="A1626">
        <v>1746</v>
      </c>
      <c r="B1626" s="4">
        <v>1</v>
      </c>
      <c r="E1626" s="5">
        <v>4</v>
      </c>
      <c r="F1626" t="s">
        <v>22</v>
      </c>
    </row>
    <row r="1627" spans="1:6" x14ac:dyDescent="0.25">
      <c r="A1627">
        <v>1777</v>
      </c>
    </row>
    <row r="1628" spans="1:6" x14ac:dyDescent="0.25">
      <c r="A1628">
        <v>1778</v>
      </c>
    </row>
    <row r="1629" spans="1:6" x14ac:dyDescent="0.25">
      <c r="A1629">
        <v>1779</v>
      </c>
      <c r="F1629" t="s">
        <v>22</v>
      </c>
    </row>
    <row r="1630" spans="1:6" x14ac:dyDescent="0.25">
      <c r="A1630">
        <v>1780</v>
      </c>
      <c r="B1630" s="4">
        <v>1</v>
      </c>
    </row>
    <row r="1631" spans="1:6" x14ac:dyDescent="0.25">
      <c r="A1631">
        <v>1781</v>
      </c>
      <c r="B1631" s="4">
        <v>1</v>
      </c>
    </row>
    <row r="1632" spans="1:6" x14ac:dyDescent="0.25">
      <c r="A1632">
        <v>1782</v>
      </c>
      <c r="B1632" s="4">
        <v>1</v>
      </c>
    </row>
    <row r="1633" spans="1:5" x14ac:dyDescent="0.25">
      <c r="A1633">
        <v>1783</v>
      </c>
      <c r="B1633" s="4">
        <v>1</v>
      </c>
    </row>
    <row r="1634" spans="1:5" x14ac:dyDescent="0.25">
      <c r="A1634">
        <v>1784</v>
      </c>
      <c r="B1634" s="4">
        <v>1</v>
      </c>
      <c r="E1634" s="5">
        <v>4</v>
      </c>
    </row>
    <row r="1635" spans="1:5" x14ac:dyDescent="0.25">
      <c r="A1635">
        <v>1785</v>
      </c>
      <c r="B1635" s="4">
        <v>1</v>
      </c>
      <c r="E1635" s="5">
        <v>4</v>
      </c>
    </row>
    <row r="1636" spans="1:5" x14ac:dyDescent="0.25">
      <c r="A1636">
        <v>1786</v>
      </c>
      <c r="B1636" s="4">
        <v>1</v>
      </c>
      <c r="E1636" s="5">
        <v>4</v>
      </c>
    </row>
    <row r="1637" spans="1:5" x14ac:dyDescent="0.25">
      <c r="A1637">
        <v>1787</v>
      </c>
      <c r="B1637" s="4">
        <v>1</v>
      </c>
      <c r="E1637" s="5">
        <v>4</v>
      </c>
    </row>
    <row r="1638" spans="1:5" x14ac:dyDescent="0.25">
      <c r="A1638">
        <v>1788</v>
      </c>
      <c r="B1638" s="4">
        <v>1</v>
      </c>
      <c r="E1638" s="5">
        <v>4</v>
      </c>
    </row>
    <row r="1639" spans="1:5" x14ac:dyDescent="0.25">
      <c r="A1639">
        <v>1789</v>
      </c>
      <c r="B1639" s="4">
        <v>1</v>
      </c>
      <c r="E1639" s="5">
        <v>4</v>
      </c>
    </row>
    <row r="1640" spans="1:5" x14ac:dyDescent="0.25">
      <c r="A1640">
        <v>1790</v>
      </c>
      <c r="B1640" s="4">
        <v>1</v>
      </c>
      <c r="E1640" s="5">
        <v>4</v>
      </c>
    </row>
    <row r="1641" spans="1:5" x14ac:dyDescent="0.25">
      <c r="A1641">
        <v>1791</v>
      </c>
      <c r="B1641" s="4">
        <v>1</v>
      </c>
      <c r="E1641" s="5">
        <v>4</v>
      </c>
    </row>
    <row r="1642" spans="1:5" x14ac:dyDescent="0.25">
      <c r="A1642">
        <v>1792</v>
      </c>
      <c r="B1642" s="4">
        <v>1</v>
      </c>
      <c r="E1642" s="5">
        <v>4</v>
      </c>
    </row>
    <row r="1643" spans="1:5" x14ac:dyDescent="0.25">
      <c r="A1643">
        <v>1793</v>
      </c>
      <c r="B1643" s="4">
        <v>1</v>
      </c>
      <c r="E1643" s="5">
        <v>4</v>
      </c>
    </row>
    <row r="1644" spans="1:5" x14ac:dyDescent="0.25">
      <c r="A1644">
        <v>1794</v>
      </c>
      <c r="B1644" s="4">
        <v>1</v>
      </c>
      <c r="E1644" s="5">
        <v>4</v>
      </c>
    </row>
    <row r="1645" spans="1:5" x14ac:dyDescent="0.25">
      <c r="A1645">
        <v>1795</v>
      </c>
      <c r="B1645" s="4">
        <v>1</v>
      </c>
      <c r="E1645" s="5">
        <v>4</v>
      </c>
    </row>
    <row r="1646" spans="1:5" x14ac:dyDescent="0.25">
      <c r="A1646">
        <v>1796</v>
      </c>
      <c r="B1646" s="4">
        <v>1</v>
      </c>
      <c r="E1646" s="5">
        <v>4</v>
      </c>
    </row>
    <row r="1647" spans="1:5" x14ac:dyDescent="0.25">
      <c r="A1647">
        <v>1797</v>
      </c>
      <c r="E1647" s="5">
        <v>4</v>
      </c>
    </row>
    <row r="1648" spans="1:5" x14ac:dyDescent="0.25">
      <c r="A1648">
        <v>1798</v>
      </c>
      <c r="E1648" s="5">
        <v>4</v>
      </c>
    </row>
    <row r="1649" spans="1:5" x14ac:dyDescent="0.25">
      <c r="A1649">
        <v>1799</v>
      </c>
      <c r="C1649" s="2">
        <v>2</v>
      </c>
      <c r="D1649" s="3">
        <v>3</v>
      </c>
      <c r="E1649" s="5">
        <v>4</v>
      </c>
    </row>
    <row r="1650" spans="1:5" x14ac:dyDescent="0.25">
      <c r="A1650">
        <v>1800</v>
      </c>
      <c r="C1650" s="2">
        <v>2</v>
      </c>
      <c r="D1650" s="3">
        <v>3</v>
      </c>
    </row>
    <row r="1651" spans="1:5" x14ac:dyDescent="0.25">
      <c r="A1651">
        <v>1801</v>
      </c>
      <c r="C1651" s="2">
        <v>2</v>
      </c>
      <c r="D1651" s="3">
        <v>3</v>
      </c>
    </row>
    <row r="1652" spans="1:5" x14ac:dyDescent="0.25">
      <c r="A1652">
        <v>1802</v>
      </c>
      <c r="C1652" s="2">
        <v>2</v>
      </c>
      <c r="D1652" s="3">
        <v>3</v>
      </c>
    </row>
    <row r="1653" spans="1:5" x14ac:dyDescent="0.25">
      <c r="A1653">
        <v>1803</v>
      </c>
      <c r="C1653" s="2">
        <v>2</v>
      </c>
      <c r="D1653" s="3">
        <v>3</v>
      </c>
    </row>
    <row r="1654" spans="1:5" x14ac:dyDescent="0.25">
      <c r="A1654">
        <v>1804</v>
      </c>
      <c r="C1654" s="2">
        <v>2</v>
      </c>
      <c r="D1654" s="3">
        <v>3</v>
      </c>
    </row>
    <row r="1655" spans="1:5" x14ac:dyDescent="0.25">
      <c r="A1655">
        <v>1805</v>
      </c>
      <c r="C1655" s="2">
        <v>2</v>
      </c>
      <c r="D1655" s="3">
        <v>3</v>
      </c>
    </row>
    <row r="1656" spans="1:5" x14ac:dyDescent="0.25">
      <c r="A1656">
        <v>1806</v>
      </c>
      <c r="C1656" s="2">
        <v>2</v>
      </c>
      <c r="D1656" s="3">
        <v>3</v>
      </c>
    </row>
    <row r="1657" spans="1:5" x14ac:dyDescent="0.25">
      <c r="A1657">
        <v>1807</v>
      </c>
      <c r="C1657" s="2">
        <v>2</v>
      </c>
      <c r="D1657" s="3">
        <v>3</v>
      </c>
    </row>
    <row r="1658" spans="1:5" x14ac:dyDescent="0.25">
      <c r="A1658">
        <v>1808</v>
      </c>
      <c r="C1658" s="2">
        <v>2</v>
      </c>
      <c r="D1658" s="3">
        <v>3</v>
      </c>
    </row>
    <row r="1659" spans="1:5" x14ac:dyDescent="0.25">
      <c r="A1659">
        <v>1809</v>
      </c>
      <c r="C1659" s="2">
        <v>2</v>
      </c>
      <c r="D1659" s="3">
        <v>3</v>
      </c>
    </row>
    <row r="1660" spans="1:5" x14ac:dyDescent="0.25">
      <c r="A1660">
        <v>1810</v>
      </c>
      <c r="C1660" s="2">
        <v>2</v>
      </c>
      <c r="D1660" s="3">
        <v>3</v>
      </c>
    </row>
    <row r="1661" spans="1:5" x14ac:dyDescent="0.25">
      <c r="A1661">
        <v>1811</v>
      </c>
      <c r="C1661" s="2">
        <v>2</v>
      </c>
      <c r="D1661" s="3">
        <v>3</v>
      </c>
    </row>
    <row r="1662" spans="1:5" x14ac:dyDescent="0.25">
      <c r="A1662">
        <v>1812</v>
      </c>
      <c r="C1662" s="2">
        <v>2</v>
      </c>
      <c r="D1662" s="3">
        <v>3</v>
      </c>
    </row>
    <row r="1663" spans="1:5" x14ac:dyDescent="0.25">
      <c r="A1663">
        <v>1813</v>
      </c>
      <c r="C1663" s="2">
        <v>2</v>
      </c>
      <c r="D1663" s="3">
        <v>3</v>
      </c>
    </row>
    <row r="1664" spans="1:5" x14ac:dyDescent="0.25">
      <c r="A1664">
        <v>1814</v>
      </c>
      <c r="D1664" s="3">
        <v>3</v>
      </c>
    </row>
    <row r="1665" spans="1:5" x14ac:dyDescent="0.25">
      <c r="A1665">
        <v>1815</v>
      </c>
      <c r="E1665" s="5">
        <v>4</v>
      </c>
    </row>
    <row r="1666" spans="1:5" x14ac:dyDescent="0.25">
      <c r="A1666">
        <v>1816</v>
      </c>
      <c r="B1666" s="4">
        <v>1</v>
      </c>
      <c r="E1666" s="5">
        <v>4</v>
      </c>
    </row>
    <row r="1667" spans="1:5" x14ac:dyDescent="0.25">
      <c r="A1667">
        <v>1817</v>
      </c>
      <c r="B1667" s="4">
        <v>1</v>
      </c>
      <c r="E1667" s="5">
        <v>4</v>
      </c>
    </row>
    <row r="1668" spans="1:5" x14ac:dyDescent="0.25">
      <c r="A1668">
        <v>1818</v>
      </c>
      <c r="B1668" s="4">
        <v>1</v>
      </c>
      <c r="E1668" s="5">
        <v>4</v>
      </c>
    </row>
    <row r="1669" spans="1:5" x14ac:dyDescent="0.25">
      <c r="A1669">
        <v>1819</v>
      </c>
      <c r="B1669" s="4">
        <v>1</v>
      </c>
      <c r="E1669" s="5">
        <v>4</v>
      </c>
    </row>
    <row r="1670" spans="1:5" x14ac:dyDescent="0.25">
      <c r="A1670">
        <v>1820</v>
      </c>
      <c r="B1670" s="4">
        <v>1</v>
      </c>
      <c r="E1670" s="5">
        <v>4</v>
      </c>
    </row>
    <row r="1671" spans="1:5" x14ac:dyDescent="0.25">
      <c r="A1671">
        <v>1821</v>
      </c>
      <c r="B1671" s="4">
        <v>1</v>
      </c>
      <c r="E1671" s="5">
        <v>4</v>
      </c>
    </row>
    <row r="1672" spans="1:5" x14ac:dyDescent="0.25">
      <c r="A1672">
        <v>1822</v>
      </c>
      <c r="B1672" s="4">
        <v>1</v>
      </c>
      <c r="E1672" s="5">
        <v>4</v>
      </c>
    </row>
    <row r="1673" spans="1:5" x14ac:dyDescent="0.25">
      <c r="A1673">
        <v>1823</v>
      </c>
      <c r="B1673" s="4">
        <v>1</v>
      </c>
      <c r="E1673" s="5">
        <v>4</v>
      </c>
    </row>
    <row r="1674" spans="1:5" x14ac:dyDescent="0.25">
      <c r="A1674">
        <v>1824</v>
      </c>
      <c r="B1674" s="4">
        <v>1</v>
      </c>
      <c r="E1674" s="5">
        <v>4</v>
      </c>
    </row>
    <row r="1675" spans="1:5" x14ac:dyDescent="0.25">
      <c r="A1675">
        <v>1825</v>
      </c>
      <c r="B1675" s="4">
        <v>1</v>
      </c>
      <c r="E1675" s="5">
        <v>4</v>
      </c>
    </row>
    <row r="1676" spans="1:5" x14ac:dyDescent="0.25">
      <c r="A1676">
        <v>1826</v>
      </c>
      <c r="B1676" s="4">
        <v>1</v>
      </c>
      <c r="E1676" s="5">
        <v>4</v>
      </c>
    </row>
    <row r="1677" spans="1:5" x14ac:dyDescent="0.25">
      <c r="A1677">
        <v>1827</v>
      </c>
      <c r="B1677" s="4">
        <v>1</v>
      </c>
      <c r="E1677" s="5">
        <v>4</v>
      </c>
    </row>
    <row r="1678" spans="1:5" x14ac:dyDescent="0.25">
      <c r="A1678">
        <v>1828</v>
      </c>
      <c r="B1678" s="4">
        <v>1</v>
      </c>
      <c r="E1678" s="5">
        <v>4</v>
      </c>
    </row>
    <row r="1679" spans="1:5" x14ac:dyDescent="0.25">
      <c r="A1679">
        <v>1829</v>
      </c>
      <c r="E1679" s="5">
        <v>4</v>
      </c>
    </row>
    <row r="1680" spans="1:5" x14ac:dyDescent="0.25">
      <c r="A1680">
        <v>1830</v>
      </c>
      <c r="E1680" s="5">
        <v>4</v>
      </c>
    </row>
    <row r="1681" spans="1:4" x14ac:dyDescent="0.25">
      <c r="A1681">
        <v>1831</v>
      </c>
      <c r="D1681" s="3">
        <v>3</v>
      </c>
    </row>
    <row r="1682" spans="1:4" x14ac:dyDescent="0.25">
      <c r="A1682">
        <v>1832</v>
      </c>
      <c r="C1682" s="2">
        <v>2</v>
      </c>
      <c r="D1682" s="3">
        <v>3</v>
      </c>
    </row>
    <row r="1683" spans="1:4" x14ac:dyDescent="0.25">
      <c r="A1683">
        <v>1833</v>
      </c>
      <c r="C1683" s="2">
        <v>2</v>
      </c>
      <c r="D1683" s="3">
        <v>3</v>
      </c>
    </row>
    <row r="1684" spans="1:4" x14ac:dyDescent="0.25">
      <c r="A1684">
        <v>1834</v>
      </c>
      <c r="C1684" s="2">
        <v>2</v>
      </c>
      <c r="D1684" s="3">
        <v>3</v>
      </c>
    </row>
    <row r="1685" spans="1:4" x14ac:dyDescent="0.25">
      <c r="A1685">
        <v>1835</v>
      </c>
      <c r="C1685" s="2">
        <v>2</v>
      </c>
      <c r="D1685" s="3">
        <v>3</v>
      </c>
    </row>
    <row r="1686" spans="1:4" x14ac:dyDescent="0.25">
      <c r="A1686">
        <v>1836</v>
      </c>
      <c r="C1686" s="2">
        <v>2</v>
      </c>
      <c r="D1686" s="3">
        <v>3</v>
      </c>
    </row>
    <row r="1687" spans="1:4" x14ac:dyDescent="0.25">
      <c r="A1687">
        <v>1837</v>
      </c>
      <c r="C1687" s="2">
        <v>2</v>
      </c>
      <c r="D1687" s="3">
        <v>3</v>
      </c>
    </row>
    <row r="1688" spans="1:4" x14ac:dyDescent="0.25">
      <c r="A1688">
        <v>1838</v>
      </c>
      <c r="C1688" s="2">
        <v>2</v>
      </c>
      <c r="D1688" s="3">
        <v>3</v>
      </c>
    </row>
    <row r="1689" spans="1:4" x14ac:dyDescent="0.25">
      <c r="A1689">
        <v>1839</v>
      </c>
      <c r="C1689" s="2">
        <v>2</v>
      </c>
      <c r="D1689" s="3">
        <v>3</v>
      </c>
    </row>
    <row r="1690" spans="1:4" x14ac:dyDescent="0.25">
      <c r="A1690">
        <v>1840</v>
      </c>
      <c r="C1690" s="2">
        <v>2</v>
      </c>
      <c r="D1690" s="3">
        <v>3</v>
      </c>
    </row>
    <row r="1691" spans="1:4" x14ac:dyDescent="0.25">
      <c r="A1691">
        <v>1841</v>
      </c>
      <c r="C1691" s="2">
        <v>2</v>
      </c>
      <c r="D1691" s="3">
        <v>3</v>
      </c>
    </row>
    <row r="1692" spans="1:4" x14ac:dyDescent="0.25">
      <c r="A1692">
        <v>1842</v>
      </c>
      <c r="C1692" s="2">
        <v>2</v>
      </c>
      <c r="D1692" s="3">
        <v>3</v>
      </c>
    </row>
    <row r="1693" spans="1:4" x14ac:dyDescent="0.25">
      <c r="A1693">
        <v>1843</v>
      </c>
      <c r="C1693" s="2">
        <v>2</v>
      </c>
      <c r="D1693" s="3">
        <v>3</v>
      </c>
    </row>
    <row r="1694" spans="1:4" x14ac:dyDescent="0.25">
      <c r="A1694">
        <v>1844</v>
      </c>
      <c r="C1694" s="2">
        <v>2</v>
      </c>
      <c r="D1694" s="3">
        <v>3</v>
      </c>
    </row>
    <row r="1695" spans="1:4" x14ac:dyDescent="0.25">
      <c r="A1695">
        <v>1845</v>
      </c>
      <c r="C1695" s="2">
        <v>2</v>
      </c>
    </row>
    <row r="1696" spans="1:4" x14ac:dyDescent="0.25">
      <c r="A1696">
        <v>1846</v>
      </c>
      <c r="B1696" s="4">
        <v>1</v>
      </c>
    </row>
    <row r="1697" spans="1:5" x14ac:dyDescent="0.25">
      <c r="A1697">
        <v>1847</v>
      </c>
      <c r="B1697" s="4">
        <v>1</v>
      </c>
    </row>
    <row r="1698" spans="1:5" x14ac:dyDescent="0.25">
      <c r="A1698">
        <v>1848</v>
      </c>
      <c r="B1698" s="4">
        <v>1</v>
      </c>
      <c r="E1698" s="5">
        <v>4</v>
      </c>
    </row>
    <row r="1699" spans="1:5" x14ac:dyDescent="0.25">
      <c r="A1699">
        <v>1849</v>
      </c>
      <c r="B1699" s="4">
        <v>1</v>
      </c>
      <c r="E1699" s="5">
        <v>4</v>
      </c>
    </row>
    <row r="1700" spans="1:5" x14ac:dyDescent="0.25">
      <c r="A1700">
        <v>1850</v>
      </c>
      <c r="B1700" s="4">
        <v>1</v>
      </c>
      <c r="E1700" s="5">
        <v>4</v>
      </c>
    </row>
    <row r="1701" spans="1:5" x14ac:dyDescent="0.25">
      <c r="A1701">
        <v>1851</v>
      </c>
      <c r="B1701" s="4">
        <v>1</v>
      </c>
      <c r="E1701" s="5">
        <v>4</v>
      </c>
    </row>
    <row r="1702" spans="1:5" x14ac:dyDescent="0.25">
      <c r="A1702">
        <v>1852</v>
      </c>
      <c r="B1702" s="4">
        <v>1</v>
      </c>
      <c r="E1702" s="5">
        <v>4</v>
      </c>
    </row>
    <row r="1703" spans="1:5" x14ac:dyDescent="0.25">
      <c r="A1703">
        <v>1853</v>
      </c>
      <c r="B1703" s="4">
        <v>1</v>
      </c>
      <c r="E1703" s="5">
        <v>4</v>
      </c>
    </row>
    <row r="1704" spans="1:5" x14ac:dyDescent="0.25">
      <c r="A1704">
        <v>1854</v>
      </c>
      <c r="B1704" s="4">
        <v>1</v>
      </c>
      <c r="E1704" s="5">
        <v>4</v>
      </c>
    </row>
    <row r="1705" spans="1:5" x14ac:dyDescent="0.25">
      <c r="A1705">
        <v>1855</v>
      </c>
      <c r="B1705" s="4">
        <v>1</v>
      </c>
      <c r="E1705" s="5">
        <v>4</v>
      </c>
    </row>
    <row r="1706" spans="1:5" x14ac:dyDescent="0.25">
      <c r="A1706">
        <v>1856</v>
      </c>
      <c r="B1706" s="4">
        <v>1</v>
      </c>
      <c r="E1706" s="5">
        <v>4</v>
      </c>
    </row>
    <row r="1707" spans="1:5" x14ac:dyDescent="0.25">
      <c r="A1707">
        <v>1857</v>
      </c>
      <c r="B1707" s="4">
        <v>1</v>
      </c>
      <c r="E1707" s="5">
        <v>4</v>
      </c>
    </row>
    <row r="1708" spans="1:5" x14ac:dyDescent="0.25">
      <c r="A1708">
        <v>1858</v>
      </c>
      <c r="B1708" s="4">
        <v>1</v>
      </c>
      <c r="E1708" s="5">
        <v>4</v>
      </c>
    </row>
    <row r="1709" spans="1:5" x14ac:dyDescent="0.25">
      <c r="A1709">
        <v>1859</v>
      </c>
      <c r="B1709" s="4">
        <v>1</v>
      </c>
      <c r="E1709" s="5">
        <v>4</v>
      </c>
    </row>
    <row r="1710" spans="1:5" x14ac:dyDescent="0.25">
      <c r="A1710">
        <v>1860</v>
      </c>
      <c r="E1710" s="5">
        <v>4</v>
      </c>
    </row>
    <row r="1711" spans="1:5" x14ac:dyDescent="0.25">
      <c r="A1711">
        <v>1861</v>
      </c>
      <c r="D1711" s="3">
        <v>3</v>
      </c>
      <c r="E1711" s="5">
        <v>4</v>
      </c>
    </row>
    <row r="1712" spans="1:5" x14ac:dyDescent="0.25">
      <c r="A1712">
        <v>1862</v>
      </c>
      <c r="D1712" s="3">
        <v>3</v>
      </c>
      <c r="E1712" s="5">
        <v>4</v>
      </c>
    </row>
    <row r="1713" spans="1:5" x14ac:dyDescent="0.25">
      <c r="A1713">
        <v>1863</v>
      </c>
      <c r="D1713" s="3">
        <v>3</v>
      </c>
      <c r="E1713" s="5">
        <v>4</v>
      </c>
    </row>
    <row r="1714" spans="1:5" x14ac:dyDescent="0.25">
      <c r="A1714">
        <v>1864</v>
      </c>
      <c r="C1714" s="2">
        <v>2</v>
      </c>
      <c r="D1714" s="3">
        <v>3</v>
      </c>
    </row>
    <row r="1715" spans="1:5" x14ac:dyDescent="0.25">
      <c r="A1715">
        <v>1865</v>
      </c>
      <c r="C1715" s="2">
        <v>2</v>
      </c>
      <c r="D1715" s="3">
        <v>3</v>
      </c>
    </row>
    <row r="1716" spans="1:5" x14ac:dyDescent="0.25">
      <c r="A1716">
        <v>1866</v>
      </c>
      <c r="C1716" s="2">
        <v>2</v>
      </c>
      <c r="D1716" s="3">
        <v>3</v>
      </c>
    </row>
    <row r="1717" spans="1:5" x14ac:dyDescent="0.25">
      <c r="A1717">
        <v>1867</v>
      </c>
      <c r="C1717" s="2">
        <v>2</v>
      </c>
      <c r="D1717" s="3">
        <v>3</v>
      </c>
    </row>
    <row r="1718" spans="1:5" x14ac:dyDescent="0.25">
      <c r="A1718">
        <v>1868</v>
      </c>
      <c r="C1718" s="2">
        <v>2</v>
      </c>
      <c r="D1718" s="3">
        <v>3</v>
      </c>
    </row>
    <row r="1719" spans="1:5" x14ac:dyDescent="0.25">
      <c r="A1719">
        <v>1869</v>
      </c>
      <c r="C1719" s="2">
        <v>2</v>
      </c>
      <c r="D1719" s="3">
        <v>3</v>
      </c>
    </row>
    <row r="1720" spans="1:5" x14ac:dyDescent="0.25">
      <c r="A1720">
        <v>1870</v>
      </c>
      <c r="C1720" s="2">
        <v>2</v>
      </c>
      <c r="D1720" s="3">
        <v>3</v>
      </c>
    </row>
    <row r="1721" spans="1:5" x14ac:dyDescent="0.25">
      <c r="A1721">
        <v>1871</v>
      </c>
      <c r="C1721" s="2">
        <v>2</v>
      </c>
      <c r="D1721" s="3">
        <v>3</v>
      </c>
    </row>
    <row r="1722" spans="1:5" x14ac:dyDescent="0.25">
      <c r="A1722">
        <v>1872</v>
      </c>
      <c r="C1722" s="2">
        <v>2</v>
      </c>
      <c r="D1722" s="3">
        <v>3</v>
      </c>
    </row>
    <row r="1723" spans="1:5" x14ac:dyDescent="0.25">
      <c r="A1723">
        <v>1873</v>
      </c>
      <c r="C1723" s="2">
        <v>2</v>
      </c>
      <c r="D1723" s="3">
        <v>3</v>
      </c>
    </row>
    <row r="1724" spans="1:5" x14ac:dyDescent="0.25">
      <c r="A1724">
        <v>1874</v>
      </c>
      <c r="C1724" s="2">
        <v>2</v>
      </c>
      <c r="D1724" s="3">
        <v>3</v>
      </c>
    </row>
    <row r="1725" spans="1:5" x14ac:dyDescent="0.25">
      <c r="A1725">
        <v>1875</v>
      </c>
      <c r="C1725" s="2">
        <v>2</v>
      </c>
    </row>
    <row r="1726" spans="1:5" x14ac:dyDescent="0.25">
      <c r="A1726">
        <v>1876</v>
      </c>
      <c r="C1726" s="2">
        <v>2</v>
      </c>
    </row>
    <row r="1727" spans="1:5" x14ac:dyDescent="0.25">
      <c r="A1727">
        <v>1877</v>
      </c>
      <c r="C1727" s="2">
        <v>2</v>
      </c>
    </row>
    <row r="1728" spans="1:5" x14ac:dyDescent="0.25">
      <c r="A1728">
        <v>1878</v>
      </c>
      <c r="B1728" s="4">
        <v>1</v>
      </c>
    </row>
    <row r="1729" spans="1:5" x14ac:dyDescent="0.25">
      <c r="A1729">
        <v>1879</v>
      </c>
      <c r="B1729" s="4">
        <v>1</v>
      </c>
    </row>
    <row r="1730" spans="1:5" x14ac:dyDescent="0.25">
      <c r="A1730">
        <v>1880</v>
      </c>
      <c r="B1730" s="4">
        <v>1</v>
      </c>
      <c r="E1730" s="5">
        <v>4</v>
      </c>
    </row>
    <row r="1731" spans="1:5" x14ac:dyDescent="0.25">
      <c r="A1731">
        <v>1881</v>
      </c>
      <c r="B1731" s="4">
        <v>1</v>
      </c>
      <c r="E1731" s="5">
        <v>4</v>
      </c>
    </row>
    <row r="1732" spans="1:5" x14ac:dyDescent="0.25">
      <c r="A1732">
        <v>1882</v>
      </c>
      <c r="B1732" s="4">
        <v>1</v>
      </c>
      <c r="E1732" s="5">
        <v>4</v>
      </c>
    </row>
    <row r="1733" spans="1:5" x14ac:dyDescent="0.25">
      <c r="A1733">
        <v>1883</v>
      </c>
      <c r="B1733" s="4">
        <v>1</v>
      </c>
      <c r="E1733" s="5">
        <v>4</v>
      </c>
    </row>
    <row r="1734" spans="1:5" x14ac:dyDescent="0.25">
      <c r="A1734">
        <v>1884</v>
      </c>
      <c r="B1734" s="4">
        <v>1</v>
      </c>
      <c r="E1734" s="5">
        <v>4</v>
      </c>
    </row>
    <row r="1735" spans="1:5" x14ac:dyDescent="0.25">
      <c r="A1735">
        <v>1885</v>
      </c>
      <c r="B1735" s="4">
        <v>1</v>
      </c>
      <c r="E1735" s="5">
        <v>4</v>
      </c>
    </row>
    <row r="1736" spans="1:5" x14ac:dyDescent="0.25">
      <c r="A1736">
        <v>1886</v>
      </c>
      <c r="B1736" s="4">
        <v>1</v>
      </c>
      <c r="E1736" s="5">
        <v>4</v>
      </c>
    </row>
    <row r="1737" spans="1:5" x14ac:dyDescent="0.25">
      <c r="A1737">
        <v>1887</v>
      </c>
      <c r="B1737" s="4">
        <v>1</v>
      </c>
      <c r="E1737" s="5">
        <v>4</v>
      </c>
    </row>
    <row r="1738" spans="1:5" x14ac:dyDescent="0.25">
      <c r="A1738">
        <v>1888</v>
      </c>
      <c r="B1738" s="4">
        <v>1</v>
      </c>
      <c r="E1738" s="5">
        <v>4</v>
      </c>
    </row>
    <row r="1739" spans="1:5" x14ac:dyDescent="0.25">
      <c r="A1739">
        <v>1889</v>
      </c>
      <c r="B1739" s="4">
        <v>1</v>
      </c>
      <c r="E1739" s="5">
        <v>4</v>
      </c>
    </row>
    <row r="1740" spans="1:5" x14ac:dyDescent="0.25">
      <c r="A1740">
        <v>1890</v>
      </c>
      <c r="E1740" s="5">
        <v>4</v>
      </c>
    </row>
    <row r="1741" spans="1:5" x14ac:dyDescent="0.25">
      <c r="A1741">
        <v>1891</v>
      </c>
      <c r="E1741" s="5">
        <v>4</v>
      </c>
    </row>
    <row r="1742" spans="1:5" x14ac:dyDescent="0.25">
      <c r="A1742">
        <v>1892</v>
      </c>
      <c r="D1742" s="3">
        <v>3</v>
      </c>
      <c r="E1742" s="5">
        <v>4</v>
      </c>
    </row>
    <row r="1743" spans="1:5" x14ac:dyDescent="0.25">
      <c r="A1743">
        <v>1893</v>
      </c>
      <c r="D1743" s="3">
        <v>3</v>
      </c>
      <c r="E1743" s="5">
        <v>4</v>
      </c>
    </row>
    <row r="1744" spans="1:5" x14ac:dyDescent="0.25">
      <c r="A1744">
        <v>1894</v>
      </c>
      <c r="D1744" s="3">
        <v>3</v>
      </c>
    </row>
    <row r="1745" spans="1:5" x14ac:dyDescent="0.25">
      <c r="A1745">
        <v>1895</v>
      </c>
      <c r="C1745" s="2">
        <v>2</v>
      </c>
      <c r="D1745" s="3">
        <v>3</v>
      </c>
    </row>
    <row r="1746" spans="1:5" x14ac:dyDescent="0.25">
      <c r="A1746">
        <v>1896</v>
      </c>
      <c r="C1746" s="2">
        <v>2</v>
      </c>
      <c r="D1746" s="3">
        <v>3</v>
      </c>
    </row>
    <row r="1747" spans="1:5" x14ac:dyDescent="0.25">
      <c r="A1747">
        <v>1897</v>
      </c>
      <c r="C1747" s="2">
        <v>2</v>
      </c>
      <c r="D1747" s="3">
        <v>3</v>
      </c>
    </row>
    <row r="1748" spans="1:5" x14ac:dyDescent="0.25">
      <c r="A1748">
        <v>1898</v>
      </c>
      <c r="C1748" s="2">
        <v>2</v>
      </c>
      <c r="D1748" s="3">
        <v>3</v>
      </c>
    </row>
    <row r="1749" spans="1:5" x14ac:dyDescent="0.25">
      <c r="A1749">
        <v>1899</v>
      </c>
      <c r="C1749" s="2">
        <v>2</v>
      </c>
      <c r="D1749" s="3">
        <v>3</v>
      </c>
    </row>
    <row r="1750" spans="1:5" x14ac:dyDescent="0.25">
      <c r="A1750">
        <v>1900</v>
      </c>
      <c r="C1750" s="2">
        <v>2</v>
      </c>
      <c r="D1750" s="3">
        <v>3</v>
      </c>
    </row>
    <row r="1751" spans="1:5" x14ac:dyDescent="0.25">
      <c r="A1751">
        <v>1901</v>
      </c>
      <c r="C1751" s="2">
        <v>2</v>
      </c>
      <c r="D1751" s="3">
        <v>3</v>
      </c>
    </row>
    <row r="1752" spans="1:5" x14ac:dyDescent="0.25">
      <c r="A1752">
        <v>1902</v>
      </c>
      <c r="C1752" s="2">
        <v>2</v>
      </c>
    </row>
    <row r="1753" spans="1:5" x14ac:dyDescent="0.25">
      <c r="A1753">
        <v>1903</v>
      </c>
      <c r="C1753" s="2">
        <v>2</v>
      </c>
    </row>
    <row r="1754" spans="1:5" x14ac:dyDescent="0.25">
      <c r="A1754">
        <v>1904</v>
      </c>
      <c r="C1754" s="2">
        <v>2</v>
      </c>
    </row>
    <row r="1755" spans="1:5" x14ac:dyDescent="0.25">
      <c r="A1755">
        <v>1905</v>
      </c>
      <c r="B1755" s="4">
        <v>1</v>
      </c>
    </row>
    <row r="1756" spans="1:5" x14ac:dyDescent="0.25">
      <c r="A1756">
        <v>1906</v>
      </c>
      <c r="B1756" s="4">
        <v>1</v>
      </c>
    </row>
    <row r="1757" spans="1:5" x14ac:dyDescent="0.25">
      <c r="A1757">
        <v>1907</v>
      </c>
      <c r="B1757" s="4">
        <v>1</v>
      </c>
    </row>
    <row r="1758" spans="1:5" x14ac:dyDescent="0.25">
      <c r="A1758">
        <v>1908</v>
      </c>
      <c r="B1758" s="4">
        <v>1</v>
      </c>
    </row>
    <row r="1759" spans="1:5" x14ac:dyDescent="0.25">
      <c r="A1759">
        <v>1909</v>
      </c>
      <c r="B1759" s="4">
        <v>1</v>
      </c>
      <c r="E1759" s="5">
        <v>4</v>
      </c>
    </row>
    <row r="1760" spans="1:5" x14ac:dyDescent="0.25">
      <c r="A1760">
        <v>1910</v>
      </c>
      <c r="B1760" s="4">
        <v>1</v>
      </c>
      <c r="E1760" s="5">
        <v>4</v>
      </c>
    </row>
    <row r="1761" spans="1:5" x14ac:dyDescent="0.25">
      <c r="A1761">
        <v>1911</v>
      </c>
      <c r="B1761" s="4">
        <v>1</v>
      </c>
      <c r="E1761" s="5">
        <v>4</v>
      </c>
    </row>
    <row r="1762" spans="1:5" x14ac:dyDescent="0.25">
      <c r="A1762">
        <v>1912</v>
      </c>
      <c r="B1762" s="4">
        <v>1</v>
      </c>
      <c r="E1762" s="5">
        <v>4</v>
      </c>
    </row>
    <row r="1763" spans="1:5" x14ac:dyDescent="0.25">
      <c r="A1763">
        <v>1913</v>
      </c>
      <c r="B1763" s="4">
        <v>1</v>
      </c>
      <c r="E1763" s="5">
        <v>4</v>
      </c>
    </row>
    <row r="1764" spans="1:5" x14ac:dyDescent="0.25">
      <c r="A1764">
        <v>1914</v>
      </c>
      <c r="B1764" s="4">
        <v>1</v>
      </c>
      <c r="E1764" s="5">
        <v>4</v>
      </c>
    </row>
    <row r="1765" spans="1:5" x14ac:dyDescent="0.25">
      <c r="A1765">
        <v>1915</v>
      </c>
      <c r="D1765" s="3">
        <v>3</v>
      </c>
      <c r="E1765" s="5">
        <v>4</v>
      </c>
    </row>
    <row r="1766" spans="1:5" x14ac:dyDescent="0.25">
      <c r="A1766">
        <v>1916</v>
      </c>
      <c r="D1766" s="3">
        <v>3</v>
      </c>
      <c r="E1766" s="5">
        <v>4</v>
      </c>
    </row>
    <row r="1767" spans="1:5" x14ac:dyDescent="0.25">
      <c r="A1767">
        <v>1917</v>
      </c>
      <c r="D1767" s="3">
        <v>3</v>
      </c>
      <c r="E1767" s="5">
        <v>4</v>
      </c>
    </row>
    <row r="1768" spans="1:5" x14ac:dyDescent="0.25">
      <c r="A1768">
        <v>1918</v>
      </c>
      <c r="D1768" s="3">
        <v>3</v>
      </c>
      <c r="E1768" s="5">
        <v>4</v>
      </c>
    </row>
    <row r="1769" spans="1:5" x14ac:dyDescent="0.25">
      <c r="A1769">
        <v>1919</v>
      </c>
      <c r="D1769" s="3">
        <v>3</v>
      </c>
      <c r="E1769" s="5">
        <v>4</v>
      </c>
    </row>
    <row r="1770" spans="1:5" x14ac:dyDescent="0.25">
      <c r="A1770">
        <v>1920</v>
      </c>
      <c r="D1770" s="3">
        <v>3</v>
      </c>
    </row>
    <row r="1771" spans="1:5" x14ac:dyDescent="0.25">
      <c r="A1771">
        <v>1921</v>
      </c>
      <c r="D1771" s="3">
        <v>3</v>
      </c>
    </row>
    <row r="1772" spans="1:5" x14ac:dyDescent="0.25">
      <c r="A1772">
        <v>1922</v>
      </c>
      <c r="C1772" s="2">
        <v>2</v>
      </c>
      <c r="D1772" s="3">
        <v>3</v>
      </c>
    </row>
    <row r="1773" spans="1:5" x14ac:dyDescent="0.25">
      <c r="A1773">
        <v>1923</v>
      </c>
      <c r="C1773" s="2">
        <v>2</v>
      </c>
      <c r="D1773" s="3">
        <v>3</v>
      </c>
    </row>
    <row r="1774" spans="1:5" x14ac:dyDescent="0.25">
      <c r="A1774">
        <v>1924</v>
      </c>
      <c r="C1774" s="2">
        <v>2</v>
      </c>
      <c r="D1774" s="3">
        <v>3</v>
      </c>
    </row>
    <row r="1775" spans="1:5" x14ac:dyDescent="0.25">
      <c r="A1775">
        <v>1925</v>
      </c>
      <c r="C1775" s="2">
        <v>2</v>
      </c>
    </row>
    <row r="1776" spans="1:5" x14ac:dyDescent="0.25">
      <c r="A1776">
        <v>1926</v>
      </c>
      <c r="C1776" s="2">
        <v>2</v>
      </c>
    </row>
    <row r="1777" spans="1:5" x14ac:dyDescent="0.25">
      <c r="A1777">
        <v>1927</v>
      </c>
      <c r="C1777" s="2">
        <v>2</v>
      </c>
    </row>
    <row r="1778" spans="1:5" x14ac:dyDescent="0.25">
      <c r="A1778">
        <v>1928</v>
      </c>
      <c r="C1778" s="2">
        <v>2</v>
      </c>
    </row>
    <row r="1779" spans="1:5" x14ac:dyDescent="0.25">
      <c r="A1779">
        <v>1929</v>
      </c>
      <c r="C1779" s="2">
        <v>2</v>
      </c>
    </row>
    <row r="1780" spans="1:5" x14ac:dyDescent="0.25">
      <c r="A1780">
        <v>1930</v>
      </c>
      <c r="C1780" s="2">
        <v>2</v>
      </c>
    </row>
    <row r="1781" spans="1:5" x14ac:dyDescent="0.25">
      <c r="A1781">
        <v>1931</v>
      </c>
      <c r="B1781" s="4">
        <v>1</v>
      </c>
      <c r="C1781" s="2">
        <v>2</v>
      </c>
    </row>
    <row r="1782" spans="1:5" x14ac:dyDescent="0.25">
      <c r="A1782">
        <v>1932</v>
      </c>
      <c r="B1782" s="4">
        <v>1</v>
      </c>
      <c r="C1782" s="2">
        <v>2</v>
      </c>
    </row>
    <row r="1783" spans="1:5" x14ac:dyDescent="0.25">
      <c r="A1783">
        <v>1933</v>
      </c>
      <c r="B1783" s="4">
        <v>1</v>
      </c>
    </row>
    <row r="1784" spans="1:5" x14ac:dyDescent="0.25">
      <c r="A1784">
        <v>1934</v>
      </c>
      <c r="B1784" s="4">
        <v>1</v>
      </c>
    </row>
    <row r="1785" spans="1:5" x14ac:dyDescent="0.25">
      <c r="A1785">
        <v>1935</v>
      </c>
      <c r="B1785" s="4">
        <v>1</v>
      </c>
    </row>
    <row r="1786" spans="1:5" x14ac:dyDescent="0.25">
      <c r="A1786">
        <v>1936</v>
      </c>
      <c r="B1786" s="4">
        <v>1</v>
      </c>
    </row>
    <row r="1787" spans="1:5" x14ac:dyDescent="0.25">
      <c r="A1787">
        <v>1937</v>
      </c>
      <c r="B1787" s="4">
        <v>1</v>
      </c>
      <c r="E1787" s="5">
        <v>4</v>
      </c>
    </row>
    <row r="1788" spans="1:5" x14ac:dyDescent="0.25">
      <c r="A1788">
        <v>1938</v>
      </c>
      <c r="B1788" s="4">
        <v>1</v>
      </c>
      <c r="E1788" s="5">
        <v>4</v>
      </c>
    </row>
    <row r="1789" spans="1:5" x14ac:dyDescent="0.25">
      <c r="A1789">
        <v>1939</v>
      </c>
      <c r="B1789" s="4">
        <v>1</v>
      </c>
      <c r="E1789" s="5">
        <v>4</v>
      </c>
    </row>
    <row r="1790" spans="1:5" x14ac:dyDescent="0.25">
      <c r="A1790">
        <v>1940</v>
      </c>
      <c r="D1790" s="3">
        <v>3</v>
      </c>
      <c r="E1790" s="5">
        <v>4</v>
      </c>
    </row>
    <row r="1791" spans="1:5" x14ac:dyDescent="0.25">
      <c r="A1791">
        <v>1941</v>
      </c>
      <c r="D1791" s="3">
        <v>3</v>
      </c>
      <c r="E1791" s="5">
        <v>4</v>
      </c>
    </row>
    <row r="1792" spans="1:5" x14ac:dyDescent="0.25">
      <c r="A1792">
        <v>1942</v>
      </c>
      <c r="D1792" s="3">
        <v>3</v>
      </c>
      <c r="E1792" s="5">
        <v>4</v>
      </c>
    </row>
    <row r="1793" spans="1:5" x14ac:dyDescent="0.25">
      <c r="A1793">
        <v>1943</v>
      </c>
      <c r="D1793" s="3">
        <v>3</v>
      </c>
      <c r="E1793" s="5">
        <v>4</v>
      </c>
    </row>
    <row r="1794" spans="1:5" x14ac:dyDescent="0.25">
      <c r="A1794">
        <v>1944</v>
      </c>
      <c r="D1794" s="3">
        <v>3</v>
      </c>
      <c r="E1794" s="5">
        <v>4</v>
      </c>
    </row>
    <row r="1795" spans="1:5" x14ac:dyDescent="0.25">
      <c r="A1795">
        <v>1945</v>
      </c>
      <c r="D1795" s="3">
        <v>3</v>
      </c>
      <c r="E1795" s="5">
        <v>4</v>
      </c>
    </row>
    <row r="1796" spans="1:5" x14ac:dyDescent="0.25">
      <c r="A1796">
        <v>1946</v>
      </c>
      <c r="D1796" s="3">
        <v>3</v>
      </c>
      <c r="E1796" s="5">
        <v>4</v>
      </c>
    </row>
    <row r="1797" spans="1:5" x14ac:dyDescent="0.25">
      <c r="A1797">
        <v>1947</v>
      </c>
      <c r="D1797" s="3">
        <v>3</v>
      </c>
      <c r="E1797" s="5">
        <v>4</v>
      </c>
    </row>
    <row r="1798" spans="1:5" x14ac:dyDescent="0.25">
      <c r="A1798">
        <v>1948</v>
      </c>
      <c r="C1798" s="2">
        <v>2</v>
      </c>
      <c r="D1798" s="3">
        <v>3</v>
      </c>
    </row>
    <row r="1799" spans="1:5" x14ac:dyDescent="0.25">
      <c r="A1799">
        <v>1949</v>
      </c>
      <c r="C1799" s="2">
        <v>2</v>
      </c>
      <c r="D1799" s="3">
        <v>3</v>
      </c>
    </row>
    <row r="1800" spans="1:5" x14ac:dyDescent="0.25">
      <c r="A1800">
        <v>1950</v>
      </c>
      <c r="C1800" s="2">
        <v>2</v>
      </c>
    </row>
    <row r="1801" spans="1:5" x14ac:dyDescent="0.25">
      <c r="A1801">
        <v>1951</v>
      </c>
      <c r="C1801" s="2">
        <v>2</v>
      </c>
    </row>
    <row r="1802" spans="1:5" x14ac:dyDescent="0.25">
      <c r="A1802">
        <v>1952</v>
      </c>
      <c r="C1802" s="2">
        <v>2</v>
      </c>
    </row>
    <row r="1803" spans="1:5" x14ac:dyDescent="0.25">
      <c r="A1803">
        <v>1953</v>
      </c>
      <c r="C1803" s="2">
        <v>2</v>
      </c>
    </row>
    <row r="1804" spans="1:5" x14ac:dyDescent="0.25">
      <c r="A1804">
        <v>1954</v>
      </c>
      <c r="C1804" s="2">
        <v>2</v>
      </c>
    </row>
    <row r="1805" spans="1:5" x14ac:dyDescent="0.25">
      <c r="A1805">
        <v>1955</v>
      </c>
      <c r="C1805" s="2">
        <v>2</v>
      </c>
    </row>
    <row r="1806" spans="1:5" x14ac:dyDescent="0.25">
      <c r="A1806">
        <v>1956</v>
      </c>
      <c r="B1806" s="4">
        <v>1</v>
      </c>
      <c r="C1806" s="2">
        <v>2</v>
      </c>
    </row>
    <row r="1807" spans="1:5" x14ac:dyDescent="0.25">
      <c r="A1807">
        <v>1957</v>
      </c>
      <c r="B1807" s="4">
        <v>1</v>
      </c>
      <c r="C1807" s="2">
        <v>2</v>
      </c>
    </row>
    <row r="1808" spans="1:5" x14ac:dyDescent="0.25">
      <c r="A1808">
        <v>1958</v>
      </c>
      <c r="B1808" s="4">
        <v>1</v>
      </c>
    </row>
    <row r="1809" spans="1:5" x14ac:dyDescent="0.25">
      <c r="A1809">
        <v>1959</v>
      </c>
      <c r="B1809" s="4">
        <v>1</v>
      </c>
    </row>
    <row r="1810" spans="1:5" x14ac:dyDescent="0.25">
      <c r="A1810">
        <v>1960</v>
      </c>
      <c r="B1810" s="4">
        <v>1</v>
      </c>
    </row>
    <row r="1811" spans="1:5" x14ac:dyDescent="0.25">
      <c r="A1811">
        <v>1961</v>
      </c>
      <c r="B1811" s="4">
        <v>1</v>
      </c>
    </row>
    <row r="1812" spans="1:5" x14ac:dyDescent="0.25">
      <c r="A1812">
        <v>1962</v>
      </c>
      <c r="B1812" s="4">
        <v>1</v>
      </c>
      <c r="E1812" s="5">
        <v>4</v>
      </c>
    </row>
    <row r="1813" spans="1:5" x14ac:dyDescent="0.25">
      <c r="A1813">
        <v>1963</v>
      </c>
      <c r="B1813" s="4">
        <v>1</v>
      </c>
      <c r="E1813" s="5">
        <v>4</v>
      </c>
    </row>
    <row r="1814" spans="1:5" x14ac:dyDescent="0.25">
      <c r="A1814">
        <v>1964</v>
      </c>
      <c r="B1814" s="4">
        <v>1</v>
      </c>
      <c r="E1814" s="5">
        <v>4</v>
      </c>
    </row>
    <row r="1815" spans="1:5" x14ac:dyDescent="0.25">
      <c r="A1815">
        <v>1965</v>
      </c>
      <c r="B1815" s="4">
        <v>1</v>
      </c>
      <c r="D1815" s="3">
        <v>3</v>
      </c>
      <c r="E1815" s="5">
        <v>4</v>
      </c>
    </row>
    <row r="1816" spans="1:5" x14ac:dyDescent="0.25">
      <c r="A1816">
        <v>1966</v>
      </c>
      <c r="D1816" s="3">
        <v>3</v>
      </c>
      <c r="E1816" s="5">
        <v>4</v>
      </c>
    </row>
    <row r="1817" spans="1:5" x14ac:dyDescent="0.25">
      <c r="A1817">
        <v>1967</v>
      </c>
      <c r="D1817" s="3">
        <v>3</v>
      </c>
      <c r="E1817" s="5">
        <v>4</v>
      </c>
    </row>
    <row r="1818" spans="1:5" x14ac:dyDescent="0.25">
      <c r="A1818">
        <v>1968</v>
      </c>
      <c r="D1818" s="3">
        <v>3</v>
      </c>
      <c r="E1818" s="5">
        <v>4</v>
      </c>
    </row>
    <row r="1819" spans="1:5" x14ac:dyDescent="0.25">
      <c r="A1819">
        <v>1969</v>
      </c>
      <c r="D1819" s="3">
        <v>3</v>
      </c>
      <c r="E1819" s="5">
        <v>4</v>
      </c>
    </row>
    <row r="1820" spans="1:5" x14ac:dyDescent="0.25">
      <c r="A1820">
        <v>1970</v>
      </c>
      <c r="D1820" s="3">
        <v>3</v>
      </c>
      <c r="E1820" s="5">
        <v>4</v>
      </c>
    </row>
    <row r="1821" spans="1:5" x14ac:dyDescent="0.25">
      <c r="A1821">
        <v>1971</v>
      </c>
      <c r="C1821" s="2">
        <v>2</v>
      </c>
      <c r="D1821" s="3">
        <v>3</v>
      </c>
      <c r="E1821" s="5">
        <v>4</v>
      </c>
    </row>
    <row r="1822" spans="1:5" x14ac:dyDescent="0.25">
      <c r="A1822">
        <v>1972</v>
      </c>
      <c r="C1822" s="2">
        <v>2</v>
      </c>
      <c r="D1822" s="3">
        <v>3</v>
      </c>
      <c r="E1822" s="5">
        <v>4</v>
      </c>
    </row>
    <row r="1823" spans="1:5" x14ac:dyDescent="0.25">
      <c r="A1823">
        <v>1973</v>
      </c>
      <c r="C1823" s="2">
        <v>2</v>
      </c>
      <c r="D1823" s="3">
        <v>3</v>
      </c>
      <c r="E1823" s="5">
        <v>4</v>
      </c>
    </row>
    <row r="1824" spans="1:5" x14ac:dyDescent="0.25">
      <c r="A1824">
        <v>1974</v>
      </c>
      <c r="C1824" s="2">
        <v>2</v>
      </c>
      <c r="D1824" s="3">
        <v>3</v>
      </c>
    </row>
    <row r="1825" spans="1:5" x14ac:dyDescent="0.25">
      <c r="A1825">
        <v>1975</v>
      </c>
      <c r="C1825" s="2">
        <v>2</v>
      </c>
      <c r="D1825" s="3">
        <v>3</v>
      </c>
    </row>
    <row r="1826" spans="1:5" x14ac:dyDescent="0.25">
      <c r="A1826">
        <v>1976</v>
      </c>
      <c r="C1826" s="2">
        <v>2</v>
      </c>
      <c r="D1826" s="3">
        <v>3</v>
      </c>
    </row>
    <row r="1827" spans="1:5" x14ac:dyDescent="0.25">
      <c r="A1827">
        <v>1977</v>
      </c>
      <c r="C1827" s="2">
        <v>2</v>
      </c>
    </row>
    <row r="1828" spans="1:5" x14ac:dyDescent="0.25">
      <c r="A1828">
        <v>1978</v>
      </c>
      <c r="C1828" s="2">
        <v>2</v>
      </c>
    </row>
    <row r="1829" spans="1:5" x14ac:dyDescent="0.25">
      <c r="A1829">
        <v>1979</v>
      </c>
      <c r="C1829" s="2">
        <v>2</v>
      </c>
    </row>
    <row r="1830" spans="1:5" x14ac:dyDescent="0.25">
      <c r="A1830">
        <v>1980</v>
      </c>
      <c r="C1830" s="2">
        <v>2</v>
      </c>
    </row>
    <row r="1831" spans="1:5" x14ac:dyDescent="0.25">
      <c r="A1831">
        <v>1981</v>
      </c>
      <c r="C1831" s="2">
        <v>2</v>
      </c>
    </row>
    <row r="1832" spans="1:5" x14ac:dyDescent="0.25">
      <c r="A1832">
        <v>1982</v>
      </c>
      <c r="B1832" s="4">
        <v>1</v>
      </c>
      <c r="C1832" s="2">
        <v>2</v>
      </c>
    </row>
    <row r="1833" spans="1:5" x14ac:dyDescent="0.25">
      <c r="A1833">
        <v>1983</v>
      </c>
      <c r="B1833" s="4">
        <v>1</v>
      </c>
      <c r="C1833" s="2">
        <v>2</v>
      </c>
    </row>
    <row r="1834" spans="1:5" x14ac:dyDescent="0.25">
      <c r="A1834">
        <v>1984</v>
      </c>
      <c r="B1834" s="4">
        <v>1</v>
      </c>
    </row>
    <row r="1835" spans="1:5" x14ac:dyDescent="0.25">
      <c r="A1835">
        <v>1985</v>
      </c>
      <c r="B1835" s="4">
        <v>1</v>
      </c>
    </row>
    <row r="1836" spans="1:5" x14ac:dyDescent="0.25">
      <c r="A1836">
        <v>1986</v>
      </c>
      <c r="B1836" s="4">
        <v>1</v>
      </c>
      <c r="E1836" s="5">
        <v>4</v>
      </c>
    </row>
    <row r="1837" spans="1:5" x14ac:dyDescent="0.25">
      <c r="A1837">
        <v>1987</v>
      </c>
      <c r="B1837" s="4">
        <v>1</v>
      </c>
      <c r="E1837" s="5">
        <v>4</v>
      </c>
    </row>
    <row r="1838" spans="1:5" x14ac:dyDescent="0.25">
      <c r="A1838">
        <v>1988</v>
      </c>
      <c r="B1838" s="4">
        <v>1</v>
      </c>
      <c r="E1838" s="5">
        <v>4</v>
      </c>
    </row>
    <row r="1839" spans="1:5" x14ac:dyDescent="0.25">
      <c r="A1839">
        <v>1989</v>
      </c>
      <c r="B1839" s="4">
        <v>1</v>
      </c>
      <c r="E1839" s="5">
        <v>4</v>
      </c>
    </row>
    <row r="1840" spans="1:5" x14ac:dyDescent="0.25">
      <c r="A1840">
        <v>1990</v>
      </c>
      <c r="B1840" s="4">
        <v>1</v>
      </c>
      <c r="E1840" s="5">
        <v>4</v>
      </c>
    </row>
    <row r="1841" spans="1:5" x14ac:dyDescent="0.25">
      <c r="A1841">
        <v>1991</v>
      </c>
      <c r="B1841" s="4">
        <v>1</v>
      </c>
      <c r="E1841" s="5">
        <v>4</v>
      </c>
    </row>
    <row r="1842" spans="1:5" x14ac:dyDescent="0.25">
      <c r="A1842">
        <v>1992</v>
      </c>
      <c r="D1842" s="3">
        <v>3</v>
      </c>
      <c r="E1842" s="5">
        <v>4</v>
      </c>
    </row>
    <row r="1843" spans="1:5" x14ac:dyDescent="0.25">
      <c r="A1843">
        <v>1993</v>
      </c>
      <c r="D1843" s="3">
        <v>3</v>
      </c>
      <c r="E1843" s="5">
        <v>4</v>
      </c>
    </row>
    <row r="1844" spans="1:5" x14ac:dyDescent="0.25">
      <c r="A1844">
        <v>1994</v>
      </c>
      <c r="D1844" s="3">
        <v>3</v>
      </c>
      <c r="E1844" s="5">
        <v>4</v>
      </c>
    </row>
    <row r="1845" spans="1:5" x14ac:dyDescent="0.25">
      <c r="A1845">
        <v>1995</v>
      </c>
      <c r="D1845" s="3">
        <v>3</v>
      </c>
      <c r="E1845" s="5">
        <v>4</v>
      </c>
    </row>
    <row r="1846" spans="1:5" x14ac:dyDescent="0.25">
      <c r="A1846">
        <v>1996</v>
      </c>
      <c r="C1846" s="2">
        <v>2</v>
      </c>
      <c r="D1846" s="3">
        <v>3</v>
      </c>
      <c r="E1846" s="5">
        <v>4</v>
      </c>
    </row>
    <row r="1847" spans="1:5" x14ac:dyDescent="0.25">
      <c r="A1847">
        <v>1997</v>
      </c>
      <c r="C1847" s="2">
        <v>2</v>
      </c>
      <c r="D1847" s="3">
        <v>3</v>
      </c>
      <c r="E1847" s="5">
        <v>4</v>
      </c>
    </row>
    <row r="1848" spans="1:5" x14ac:dyDescent="0.25">
      <c r="A1848">
        <v>1998</v>
      </c>
      <c r="C1848" s="2">
        <v>2</v>
      </c>
      <c r="D1848" s="3">
        <v>3</v>
      </c>
      <c r="E1848" s="5">
        <v>4</v>
      </c>
    </row>
    <row r="1849" spans="1:5" x14ac:dyDescent="0.25">
      <c r="A1849">
        <v>1999</v>
      </c>
      <c r="C1849" s="2">
        <v>2</v>
      </c>
      <c r="D1849" s="3">
        <v>3</v>
      </c>
    </row>
    <row r="1850" spans="1:5" x14ac:dyDescent="0.25">
      <c r="A1850">
        <v>2000</v>
      </c>
      <c r="C1850" s="2">
        <v>2</v>
      </c>
      <c r="D1850" s="3">
        <v>3</v>
      </c>
    </row>
    <row r="1851" spans="1:5" x14ac:dyDescent="0.25">
      <c r="A1851">
        <v>2001</v>
      </c>
      <c r="C1851" s="2">
        <v>2</v>
      </c>
      <c r="D1851" s="3">
        <v>3</v>
      </c>
    </row>
    <row r="1852" spans="1:5" x14ac:dyDescent="0.25">
      <c r="A1852">
        <v>2002</v>
      </c>
      <c r="C1852" s="2">
        <v>2</v>
      </c>
      <c r="D1852" s="3">
        <v>3</v>
      </c>
    </row>
    <row r="1853" spans="1:5" x14ac:dyDescent="0.25">
      <c r="A1853">
        <v>2003</v>
      </c>
      <c r="C1853" s="2">
        <v>2</v>
      </c>
      <c r="D1853" s="3">
        <v>3</v>
      </c>
    </row>
    <row r="1854" spans="1:5" x14ac:dyDescent="0.25">
      <c r="A1854">
        <v>2004</v>
      </c>
      <c r="C1854" s="2">
        <v>2</v>
      </c>
    </row>
    <row r="1855" spans="1:5" x14ac:dyDescent="0.25">
      <c r="A1855">
        <v>2005</v>
      </c>
      <c r="C1855" s="2">
        <v>2</v>
      </c>
    </row>
    <row r="1856" spans="1:5" x14ac:dyDescent="0.25">
      <c r="A1856">
        <v>2006</v>
      </c>
      <c r="C1856" s="2">
        <v>2</v>
      </c>
    </row>
    <row r="1857" spans="1:5" x14ac:dyDescent="0.25">
      <c r="A1857">
        <v>2007</v>
      </c>
      <c r="C1857" s="2">
        <v>2</v>
      </c>
    </row>
    <row r="1858" spans="1:5" x14ac:dyDescent="0.25">
      <c r="A1858">
        <v>2008</v>
      </c>
      <c r="B1858" s="4">
        <v>1</v>
      </c>
      <c r="C1858" s="2">
        <v>2</v>
      </c>
    </row>
    <row r="1859" spans="1:5" x14ac:dyDescent="0.25">
      <c r="A1859">
        <v>2009</v>
      </c>
      <c r="B1859" s="4">
        <v>1</v>
      </c>
      <c r="C1859" s="2">
        <v>2</v>
      </c>
    </row>
    <row r="1860" spans="1:5" x14ac:dyDescent="0.25">
      <c r="A1860">
        <v>2010</v>
      </c>
      <c r="B1860" s="4">
        <v>1</v>
      </c>
      <c r="C1860" s="2">
        <v>2</v>
      </c>
    </row>
    <row r="1861" spans="1:5" x14ac:dyDescent="0.25">
      <c r="A1861">
        <v>2011</v>
      </c>
      <c r="B1861" s="4">
        <v>1</v>
      </c>
    </row>
    <row r="1862" spans="1:5" x14ac:dyDescent="0.25">
      <c r="A1862">
        <v>2012</v>
      </c>
      <c r="B1862" s="4">
        <v>1</v>
      </c>
      <c r="E1862" s="5">
        <v>4</v>
      </c>
    </row>
    <row r="1863" spans="1:5" x14ac:dyDescent="0.25">
      <c r="A1863">
        <v>2013</v>
      </c>
      <c r="B1863" s="4">
        <v>1</v>
      </c>
      <c r="E1863" s="5">
        <v>4</v>
      </c>
    </row>
    <row r="1864" spans="1:5" x14ac:dyDescent="0.25">
      <c r="A1864">
        <v>2014</v>
      </c>
      <c r="B1864" s="4">
        <v>1</v>
      </c>
      <c r="E1864" s="5">
        <v>4</v>
      </c>
    </row>
    <row r="1865" spans="1:5" x14ac:dyDescent="0.25">
      <c r="A1865">
        <v>2015</v>
      </c>
      <c r="B1865" s="4">
        <v>1</v>
      </c>
      <c r="E1865" s="5">
        <v>4</v>
      </c>
    </row>
    <row r="1866" spans="1:5" x14ac:dyDescent="0.25">
      <c r="A1866">
        <v>2016</v>
      </c>
      <c r="B1866" s="4">
        <v>1</v>
      </c>
      <c r="E1866" s="5">
        <v>4</v>
      </c>
    </row>
    <row r="1867" spans="1:5" x14ac:dyDescent="0.25">
      <c r="A1867">
        <v>2017</v>
      </c>
      <c r="B1867" s="4">
        <v>1</v>
      </c>
      <c r="E1867" s="5">
        <v>4</v>
      </c>
    </row>
    <row r="1868" spans="1:5" x14ac:dyDescent="0.25">
      <c r="A1868">
        <v>2018</v>
      </c>
      <c r="B1868" s="4">
        <v>1</v>
      </c>
      <c r="E1868" s="5">
        <v>4</v>
      </c>
    </row>
    <row r="1869" spans="1:5" x14ac:dyDescent="0.25">
      <c r="A1869">
        <v>2019</v>
      </c>
      <c r="B1869" s="4">
        <v>1</v>
      </c>
      <c r="E1869" s="5">
        <v>4</v>
      </c>
    </row>
    <row r="1870" spans="1:5" x14ac:dyDescent="0.25">
      <c r="A1870">
        <v>2020</v>
      </c>
      <c r="B1870" s="4">
        <v>1</v>
      </c>
      <c r="E1870" s="5">
        <v>4</v>
      </c>
    </row>
    <row r="1871" spans="1:5" x14ac:dyDescent="0.25">
      <c r="A1871">
        <v>2021</v>
      </c>
      <c r="D1871" s="3">
        <v>3</v>
      </c>
      <c r="E1871" s="5">
        <v>4</v>
      </c>
    </row>
    <row r="1872" spans="1:5" x14ac:dyDescent="0.25">
      <c r="A1872">
        <v>2022</v>
      </c>
      <c r="D1872" s="3">
        <v>3</v>
      </c>
      <c r="E1872" s="5">
        <v>4</v>
      </c>
    </row>
    <row r="1873" spans="1:5" x14ac:dyDescent="0.25">
      <c r="A1873">
        <v>2023</v>
      </c>
      <c r="C1873" s="2">
        <v>2</v>
      </c>
      <c r="D1873" s="3">
        <v>3</v>
      </c>
      <c r="E1873" s="5">
        <v>4</v>
      </c>
    </row>
    <row r="1874" spans="1:5" x14ac:dyDescent="0.25">
      <c r="A1874">
        <v>2024</v>
      </c>
      <c r="C1874" s="2">
        <v>2</v>
      </c>
      <c r="D1874" s="3">
        <v>3</v>
      </c>
      <c r="E1874" s="5">
        <v>4</v>
      </c>
    </row>
    <row r="1875" spans="1:5" x14ac:dyDescent="0.25">
      <c r="A1875">
        <v>2025</v>
      </c>
      <c r="C1875" s="2">
        <v>2</v>
      </c>
      <c r="D1875" s="3">
        <v>3</v>
      </c>
      <c r="E1875" s="5">
        <v>4</v>
      </c>
    </row>
    <row r="1876" spans="1:5" x14ac:dyDescent="0.25">
      <c r="A1876">
        <v>2026</v>
      </c>
      <c r="C1876" s="2">
        <v>2</v>
      </c>
      <c r="D1876" s="3">
        <v>3</v>
      </c>
    </row>
    <row r="1877" spans="1:5" x14ac:dyDescent="0.25">
      <c r="A1877">
        <v>2027</v>
      </c>
      <c r="C1877" s="2">
        <v>2</v>
      </c>
      <c r="D1877" s="3">
        <v>3</v>
      </c>
    </row>
    <row r="1878" spans="1:5" x14ac:dyDescent="0.25">
      <c r="A1878">
        <v>2028</v>
      </c>
      <c r="C1878" s="2">
        <v>2</v>
      </c>
      <c r="D1878" s="3">
        <v>3</v>
      </c>
    </row>
    <row r="1879" spans="1:5" x14ac:dyDescent="0.25">
      <c r="A1879">
        <v>2029</v>
      </c>
      <c r="C1879" s="2">
        <v>2</v>
      </c>
      <c r="D1879" s="3">
        <v>3</v>
      </c>
    </row>
    <row r="1880" spans="1:5" x14ac:dyDescent="0.25">
      <c r="A1880">
        <v>2030</v>
      </c>
      <c r="C1880" s="2">
        <v>2</v>
      </c>
      <c r="D1880" s="3">
        <v>3</v>
      </c>
    </row>
    <row r="1881" spans="1:5" x14ac:dyDescent="0.25">
      <c r="A1881">
        <v>2031</v>
      </c>
      <c r="C1881" s="2">
        <v>2</v>
      </c>
      <c r="D1881" s="3">
        <v>3</v>
      </c>
    </row>
    <row r="1882" spans="1:5" x14ac:dyDescent="0.25">
      <c r="A1882">
        <v>2032</v>
      </c>
      <c r="C1882" s="2">
        <v>2</v>
      </c>
      <c r="D1882" s="3">
        <v>3</v>
      </c>
    </row>
    <row r="1883" spans="1:5" x14ac:dyDescent="0.25">
      <c r="A1883">
        <v>2033</v>
      </c>
      <c r="C1883" s="2">
        <v>2</v>
      </c>
      <c r="D1883" s="3">
        <v>3</v>
      </c>
    </row>
    <row r="1884" spans="1:5" x14ac:dyDescent="0.25">
      <c r="A1884">
        <v>2034</v>
      </c>
      <c r="C1884" s="2">
        <v>2</v>
      </c>
      <c r="D1884" s="3">
        <v>3</v>
      </c>
    </row>
    <row r="1885" spans="1:5" x14ac:dyDescent="0.25">
      <c r="A1885">
        <v>2035</v>
      </c>
      <c r="C1885" s="2">
        <v>2</v>
      </c>
    </row>
    <row r="1886" spans="1:5" x14ac:dyDescent="0.25">
      <c r="A1886">
        <v>2036</v>
      </c>
      <c r="B1886" s="4">
        <v>1</v>
      </c>
      <c r="C1886" s="2">
        <v>2</v>
      </c>
    </row>
    <row r="1887" spans="1:5" x14ac:dyDescent="0.25">
      <c r="A1887">
        <v>2037</v>
      </c>
      <c r="B1887" s="4">
        <v>1</v>
      </c>
      <c r="C1887" s="2">
        <v>2</v>
      </c>
    </row>
    <row r="1888" spans="1:5" x14ac:dyDescent="0.25">
      <c r="A1888">
        <v>2038</v>
      </c>
      <c r="B1888" s="4">
        <v>1</v>
      </c>
      <c r="C1888" s="2">
        <v>2</v>
      </c>
    </row>
    <row r="1889" spans="1:5" x14ac:dyDescent="0.25">
      <c r="A1889">
        <v>2039</v>
      </c>
      <c r="B1889" s="4">
        <v>1</v>
      </c>
      <c r="C1889" s="2">
        <v>2</v>
      </c>
    </row>
    <row r="1890" spans="1:5" x14ac:dyDescent="0.25">
      <c r="A1890">
        <v>2040</v>
      </c>
      <c r="B1890" s="4">
        <v>1</v>
      </c>
      <c r="C1890" s="2">
        <v>2</v>
      </c>
      <c r="E1890" s="5">
        <v>4</v>
      </c>
    </row>
    <row r="1891" spans="1:5" x14ac:dyDescent="0.25">
      <c r="A1891">
        <v>2041</v>
      </c>
      <c r="B1891" s="4">
        <v>1</v>
      </c>
      <c r="E1891" s="5">
        <v>4</v>
      </c>
    </row>
    <row r="1892" spans="1:5" x14ac:dyDescent="0.25">
      <c r="A1892">
        <v>2042</v>
      </c>
      <c r="B1892" s="4">
        <v>1</v>
      </c>
      <c r="E1892" s="5">
        <v>4</v>
      </c>
    </row>
    <row r="1893" spans="1:5" x14ac:dyDescent="0.25">
      <c r="A1893">
        <v>2043</v>
      </c>
      <c r="B1893" s="4">
        <v>1</v>
      </c>
      <c r="E1893" s="5">
        <v>4</v>
      </c>
    </row>
    <row r="1894" spans="1:5" x14ac:dyDescent="0.25">
      <c r="A1894">
        <v>2044</v>
      </c>
      <c r="B1894" s="4">
        <v>1</v>
      </c>
      <c r="E1894" s="5">
        <v>4</v>
      </c>
    </row>
    <row r="1895" spans="1:5" x14ac:dyDescent="0.25">
      <c r="A1895">
        <v>2045</v>
      </c>
      <c r="B1895" s="4">
        <v>1</v>
      </c>
      <c r="E1895" s="5">
        <v>4</v>
      </c>
    </row>
    <row r="1896" spans="1:5" x14ac:dyDescent="0.25">
      <c r="A1896">
        <v>2046</v>
      </c>
      <c r="B1896" s="4">
        <v>1</v>
      </c>
      <c r="E1896" s="5">
        <v>4</v>
      </c>
    </row>
    <row r="1897" spans="1:5" x14ac:dyDescent="0.25">
      <c r="A1897">
        <v>2047</v>
      </c>
      <c r="B1897" s="4">
        <v>1</v>
      </c>
      <c r="E1897" s="5">
        <v>4</v>
      </c>
    </row>
    <row r="1898" spans="1:5" x14ac:dyDescent="0.25">
      <c r="A1898">
        <v>2048</v>
      </c>
      <c r="B1898" s="4">
        <v>1</v>
      </c>
      <c r="E1898" s="5">
        <v>4</v>
      </c>
    </row>
    <row r="1899" spans="1:5" x14ac:dyDescent="0.25">
      <c r="A1899">
        <v>2049</v>
      </c>
      <c r="B1899" s="4">
        <v>1</v>
      </c>
      <c r="E1899" s="5">
        <v>4</v>
      </c>
    </row>
    <row r="1900" spans="1:5" x14ac:dyDescent="0.25">
      <c r="A1900">
        <v>2050</v>
      </c>
      <c r="B1900" s="4">
        <v>1</v>
      </c>
      <c r="E1900" s="5">
        <v>4</v>
      </c>
    </row>
    <row r="1901" spans="1:5" x14ac:dyDescent="0.25">
      <c r="A1901">
        <v>2051</v>
      </c>
      <c r="B1901" s="4">
        <v>1</v>
      </c>
      <c r="E1901" s="5">
        <v>4</v>
      </c>
    </row>
    <row r="1902" spans="1:5" x14ac:dyDescent="0.25">
      <c r="A1902">
        <v>2052</v>
      </c>
      <c r="B1902" s="4">
        <v>1</v>
      </c>
      <c r="E1902" s="5">
        <v>4</v>
      </c>
    </row>
    <row r="1903" spans="1:5" x14ac:dyDescent="0.25">
      <c r="A1903">
        <v>2053</v>
      </c>
      <c r="B1903" s="4">
        <v>1</v>
      </c>
      <c r="C1903" s="2">
        <v>2</v>
      </c>
      <c r="E1903" s="5">
        <v>4</v>
      </c>
    </row>
    <row r="1904" spans="1:5" x14ac:dyDescent="0.25">
      <c r="A1904">
        <v>2054</v>
      </c>
      <c r="C1904" s="2">
        <v>2</v>
      </c>
      <c r="D1904" s="3">
        <v>3</v>
      </c>
      <c r="E1904" s="5">
        <v>4</v>
      </c>
    </row>
    <row r="1905" spans="1:6" x14ac:dyDescent="0.25">
      <c r="A1905">
        <v>2055</v>
      </c>
      <c r="C1905" s="2">
        <v>2</v>
      </c>
      <c r="D1905" s="3">
        <v>3</v>
      </c>
      <c r="E1905" s="5">
        <v>4</v>
      </c>
    </row>
    <row r="1906" spans="1:6" x14ac:dyDescent="0.25">
      <c r="A1906">
        <v>2056</v>
      </c>
      <c r="C1906" s="2">
        <v>2</v>
      </c>
      <c r="D1906" s="3">
        <v>3</v>
      </c>
      <c r="E1906" s="5">
        <v>4</v>
      </c>
    </row>
    <row r="1907" spans="1:6" x14ac:dyDescent="0.25">
      <c r="A1907">
        <v>2057</v>
      </c>
      <c r="C1907" s="2">
        <v>2</v>
      </c>
      <c r="D1907" s="3">
        <v>3</v>
      </c>
      <c r="E1907" s="5">
        <v>4</v>
      </c>
    </row>
    <row r="1908" spans="1:6" x14ac:dyDescent="0.25">
      <c r="A1908">
        <v>2058</v>
      </c>
      <c r="C1908" s="2">
        <v>2</v>
      </c>
      <c r="D1908" s="3">
        <v>3</v>
      </c>
      <c r="E1908" s="5">
        <v>4</v>
      </c>
    </row>
    <row r="1909" spans="1:6" x14ac:dyDescent="0.25">
      <c r="A1909">
        <v>2059</v>
      </c>
      <c r="C1909" s="2">
        <v>2</v>
      </c>
      <c r="D1909" s="3">
        <v>3</v>
      </c>
    </row>
    <row r="1910" spans="1:6" x14ac:dyDescent="0.25">
      <c r="A1910">
        <v>2060</v>
      </c>
      <c r="C1910" s="2">
        <v>2</v>
      </c>
      <c r="D1910" s="3">
        <v>3</v>
      </c>
      <c r="F1910" t="s">
        <v>22</v>
      </c>
    </row>
    <row r="1911" spans="1:6" x14ac:dyDescent="0.25">
      <c r="A1911">
        <v>2091</v>
      </c>
    </row>
    <row r="1912" spans="1:6" x14ac:dyDescent="0.25">
      <c r="A1912">
        <v>2092</v>
      </c>
    </row>
    <row r="1913" spans="1:6" x14ac:dyDescent="0.25">
      <c r="A1913">
        <v>2093</v>
      </c>
      <c r="F1913" t="s">
        <v>22</v>
      </c>
    </row>
    <row r="1914" spans="1:6" x14ac:dyDescent="0.25">
      <c r="A1914">
        <v>2094</v>
      </c>
    </row>
    <row r="1915" spans="1:6" x14ac:dyDescent="0.25">
      <c r="A1915">
        <v>2095</v>
      </c>
      <c r="B1915" s="4">
        <v>1</v>
      </c>
    </row>
    <row r="1916" spans="1:6" x14ac:dyDescent="0.25">
      <c r="A1916">
        <v>2096</v>
      </c>
      <c r="B1916" s="4">
        <v>1</v>
      </c>
    </row>
    <row r="1917" spans="1:6" x14ac:dyDescent="0.25">
      <c r="A1917">
        <v>2097</v>
      </c>
      <c r="B1917" s="4">
        <v>1</v>
      </c>
      <c r="E1917" s="5">
        <v>4</v>
      </c>
    </row>
    <row r="1918" spans="1:6" x14ac:dyDescent="0.25">
      <c r="A1918">
        <v>2098</v>
      </c>
      <c r="B1918" s="4">
        <v>1</v>
      </c>
      <c r="E1918" s="5">
        <v>4</v>
      </c>
    </row>
    <row r="1919" spans="1:6" x14ac:dyDescent="0.25">
      <c r="A1919">
        <v>2099</v>
      </c>
      <c r="B1919" s="4">
        <v>1</v>
      </c>
      <c r="E1919" s="5">
        <v>4</v>
      </c>
    </row>
    <row r="1920" spans="1:6" x14ac:dyDescent="0.25">
      <c r="A1920">
        <v>2100</v>
      </c>
      <c r="B1920" s="4">
        <v>1</v>
      </c>
      <c r="E1920" s="5">
        <v>4</v>
      </c>
    </row>
    <row r="1921" spans="1:5" x14ac:dyDescent="0.25">
      <c r="A1921">
        <v>2101</v>
      </c>
      <c r="B1921" s="4">
        <v>1</v>
      </c>
      <c r="E1921" s="5">
        <v>4</v>
      </c>
    </row>
    <row r="1922" spans="1:5" x14ac:dyDescent="0.25">
      <c r="A1922">
        <v>2102</v>
      </c>
      <c r="B1922" s="4">
        <v>1</v>
      </c>
      <c r="E1922" s="5">
        <v>4</v>
      </c>
    </row>
    <row r="1923" spans="1:5" x14ac:dyDescent="0.25">
      <c r="A1923">
        <v>2103</v>
      </c>
      <c r="B1923" s="4">
        <v>1</v>
      </c>
      <c r="E1923" s="5">
        <v>4</v>
      </c>
    </row>
    <row r="1924" spans="1:5" x14ac:dyDescent="0.25">
      <c r="A1924">
        <v>2104</v>
      </c>
      <c r="B1924" s="4">
        <v>1</v>
      </c>
      <c r="E1924" s="5">
        <v>4</v>
      </c>
    </row>
    <row r="1925" spans="1:5" x14ac:dyDescent="0.25">
      <c r="A1925">
        <v>2105</v>
      </c>
      <c r="B1925" s="4">
        <v>1</v>
      </c>
      <c r="E1925" s="5">
        <v>4</v>
      </c>
    </row>
    <row r="1926" spans="1:5" x14ac:dyDescent="0.25">
      <c r="A1926">
        <v>2106</v>
      </c>
      <c r="B1926" s="4">
        <v>1</v>
      </c>
      <c r="E1926" s="5">
        <v>4</v>
      </c>
    </row>
    <row r="1927" spans="1:5" x14ac:dyDescent="0.25">
      <c r="A1927">
        <v>2107</v>
      </c>
      <c r="B1927" s="4">
        <v>1</v>
      </c>
      <c r="E1927" s="5">
        <v>4</v>
      </c>
    </row>
    <row r="1928" spans="1:5" x14ac:dyDescent="0.25">
      <c r="A1928">
        <v>2108</v>
      </c>
      <c r="B1928" s="4">
        <v>1</v>
      </c>
      <c r="E1928" s="5">
        <v>4</v>
      </c>
    </row>
    <row r="1929" spans="1:5" x14ac:dyDescent="0.25">
      <c r="A1929">
        <v>2109</v>
      </c>
      <c r="B1929" s="4">
        <v>1</v>
      </c>
      <c r="E1929" s="5">
        <v>4</v>
      </c>
    </row>
    <row r="1930" spans="1:5" x14ac:dyDescent="0.25">
      <c r="A1930">
        <v>2110</v>
      </c>
      <c r="B1930" s="4">
        <v>1</v>
      </c>
      <c r="E1930" s="5">
        <v>4</v>
      </c>
    </row>
    <row r="1931" spans="1:5" x14ac:dyDescent="0.25">
      <c r="A1931">
        <v>2111</v>
      </c>
      <c r="B1931" s="4">
        <v>1</v>
      </c>
      <c r="E1931" s="5">
        <v>4</v>
      </c>
    </row>
    <row r="1932" spans="1:5" x14ac:dyDescent="0.25">
      <c r="A1932">
        <v>2112</v>
      </c>
      <c r="B1932" s="4">
        <v>1</v>
      </c>
      <c r="E1932" s="5">
        <v>4</v>
      </c>
    </row>
    <row r="1933" spans="1:5" x14ac:dyDescent="0.25">
      <c r="A1933">
        <v>2113</v>
      </c>
      <c r="B1933" s="4">
        <v>1</v>
      </c>
      <c r="C1933" s="2">
        <v>2</v>
      </c>
      <c r="E1933" s="5">
        <v>4</v>
      </c>
    </row>
    <row r="1934" spans="1:5" x14ac:dyDescent="0.25">
      <c r="A1934">
        <v>2114</v>
      </c>
      <c r="C1934" s="2">
        <v>2</v>
      </c>
      <c r="E1934" s="5">
        <v>4</v>
      </c>
    </row>
    <row r="1935" spans="1:5" x14ac:dyDescent="0.25">
      <c r="A1935">
        <v>2115</v>
      </c>
      <c r="C1935" s="2">
        <v>2</v>
      </c>
      <c r="D1935" s="3">
        <v>3</v>
      </c>
      <c r="E1935" s="5">
        <v>4</v>
      </c>
    </row>
    <row r="1936" spans="1:5" x14ac:dyDescent="0.25">
      <c r="A1936">
        <v>2116</v>
      </c>
      <c r="C1936" s="2">
        <v>2</v>
      </c>
      <c r="D1936" s="3">
        <v>3</v>
      </c>
      <c r="E1936" s="5">
        <v>4</v>
      </c>
    </row>
    <row r="1937" spans="1:5" x14ac:dyDescent="0.25">
      <c r="A1937">
        <v>2117</v>
      </c>
      <c r="C1937" s="2">
        <v>2</v>
      </c>
      <c r="D1937" s="3">
        <v>3</v>
      </c>
    </row>
    <row r="1938" spans="1:5" x14ac:dyDescent="0.25">
      <c r="A1938">
        <v>2118</v>
      </c>
      <c r="C1938" s="2">
        <v>2</v>
      </c>
      <c r="D1938" s="3">
        <v>3</v>
      </c>
    </row>
    <row r="1939" spans="1:5" x14ac:dyDescent="0.25">
      <c r="A1939">
        <v>2119</v>
      </c>
      <c r="C1939" s="2">
        <v>2</v>
      </c>
      <c r="D1939" s="3">
        <v>3</v>
      </c>
    </row>
    <row r="1940" spans="1:5" x14ac:dyDescent="0.25">
      <c r="A1940">
        <v>2120</v>
      </c>
      <c r="C1940" s="2">
        <v>2</v>
      </c>
      <c r="D1940" s="3">
        <v>3</v>
      </c>
    </row>
    <row r="1941" spans="1:5" x14ac:dyDescent="0.25">
      <c r="A1941">
        <v>2121</v>
      </c>
      <c r="C1941" s="2">
        <v>2</v>
      </c>
      <c r="D1941" s="3">
        <v>3</v>
      </c>
    </row>
    <row r="1942" spans="1:5" x14ac:dyDescent="0.25">
      <c r="A1942">
        <v>2122</v>
      </c>
      <c r="C1942" s="2">
        <v>2</v>
      </c>
      <c r="D1942" s="3">
        <v>3</v>
      </c>
    </row>
    <row r="1943" spans="1:5" x14ac:dyDescent="0.25">
      <c r="A1943">
        <v>2123</v>
      </c>
      <c r="C1943" s="2">
        <v>2</v>
      </c>
      <c r="D1943" s="3">
        <v>3</v>
      </c>
    </row>
    <row r="1944" spans="1:5" x14ac:dyDescent="0.25">
      <c r="A1944">
        <v>2124</v>
      </c>
      <c r="C1944" s="2">
        <v>2</v>
      </c>
      <c r="D1944" s="3">
        <v>3</v>
      </c>
    </row>
    <row r="1945" spans="1:5" x14ac:dyDescent="0.25">
      <c r="A1945">
        <v>2125</v>
      </c>
      <c r="C1945" s="2">
        <v>2</v>
      </c>
      <c r="D1945" s="3">
        <v>3</v>
      </c>
    </row>
    <row r="1946" spans="1:5" x14ac:dyDescent="0.25">
      <c r="A1946">
        <v>2126</v>
      </c>
      <c r="C1946" s="2">
        <v>2</v>
      </c>
      <c r="D1946" s="3">
        <v>3</v>
      </c>
    </row>
    <row r="1947" spans="1:5" x14ac:dyDescent="0.25">
      <c r="A1947">
        <v>2127</v>
      </c>
      <c r="D1947" s="3">
        <v>3</v>
      </c>
    </row>
    <row r="1948" spans="1:5" x14ac:dyDescent="0.25">
      <c r="A1948">
        <v>2128</v>
      </c>
      <c r="D1948" s="3">
        <v>3</v>
      </c>
      <c r="E1948" s="5">
        <v>4</v>
      </c>
    </row>
    <row r="1949" spans="1:5" x14ac:dyDescent="0.25">
      <c r="A1949">
        <v>2129</v>
      </c>
      <c r="B1949" s="4">
        <v>1</v>
      </c>
      <c r="D1949" s="3">
        <v>3</v>
      </c>
      <c r="E1949" s="5">
        <v>4</v>
      </c>
    </row>
    <row r="1950" spans="1:5" x14ac:dyDescent="0.25">
      <c r="A1950">
        <v>2130</v>
      </c>
      <c r="B1950" s="4">
        <v>1</v>
      </c>
      <c r="E1950" s="5">
        <v>4</v>
      </c>
    </row>
    <row r="1951" spans="1:5" x14ac:dyDescent="0.25">
      <c r="A1951">
        <v>2131</v>
      </c>
      <c r="B1951" s="4">
        <v>1</v>
      </c>
      <c r="E1951" s="5">
        <v>4</v>
      </c>
    </row>
    <row r="1952" spans="1:5" x14ac:dyDescent="0.25">
      <c r="A1952">
        <v>2132</v>
      </c>
      <c r="B1952" s="4">
        <v>1</v>
      </c>
      <c r="E1952" s="5">
        <v>4</v>
      </c>
    </row>
    <row r="1953" spans="1:5" x14ac:dyDescent="0.25">
      <c r="A1953">
        <v>2133</v>
      </c>
      <c r="B1953" s="4">
        <v>1</v>
      </c>
      <c r="E1953" s="5">
        <v>4</v>
      </c>
    </row>
    <row r="1954" spans="1:5" x14ac:dyDescent="0.25">
      <c r="A1954">
        <v>2134</v>
      </c>
      <c r="B1954" s="4">
        <v>1</v>
      </c>
      <c r="E1954" s="5">
        <v>4</v>
      </c>
    </row>
    <row r="1955" spans="1:5" x14ac:dyDescent="0.25">
      <c r="A1955">
        <v>2135</v>
      </c>
      <c r="B1955" s="4">
        <v>1</v>
      </c>
      <c r="E1955" s="5">
        <v>4</v>
      </c>
    </row>
    <row r="1956" spans="1:5" x14ac:dyDescent="0.25">
      <c r="A1956">
        <v>2136</v>
      </c>
      <c r="B1956" s="4">
        <v>1</v>
      </c>
      <c r="E1956" s="5">
        <v>4</v>
      </c>
    </row>
    <row r="1957" spans="1:5" x14ac:dyDescent="0.25">
      <c r="A1957">
        <v>2137</v>
      </c>
      <c r="B1957" s="4">
        <v>1</v>
      </c>
      <c r="E1957" s="5">
        <v>4</v>
      </c>
    </row>
    <row r="1958" spans="1:5" x14ac:dyDescent="0.25">
      <c r="A1958">
        <v>2138</v>
      </c>
      <c r="B1958" s="4">
        <v>1</v>
      </c>
      <c r="E1958" s="5">
        <v>4</v>
      </c>
    </row>
    <row r="1959" spans="1:5" x14ac:dyDescent="0.25">
      <c r="A1959">
        <v>2139</v>
      </c>
      <c r="B1959" s="4">
        <v>1</v>
      </c>
      <c r="E1959" s="5">
        <v>4</v>
      </c>
    </row>
    <row r="1960" spans="1:5" x14ac:dyDescent="0.25">
      <c r="A1960">
        <v>2140</v>
      </c>
      <c r="B1960" s="4">
        <v>1</v>
      </c>
      <c r="E1960" s="5">
        <v>4</v>
      </c>
    </row>
    <row r="1961" spans="1:5" x14ac:dyDescent="0.25">
      <c r="A1961">
        <v>2141</v>
      </c>
      <c r="B1961" s="4">
        <v>1</v>
      </c>
      <c r="E1961" s="5">
        <v>4</v>
      </c>
    </row>
    <row r="1962" spans="1:5" x14ac:dyDescent="0.25">
      <c r="A1962">
        <v>2142</v>
      </c>
      <c r="E1962" s="5">
        <v>4</v>
      </c>
    </row>
    <row r="1963" spans="1:5" x14ac:dyDescent="0.25">
      <c r="A1963">
        <v>2143</v>
      </c>
      <c r="C1963" s="2">
        <v>2</v>
      </c>
    </row>
    <row r="1964" spans="1:5" x14ac:dyDescent="0.25">
      <c r="A1964">
        <v>2144</v>
      </c>
      <c r="C1964" s="2">
        <v>2</v>
      </c>
    </row>
    <row r="1965" spans="1:5" x14ac:dyDescent="0.25">
      <c r="A1965">
        <v>2145</v>
      </c>
      <c r="C1965" s="2">
        <v>2</v>
      </c>
      <c r="D1965" s="3">
        <v>3</v>
      </c>
    </row>
    <row r="1966" spans="1:5" x14ac:dyDescent="0.25">
      <c r="A1966">
        <v>2146</v>
      </c>
      <c r="C1966" s="2">
        <v>2</v>
      </c>
      <c r="D1966" s="3">
        <v>3</v>
      </c>
    </row>
    <row r="1967" spans="1:5" x14ac:dyDescent="0.25">
      <c r="A1967">
        <v>2147</v>
      </c>
      <c r="C1967" s="2">
        <v>2</v>
      </c>
      <c r="D1967" s="3">
        <v>3</v>
      </c>
    </row>
    <row r="1968" spans="1:5" x14ac:dyDescent="0.25">
      <c r="A1968">
        <v>2148</v>
      </c>
      <c r="C1968" s="2">
        <v>2</v>
      </c>
      <c r="D1968" s="3">
        <v>3</v>
      </c>
    </row>
    <row r="1969" spans="1:5" x14ac:dyDescent="0.25">
      <c r="A1969">
        <v>2149</v>
      </c>
      <c r="C1969" s="2">
        <v>2</v>
      </c>
      <c r="D1969" s="3">
        <v>3</v>
      </c>
    </row>
    <row r="1970" spans="1:5" x14ac:dyDescent="0.25">
      <c r="A1970">
        <v>2150</v>
      </c>
      <c r="C1970" s="2">
        <v>2</v>
      </c>
      <c r="D1970" s="3">
        <v>3</v>
      </c>
    </row>
    <row r="1971" spans="1:5" x14ac:dyDescent="0.25">
      <c r="A1971">
        <v>2151</v>
      </c>
      <c r="C1971" s="2">
        <v>2</v>
      </c>
      <c r="D1971" s="3">
        <v>3</v>
      </c>
    </row>
    <row r="1972" spans="1:5" x14ac:dyDescent="0.25">
      <c r="A1972">
        <v>2152</v>
      </c>
      <c r="C1972" s="2">
        <v>2</v>
      </c>
      <c r="D1972" s="3">
        <v>3</v>
      </c>
    </row>
    <row r="1973" spans="1:5" x14ac:dyDescent="0.25">
      <c r="A1973">
        <v>2153</v>
      </c>
      <c r="C1973" s="2">
        <v>2</v>
      </c>
      <c r="D1973" s="3">
        <v>3</v>
      </c>
    </row>
    <row r="1974" spans="1:5" x14ac:dyDescent="0.25">
      <c r="A1974">
        <v>2154</v>
      </c>
      <c r="D1974" s="3">
        <v>3</v>
      </c>
    </row>
    <row r="1975" spans="1:5" x14ac:dyDescent="0.25">
      <c r="A1975">
        <v>2155</v>
      </c>
      <c r="D1975" s="3">
        <v>3</v>
      </c>
    </row>
    <row r="1976" spans="1:5" x14ac:dyDescent="0.25">
      <c r="A1976">
        <v>2156</v>
      </c>
      <c r="D1976" s="3">
        <v>3</v>
      </c>
      <c r="E1976" s="5">
        <v>4</v>
      </c>
    </row>
    <row r="1977" spans="1:5" x14ac:dyDescent="0.25">
      <c r="A1977">
        <v>2157</v>
      </c>
      <c r="E1977" s="5">
        <v>4</v>
      </c>
    </row>
    <row r="1978" spans="1:5" x14ac:dyDescent="0.25">
      <c r="A1978">
        <v>2158</v>
      </c>
      <c r="B1978" s="4">
        <v>1</v>
      </c>
      <c r="E1978" s="5">
        <v>4</v>
      </c>
    </row>
    <row r="1979" spans="1:5" x14ac:dyDescent="0.25">
      <c r="A1979">
        <v>2159</v>
      </c>
      <c r="B1979" s="4">
        <v>1</v>
      </c>
      <c r="E1979" s="5">
        <v>4</v>
      </c>
    </row>
    <row r="1980" spans="1:5" x14ac:dyDescent="0.25">
      <c r="A1980">
        <v>2160</v>
      </c>
      <c r="B1980" s="4">
        <v>1</v>
      </c>
      <c r="E1980" s="5">
        <v>4</v>
      </c>
    </row>
    <row r="1981" spans="1:5" x14ac:dyDescent="0.25">
      <c r="A1981">
        <v>2161</v>
      </c>
      <c r="B1981" s="4">
        <v>1</v>
      </c>
      <c r="E1981" s="5">
        <v>4</v>
      </c>
    </row>
    <row r="1982" spans="1:5" x14ac:dyDescent="0.25">
      <c r="A1982">
        <v>2162</v>
      </c>
      <c r="B1982" s="4">
        <v>1</v>
      </c>
      <c r="E1982" s="5">
        <v>4</v>
      </c>
    </row>
    <row r="1983" spans="1:5" x14ac:dyDescent="0.25">
      <c r="A1983">
        <v>2163</v>
      </c>
      <c r="B1983" s="4">
        <v>1</v>
      </c>
      <c r="E1983" s="5">
        <v>4</v>
      </c>
    </row>
    <row r="1984" spans="1:5" x14ac:dyDescent="0.25">
      <c r="A1984">
        <v>2164</v>
      </c>
      <c r="B1984" s="4">
        <v>1</v>
      </c>
      <c r="E1984" s="5">
        <v>4</v>
      </c>
    </row>
    <row r="1985" spans="1:5" x14ac:dyDescent="0.25">
      <c r="A1985">
        <v>2165</v>
      </c>
      <c r="B1985" s="4">
        <v>1</v>
      </c>
      <c r="E1985" s="5">
        <v>4</v>
      </c>
    </row>
    <row r="1986" spans="1:5" x14ac:dyDescent="0.25">
      <c r="A1986">
        <v>2166</v>
      </c>
      <c r="B1986" s="4">
        <v>1</v>
      </c>
      <c r="E1986" s="5">
        <v>4</v>
      </c>
    </row>
    <row r="1987" spans="1:5" x14ac:dyDescent="0.25">
      <c r="A1987">
        <v>2167</v>
      </c>
      <c r="B1987" s="4">
        <v>1</v>
      </c>
    </row>
    <row r="1988" spans="1:5" x14ac:dyDescent="0.25">
      <c r="A1988">
        <v>2168</v>
      </c>
      <c r="B1988" s="4">
        <v>1</v>
      </c>
    </row>
    <row r="1989" spans="1:5" x14ac:dyDescent="0.25">
      <c r="A1989">
        <v>2169</v>
      </c>
      <c r="B1989" s="4">
        <v>1</v>
      </c>
    </row>
    <row r="1990" spans="1:5" x14ac:dyDescent="0.25">
      <c r="A1990">
        <v>2170</v>
      </c>
      <c r="C1990" s="2">
        <v>2</v>
      </c>
    </row>
    <row r="1991" spans="1:5" x14ac:dyDescent="0.25">
      <c r="A1991">
        <v>2171</v>
      </c>
      <c r="C1991" s="2">
        <v>2</v>
      </c>
    </row>
    <row r="1992" spans="1:5" x14ac:dyDescent="0.25">
      <c r="A1992">
        <v>2172</v>
      </c>
      <c r="C1992" s="2">
        <v>2</v>
      </c>
    </row>
    <row r="1993" spans="1:5" x14ac:dyDescent="0.25">
      <c r="A1993">
        <v>2173</v>
      </c>
      <c r="C1993" s="2">
        <v>2</v>
      </c>
    </row>
    <row r="1994" spans="1:5" x14ac:dyDescent="0.25">
      <c r="A1994">
        <v>2174</v>
      </c>
      <c r="C1994" s="2">
        <v>2</v>
      </c>
      <c r="D1994" s="3">
        <v>3</v>
      </c>
    </row>
    <row r="1995" spans="1:5" x14ac:dyDescent="0.25">
      <c r="A1995">
        <v>2175</v>
      </c>
      <c r="C1995" s="2">
        <v>2</v>
      </c>
      <c r="D1995" s="3">
        <v>3</v>
      </c>
    </row>
    <row r="1996" spans="1:5" x14ac:dyDescent="0.25">
      <c r="A1996">
        <v>2176</v>
      </c>
      <c r="C1996" s="2">
        <v>2</v>
      </c>
      <c r="D1996" s="3">
        <v>3</v>
      </c>
    </row>
    <row r="1997" spans="1:5" x14ac:dyDescent="0.25">
      <c r="A1997">
        <v>2177</v>
      </c>
      <c r="C1997" s="2">
        <v>2</v>
      </c>
      <c r="D1997" s="3">
        <v>3</v>
      </c>
    </row>
    <row r="1998" spans="1:5" x14ac:dyDescent="0.25">
      <c r="A1998">
        <v>2178</v>
      </c>
      <c r="C1998" s="2">
        <v>2</v>
      </c>
      <c r="D1998" s="3">
        <v>3</v>
      </c>
    </row>
    <row r="1999" spans="1:5" x14ac:dyDescent="0.25">
      <c r="A1999">
        <v>2179</v>
      </c>
      <c r="C1999" s="2">
        <v>2</v>
      </c>
      <c r="D1999" s="3">
        <v>3</v>
      </c>
      <c r="E1999" s="5">
        <v>4</v>
      </c>
    </row>
    <row r="2000" spans="1:5" x14ac:dyDescent="0.25">
      <c r="A2000">
        <v>2180</v>
      </c>
      <c r="D2000" s="3">
        <v>3</v>
      </c>
      <c r="E2000" s="5">
        <v>4</v>
      </c>
    </row>
    <row r="2001" spans="1:5" x14ac:dyDescent="0.25">
      <c r="A2001">
        <v>2181</v>
      </c>
      <c r="D2001" s="3">
        <v>3</v>
      </c>
      <c r="E2001" s="5">
        <v>4</v>
      </c>
    </row>
    <row r="2002" spans="1:5" x14ac:dyDescent="0.25">
      <c r="A2002">
        <v>2182</v>
      </c>
      <c r="D2002" s="3">
        <v>3</v>
      </c>
      <c r="E2002" s="5">
        <v>4</v>
      </c>
    </row>
    <row r="2003" spans="1:5" x14ac:dyDescent="0.25">
      <c r="A2003">
        <v>2183</v>
      </c>
      <c r="D2003" s="3">
        <v>3</v>
      </c>
      <c r="E2003" s="5">
        <v>4</v>
      </c>
    </row>
    <row r="2004" spans="1:5" x14ac:dyDescent="0.25">
      <c r="A2004">
        <v>2184</v>
      </c>
      <c r="D2004" s="3">
        <v>3</v>
      </c>
      <c r="E2004" s="5">
        <v>4</v>
      </c>
    </row>
    <row r="2005" spans="1:5" x14ac:dyDescent="0.25">
      <c r="A2005">
        <v>2185</v>
      </c>
      <c r="D2005" s="3">
        <v>3</v>
      </c>
      <c r="E2005" s="5">
        <v>4</v>
      </c>
    </row>
    <row r="2006" spans="1:5" x14ac:dyDescent="0.25">
      <c r="A2006">
        <v>2186</v>
      </c>
      <c r="B2006" s="4">
        <v>1</v>
      </c>
      <c r="E2006" s="5">
        <v>4</v>
      </c>
    </row>
    <row r="2007" spans="1:5" x14ac:dyDescent="0.25">
      <c r="A2007">
        <v>2187</v>
      </c>
      <c r="B2007" s="4">
        <v>1</v>
      </c>
      <c r="E2007" s="5">
        <v>4</v>
      </c>
    </row>
    <row r="2008" spans="1:5" x14ac:dyDescent="0.25">
      <c r="A2008">
        <v>2188</v>
      </c>
      <c r="B2008" s="4">
        <v>1</v>
      </c>
      <c r="E2008" s="5">
        <v>4</v>
      </c>
    </row>
    <row r="2009" spans="1:5" x14ac:dyDescent="0.25">
      <c r="A2009">
        <v>2189</v>
      </c>
      <c r="B2009" s="4">
        <v>1</v>
      </c>
      <c r="E2009" s="5">
        <v>4</v>
      </c>
    </row>
    <row r="2010" spans="1:5" x14ac:dyDescent="0.25">
      <c r="A2010">
        <v>2190</v>
      </c>
      <c r="B2010" s="4">
        <v>1</v>
      </c>
      <c r="E2010" s="5">
        <v>4</v>
      </c>
    </row>
    <row r="2011" spans="1:5" x14ac:dyDescent="0.25">
      <c r="A2011">
        <v>2191</v>
      </c>
      <c r="B2011" s="4">
        <v>1</v>
      </c>
      <c r="E2011" s="5">
        <v>4</v>
      </c>
    </row>
    <row r="2012" spans="1:5" x14ac:dyDescent="0.25">
      <c r="A2012">
        <v>2192</v>
      </c>
      <c r="B2012" s="4">
        <v>1</v>
      </c>
    </row>
    <row r="2013" spans="1:5" x14ac:dyDescent="0.25">
      <c r="A2013">
        <v>2193</v>
      </c>
      <c r="B2013" s="4">
        <v>1</v>
      </c>
    </row>
    <row r="2014" spans="1:5" x14ac:dyDescent="0.25">
      <c r="A2014">
        <v>2194</v>
      </c>
      <c r="B2014" s="4">
        <v>1</v>
      </c>
    </row>
    <row r="2015" spans="1:5" x14ac:dyDescent="0.25">
      <c r="A2015">
        <v>2195</v>
      </c>
      <c r="B2015" s="4">
        <v>1</v>
      </c>
      <c r="C2015" s="2">
        <v>2</v>
      </c>
    </row>
    <row r="2016" spans="1:5" x14ac:dyDescent="0.25">
      <c r="A2016">
        <v>2196</v>
      </c>
      <c r="B2016" s="4">
        <v>1</v>
      </c>
      <c r="C2016" s="2">
        <v>2</v>
      </c>
    </row>
    <row r="2017" spans="1:5" x14ac:dyDescent="0.25">
      <c r="A2017">
        <v>2197</v>
      </c>
      <c r="C2017" s="2">
        <v>2</v>
      </c>
    </row>
    <row r="2018" spans="1:5" x14ac:dyDescent="0.25">
      <c r="A2018">
        <v>2198</v>
      </c>
      <c r="C2018" s="2">
        <v>2</v>
      </c>
    </row>
    <row r="2019" spans="1:5" x14ac:dyDescent="0.25">
      <c r="A2019">
        <v>2199</v>
      </c>
      <c r="C2019" s="2">
        <v>2</v>
      </c>
    </row>
    <row r="2020" spans="1:5" x14ac:dyDescent="0.25">
      <c r="A2020">
        <v>2200</v>
      </c>
      <c r="C2020" s="2">
        <v>2</v>
      </c>
    </row>
    <row r="2021" spans="1:5" x14ac:dyDescent="0.25">
      <c r="A2021">
        <v>2201</v>
      </c>
      <c r="C2021" s="2">
        <v>2</v>
      </c>
    </row>
    <row r="2022" spans="1:5" x14ac:dyDescent="0.25">
      <c r="A2022">
        <v>2202</v>
      </c>
      <c r="C2022" s="2">
        <v>2</v>
      </c>
      <c r="D2022" s="3">
        <v>3</v>
      </c>
    </row>
    <row r="2023" spans="1:5" x14ac:dyDescent="0.25">
      <c r="A2023">
        <v>2203</v>
      </c>
      <c r="C2023" s="2">
        <v>2</v>
      </c>
      <c r="D2023" s="3">
        <v>3</v>
      </c>
    </row>
    <row r="2024" spans="1:5" x14ac:dyDescent="0.25">
      <c r="A2024">
        <v>2204</v>
      </c>
      <c r="C2024" s="2">
        <v>2</v>
      </c>
      <c r="D2024" s="3">
        <v>3</v>
      </c>
    </row>
    <row r="2025" spans="1:5" x14ac:dyDescent="0.25">
      <c r="A2025">
        <v>2205</v>
      </c>
      <c r="D2025" s="3">
        <v>3</v>
      </c>
      <c r="E2025" s="5">
        <v>4</v>
      </c>
    </row>
    <row r="2026" spans="1:5" x14ac:dyDescent="0.25">
      <c r="A2026">
        <v>2206</v>
      </c>
      <c r="D2026" s="3">
        <v>3</v>
      </c>
      <c r="E2026" s="5">
        <v>4</v>
      </c>
    </row>
    <row r="2027" spans="1:5" x14ac:dyDescent="0.25">
      <c r="A2027">
        <v>2207</v>
      </c>
      <c r="D2027" s="3">
        <v>3</v>
      </c>
      <c r="E2027" s="5">
        <v>4</v>
      </c>
    </row>
    <row r="2028" spans="1:5" x14ac:dyDescent="0.25">
      <c r="A2028">
        <v>2208</v>
      </c>
      <c r="D2028" s="3">
        <v>3</v>
      </c>
      <c r="E2028" s="5">
        <v>4</v>
      </c>
    </row>
    <row r="2029" spans="1:5" x14ac:dyDescent="0.25">
      <c r="A2029">
        <v>2209</v>
      </c>
      <c r="D2029" s="3">
        <v>3</v>
      </c>
      <c r="E2029" s="5">
        <v>4</v>
      </c>
    </row>
    <row r="2030" spans="1:5" x14ac:dyDescent="0.25">
      <c r="A2030">
        <v>2210</v>
      </c>
      <c r="D2030" s="3">
        <v>3</v>
      </c>
      <c r="E2030" s="5">
        <v>4</v>
      </c>
    </row>
    <row r="2031" spans="1:5" x14ac:dyDescent="0.25">
      <c r="A2031">
        <v>2211</v>
      </c>
      <c r="D2031" s="3">
        <v>3</v>
      </c>
      <c r="E2031" s="5">
        <v>4</v>
      </c>
    </row>
    <row r="2032" spans="1:5" x14ac:dyDescent="0.25">
      <c r="A2032">
        <v>2212</v>
      </c>
      <c r="B2032" s="4">
        <v>1</v>
      </c>
      <c r="E2032" s="5">
        <v>4</v>
      </c>
    </row>
    <row r="2033" spans="1:5" x14ac:dyDescent="0.25">
      <c r="A2033">
        <v>2213</v>
      </c>
      <c r="B2033" s="4">
        <v>1</v>
      </c>
      <c r="E2033" s="5">
        <v>4</v>
      </c>
    </row>
    <row r="2034" spans="1:5" x14ac:dyDescent="0.25">
      <c r="A2034">
        <v>2214</v>
      </c>
      <c r="B2034" s="4">
        <v>1</v>
      </c>
      <c r="E2034" s="5">
        <v>4</v>
      </c>
    </row>
    <row r="2035" spans="1:5" x14ac:dyDescent="0.25">
      <c r="A2035">
        <v>2215</v>
      </c>
      <c r="B2035" s="4">
        <v>1</v>
      </c>
      <c r="E2035" s="5">
        <v>4</v>
      </c>
    </row>
    <row r="2036" spans="1:5" x14ac:dyDescent="0.25">
      <c r="A2036">
        <v>2216</v>
      </c>
      <c r="B2036" s="4">
        <v>1</v>
      </c>
      <c r="E2036" s="5">
        <v>4</v>
      </c>
    </row>
    <row r="2037" spans="1:5" x14ac:dyDescent="0.25">
      <c r="A2037">
        <v>2217</v>
      </c>
      <c r="B2037" s="4">
        <v>1</v>
      </c>
    </row>
    <row r="2038" spans="1:5" x14ac:dyDescent="0.25">
      <c r="A2038">
        <v>2218</v>
      </c>
      <c r="B2038" s="4">
        <v>1</v>
      </c>
    </row>
    <row r="2039" spans="1:5" x14ac:dyDescent="0.25">
      <c r="A2039">
        <v>2219</v>
      </c>
      <c r="B2039" s="4">
        <v>1</v>
      </c>
    </row>
    <row r="2040" spans="1:5" x14ac:dyDescent="0.25">
      <c r="A2040">
        <v>2220</v>
      </c>
      <c r="B2040" s="4">
        <v>1</v>
      </c>
      <c r="C2040" s="2">
        <v>2</v>
      </c>
    </row>
    <row r="2041" spans="1:5" x14ac:dyDescent="0.25">
      <c r="A2041">
        <v>2221</v>
      </c>
      <c r="B2041" s="4">
        <v>1</v>
      </c>
      <c r="C2041" s="2">
        <v>2</v>
      </c>
    </row>
    <row r="2042" spans="1:5" x14ac:dyDescent="0.25">
      <c r="A2042">
        <v>2222</v>
      </c>
      <c r="B2042" s="4">
        <v>1</v>
      </c>
      <c r="C2042" s="2">
        <v>2</v>
      </c>
    </row>
    <row r="2043" spans="1:5" x14ac:dyDescent="0.25">
      <c r="A2043">
        <v>2223</v>
      </c>
      <c r="C2043" s="2">
        <v>2</v>
      </c>
    </row>
    <row r="2044" spans="1:5" x14ac:dyDescent="0.25">
      <c r="A2044">
        <v>2224</v>
      </c>
      <c r="C2044" s="2">
        <v>2</v>
      </c>
    </row>
    <row r="2045" spans="1:5" x14ac:dyDescent="0.25">
      <c r="A2045">
        <v>2225</v>
      </c>
      <c r="C2045" s="2">
        <v>2</v>
      </c>
    </row>
    <row r="2046" spans="1:5" x14ac:dyDescent="0.25">
      <c r="A2046">
        <v>2226</v>
      </c>
      <c r="C2046" s="2">
        <v>2</v>
      </c>
    </row>
    <row r="2047" spans="1:5" x14ac:dyDescent="0.25">
      <c r="A2047">
        <v>2227</v>
      </c>
      <c r="C2047" s="2">
        <v>2</v>
      </c>
      <c r="D2047" s="3">
        <v>3</v>
      </c>
    </row>
    <row r="2048" spans="1:5" x14ac:dyDescent="0.25">
      <c r="A2048">
        <v>2228</v>
      </c>
      <c r="C2048" s="2">
        <v>2</v>
      </c>
      <c r="D2048" s="3">
        <v>3</v>
      </c>
    </row>
    <row r="2049" spans="1:5" x14ac:dyDescent="0.25">
      <c r="A2049">
        <v>2229</v>
      </c>
      <c r="C2049" s="2">
        <v>2</v>
      </c>
      <c r="D2049" s="3">
        <v>3</v>
      </c>
      <c r="E2049" s="5">
        <v>4</v>
      </c>
    </row>
    <row r="2050" spans="1:5" x14ac:dyDescent="0.25">
      <c r="A2050">
        <v>2230</v>
      </c>
      <c r="D2050" s="3">
        <v>3</v>
      </c>
      <c r="E2050" s="5">
        <v>4</v>
      </c>
    </row>
    <row r="2051" spans="1:5" x14ac:dyDescent="0.25">
      <c r="A2051">
        <v>2231</v>
      </c>
      <c r="D2051" s="3">
        <v>3</v>
      </c>
      <c r="E2051" s="5">
        <v>4</v>
      </c>
    </row>
    <row r="2052" spans="1:5" x14ac:dyDescent="0.25">
      <c r="A2052">
        <v>2232</v>
      </c>
      <c r="D2052" s="3">
        <v>3</v>
      </c>
      <c r="E2052" s="5">
        <v>4</v>
      </c>
    </row>
    <row r="2053" spans="1:5" x14ac:dyDescent="0.25">
      <c r="A2053">
        <v>2233</v>
      </c>
      <c r="D2053" s="3">
        <v>3</v>
      </c>
      <c r="E2053" s="5">
        <v>4</v>
      </c>
    </row>
    <row r="2054" spans="1:5" x14ac:dyDescent="0.25">
      <c r="A2054">
        <v>2234</v>
      </c>
      <c r="D2054" s="3">
        <v>3</v>
      </c>
      <c r="E2054" s="5">
        <v>4</v>
      </c>
    </row>
    <row r="2055" spans="1:5" x14ac:dyDescent="0.25">
      <c r="A2055">
        <v>2235</v>
      </c>
      <c r="D2055" s="3">
        <v>3</v>
      </c>
      <c r="E2055" s="5">
        <v>4</v>
      </c>
    </row>
    <row r="2056" spans="1:5" x14ac:dyDescent="0.25">
      <c r="A2056">
        <v>2236</v>
      </c>
      <c r="D2056" s="3">
        <v>3</v>
      </c>
      <c r="E2056" s="5">
        <v>4</v>
      </c>
    </row>
    <row r="2057" spans="1:5" x14ac:dyDescent="0.25">
      <c r="A2057">
        <v>2237</v>
      </c>
      <c r="B2057" s="4">
        <v>1</v>
      </c>
      <c r="D2057" s="3">
        <v>3</v>
      </c>
      <c r="E2057" s="5">
        <v>4</v>
      </c>
    </row>
    <row r="2058" spans="1:5" x14ac:dyDescent="0.25">
      <c r="A2058">
        <v>2238</v>
      </c>
      <c r="B2058" s="4">
        <v>1</v>
      </c>
      <c r="D2058" s="3">
        <v>3</v>
      </c>
      <c r="E2058" s="5">
        <v>4</v>
      </c>
    </row>
    <row r="2059" spans="1:5" x14ac:dyDescent="0.25">
      <c r="A2059">
        <v>2239</v>
      </c>
      <c r="B2059" s="4">
        <v>1</v>
      </c>
      <c r="E2059" s="5">
        <v>4</v>
      </c>
    </row>
    <row r="2060" spans="1:5" x14ac:dyDescent="0.25">
      <c r="A2060">
        <v>2240</v>
      </c>
      <c r="B2060" s="4">
        <v>1</v>
      </c>
      <c r="E2060" s="5">
        <v>4</v>
      </c>
    </row>
    <row r="2061" spans="1:5" x14ac:dyDescent="0.25">
      <c r="A2061">
        <v>2241</v>
      </c>
      <c r="B2061" s="4">
        <v>1</v>
      </c>
    </row>
    <row r="2062" spans="1:5" x14ac:dyDescent="0.25">
      <c r="A2062">
        <v>2242</v>
      </c>
      <c r="B2062" s="4">
        <v>1</v>
      </c>
    </row>
    <row r="2063" spans="1:5" x14ac:dyDescent="0.25">
      <c r="A2063">
        <v>2243</v>
      </c>
      <c r="B2063" s="4">
        <v>1</v>
      </c>
    </row>
    <row r="2064" spans="1:5" x14ac:dyDescent="0.25">
      <c r="A2064">
        <v>2244</v>
      </c>
      <c r="B2064" s="4">
        <v>1</v>
      </c>
    </row>
    <row r="2065" spans="1:5" x14ac:dyDescent="0.25">
      <c r="A2065">
        <v>2245</v>
      </c>
      <c r="B2065" s="4">
        <v>1</v>
      </c>
    </row>
    <row r="2066" spans="1:5" x14ac:dyDescent="0.25">
      <c r="A2066">
        <v>2246</v>
      </c>
      <c r="B2066" s="4">
        <v>1</v>
      </c>
    </row>
    <row r="2067" spans="1:5" x14ac:dyDescent="0.25">
      <c r="A2067">
        <v>2247</v>
      </c>
      <c r="B2067" s="4">
        <v>1</v>
      </c>
      <c r="C2067" s="2">
        <v>2</v>
      </c>
    </row>
    <row r="2068" spans="1:5" x14ac:dyDescent="0.25">
      <c r="A2068">
        <v>2248</v>
      </c>
      <c r="B2068" s="4">
        <v>1</v>
      </c>
      <c r="C2068" s="2">
        <v>2</v>
      </c>
    </row>
    <row r="2069" spans="1:5" x14ac:dyDescent="0.25">
      <c r="A2069">
        <v>2249</v>
      </c>
      <c r="C2069" s="2">
        <v>2</v>
      </c>
    </row>
    <row r="2070" spans="1:5" x14ac:dyDescent="0.25">
      <c r="A2070">
        <v>2250</v>
      </c>
      <c r="C2070" s="2">
        <v>2</v>
      </c>
    </row>
    <row r="2071" spans="1:5" x14ac:dyDescent="0.25">
      <c r="A2071">
        <v>2251</v>
      </c>
      <c r="C2071" s="2">
        <v>2</v>
      </c>
    </row>
    <row r="2072" spans="1:5" x14ac:dyDescent="0.25">
      <c r="A2072">
        <v>2252</v>
      </c>
      <c r="C2072" s="2">
        <v>2</v>
      </c>
    </row>
    <row r="2073" spans="1:5" x14ac:dyDescent="0.25">
      <c r="A2073">
        <v>2253</v>
      </c>
      <c r="C2073" s="2">
        <v>2</v>
      </c>
      <c r="D2073" s="3">
        <v>3</v>
      </c>
    </row>
    <row r="2074" spans="1:5" x14ac:dyDescent="0.25">
      <c r="A2074">
        <v>2254</v>
      </c>
      <c r="C2074" s="2">
        <v>2</v>
      </c>
      <c r="D2074" s="3">
        <v>3</v>
      </c>
    </row>
    <row r="2075" spans="1:5" x14ac:dyDescent="0.25">
      <c r="A2075">
        <v>2255</v>
      </c>
      <c r="C2075" s="2">
        <v>2</v>
      </c>
      <c r="D2075" s="3">
        <v>3</v>
      </c>
      <c r="E2075" s="5">
        <v>4</v>
      </c>
    </row>
    <row r="2076" spans="1:5" x14ac:dyDescent="0.25">
      <c r="A2076">
        <v>2256</v>
      </c>
      <c r="D2076" s="3">
        <v>3</v>
      </c>
      <c r="E2076" s="5">
        <v>4</v>
      </c>
    </row>
    <row r="2077" spans="1:5" x14ac:dyDescent="0.25">
      <c r="A2077">
        <v>2257</v>
      </c>
      <c r="D2077" s="3">
        <v>3</v>
      </c>
      <c r="E2077" s="5">
        <v>4</v>
      </c>
    </row>
    <row r="2078" spans="1:5" x14ac:dyDescent="0.25">
      <c r="A2078">
        <v>2258</v>
      </c>
      <c r="D2078" s="3">
        <v>3</v>
      </c>
      <c r="E2078" s="5">
        <v>4</v>
      </c>
    </row>
    <row r="2079" spans="1:5" x14ac:dyDescent="0.25">
      <c r="A2079">
        <v>2259</v>
      </c>
      <c r="D2079" s="3">
        <v>3</v>
      </c>
      <c r="E2079" s="5">
        <v>4</v>
      </c>
    </row>
    <row r="2080" spans="1:5" x14ac:dyDescent="0.25">
      <c r="A2080">
        <v>2260</v>
      </c>
      <c r="D2080" s="3">
        <v>3</v>
      </c>
      <c r="E2080" s="5">
        <v>4</v>
      </c>
    </row>
    <row r="2081" spans="1:5" x14ac:dyDescent="0.25">
      <c r="A2081">
        <v>2261</v>
      </c>
      <c r="D2081" s="3">
        <v>3</v>
      </c>
      <c r="E2081" s="5">
        <v>4</v>
      </c>
    </row>
    <row r="2082" spans="1:5" x14ac:dyDescent="0.25">
      <c r="A2082">
        <v>2262</v>
      </c>
      <c r="D2082" s="3">
        <v>3</v>
      </c>
      <c r="E2082" s="5">
        <v>4</v>
      </c>
    </row>
    <row r="2083" spans="1:5" x14ac:dyDescent="0.25">
      <c r="A2083">
        <v>2263</v>
      </c>
      <c r="B2083" s="4">
        <v>1</v>
      </c>
      <c r="D2083" s="3">
        <v>3</v>
      </c>
      <c r="E2083" s="5">
        <v>4</v>
      </c>
    </row>
    <row r="2084" spans="1:5" x14ac:dyDescent="0.25">
      <c r="A2084">
        <v>2264</v>
      </c>
      <c r="B2084" s="4">
        <v>1</v>
      </c>
      <c r="D2084" s="3">
        <v>3</v>
      </c>
      <c r="E2084" s="5">
        <v>4</v>
      </c>
    </row>
    <row r="2085" spans="1:5" x14ac:dyDescent="0.25">
      <c r="A2085">
        <v>2265</v>
      </c>
      <c r="B2085" s="4">
        <v>1</v>
      </c>
      <c r="E2085" s="5">
        <v>4</v>
      </c>
    </row>
    <row r="2086" spans="1:5" x14ac:dyDescent="0.25">
      <c r="A2086">
        <v>2266</v>
      </c>
      <c r="B2086" s="4">
        <v>1</v>
      </c>
      <c r="E2086" s="5">
        <v>4</v>
      </c>
    </row>
    <row r="2087" spans="1:5" x14ac:dyDescent="0.25">
      <c r="A2087">
        <v>2267</v>
      </c>
      <c r="B2087" s="4">
        <v>1</v>
      </c>
    </row>
    <row r="2088" spans="1:5" x14ac:dyDescent="0.25">
      <c r="A2088">
        <v>2268</v>
      </c>
      <c r="B2088" s="4">
        <v>1</v>
      </c>
    </row>
    <row r="2089" spans="1:5" x14ac:dyDescent="0.25">
      <c r="A2089">
        <v>2269</v>
      </c>
      <c r="B2089" s="4">
        <v>1</v>
      </c>
    </row>
    <row r="2090" spans="1:5" x14ac:dyDescent="0.25">
      <c r="A2090">
        <v>2270</v>
      </c>
      <c r="B2090" s="4">
        <v>1</v>
      </c>
    </row>
    <row r="2091" spans="1:5" x14ac:dyDescent="0.25">
      <c r="A2091">
        <v>2271</v>
      </c>
      <c r="B2091" s="4">
        <v>1</v>
      </c>
    </row>
    <row r="2092" spans="1:5" x14ac:dyDescent="0.25">
      <c r="A2092">
        <v>2272</v>
      </c>
      <c r="B2092" s="4">
        <v>1</v>
      </c>
      <c r="C2092" s="2">
        <v>2</v>
      </c>
    </row>
    <row r="2093" spans="1:5" x14ac:dyDescent="0.25">
      <c r="A2093">
        <v>2273</v>
      </c>
      <c r="B2093" s="4">
        <v>1</v>
      </c>
      <c r="C2093" s="2">
        <v>2</v>
      </c>
    </row>
    <row r="2094" spans="1:5" x14ac:dyDescent="0.25">
      <c r="A2094">
        <v>2274</v>
      </c>
      <c r="B2094" s="4">
        <v>1</v>
      </c>
      <c r="C2094" s="2">
        <v>2</v>
      </c>
    </row>
    <row r="2095" spans="1:5" x14ac:dyDescent="0.25">
      <c r="A2095">
        <v>2275</v>
      </c>
      <c r="C2095" s="2">
        <v>2</v>
      </c>
    </row>
    <row r="2096" spans="1:5" x14ac:dyDescent="0.25">
      <c r="A2096">
        <v>2276</v>
      </c>
      <c r="C2096" s="2">
        <v>2</v>
      </c>
    </row>
    <row r="2097" spans="1:5" x14ac:dyDescent="0.25">
      <c r="A2097">
        <v>2277</v>
      </c>
      <c r="C2097" s="2">
        <v>2</v>
      </c>
    </row>
    <row r="2098" spans="1:5" x14ac:dyDescent="0.25">
      <c r="A2098">
        <v>2278</v>
      </c>
      <c r="C2098" s="2">
        <v>2</v>
      </c>
    </row>
    <row r="2099" spans="1:5" x14ac:dyDescent="0.25">
      <c r="A2099">
        <v>2279</v>
      </c>
      <c r="C2099" s="2">
        <v>2</v>
      </c>
    </row>
    <row r="2100" spans="1:5" x14ac:dyDescent="0.25">
      <c r="A2100">
        <v>2280</v>
      </c>
      <c r="C2100" s="2">
        <v>2</v>
      </c>
      <c r="D2100" s="3">
        <v>3</v>
      </c>
      <c r="E2100" s="5">
        <v>4</v>
      </c>
    </row>
    <row r="2101" spans="1:5" x14ac:dyDescent="0.25">
      <c r="A2101">
        <v>2281</v>
      </c>
      <c r="D2101" s="3">
        <v>3</v>
      </c>
      <c r="E2101" s="5">
        <v>4</v>
      </c>
    </row>
    <row r="2102" spans="1:5" x14ac:dyDescent="0.25">
      <c r="A2102">
        <v>2282</v>
      </c>
      <c r="D2102" s="3">
        <v>3</v>
      </c>
      <c r="E2102" s="5">
        <v>4</v>
      </c>
    </row>
    <row r="2103" spans="1:5" x14ac:dyDescent="0.25">
      <c r="A2103">
        <v>2283</v>
      </c>
      <c r="D2103" s="3">
        <v>3</v>
      </c>
      <c r="E2103" s="5">
        <v>4</v>
      </c>
    </row>
    <row r="2104" spans="1:5" x14ac:dyDescent="0.25">
      <c r="A2104">
        <v>2284</v>
      </c>
      <c r="D2104" s="3">
        <v>3</v>
      </c>
      <c r="E2104" s="5">
        <v>4</v>
      </c>
    </row>
    <row r="2105" spans="1:5" x14ac:dyDescent="0.25">
      <c r="A2105">
        <v>2285</v>
      </c>
      <c r="D2105" s="3">
        <v>3</v>
      </c>
      <c r="E2105" s="5">
        <v>4</v>
      </c>
    </row>
    <row r="2106" spans="1:5" x14ac:dyDescent="0.25">
      <c r="A2106">
        <v>2286</v>
      </c>
      <c r="D2106" s="3">
        <v>3</v>
      </c>
      <c r="E2106" s="5">
        <v>4</v>
      </c>
    </row>
    <row r="2107" spans="1:5" x14ac:dyDescent="0.25">
      <c r="A2107">
        <v>2287</v>
      </c>
      <c r="D2107" s="3">
        <v>3</v>
      </c>
      <c r="E2107" s="5">
        <v>4</v>
      </c>
    </row>
    <row r="2108" spans="1:5" x14ac:dyDescent="0.25">
      <c r="A2108">
        <v>2288</v>
      </c>
      <c r="B2108" s="4">
        <v>1</v>
      </c>
      <c r="D2108" s="3">
        <v>3</v>
      </c>
      <c r="E2108" s="5">
        <v>4</v>
      </c>
    </row>
    <row r="2109" spans="1:5" x14ac:dyDescent="0.25">
      <c r="A2109">
        <v>2289</v>
      </c>
      <c r="B2109" s="4">
        <v>1</v>
      </c>
      <c r="D2109" s="3">
        <v>3</v>
      </c>
      <c r="E2109" s="5">
        <v>4</v>
      </c>
    </row>
    <row r="2110" spans="1:5" x14ac:dyDescent="0.25">
      <c r="A2110">
        <v>2290</v>
      </c>
      <c r="B2110" s="4">
        <v>1</v>
      </c>
      <c r="E2110" s="5">
        <v>4</v>
      </c>
    </row>
    <row r="2111" spans="1:5" x14ac:dyDescent="0.25">
      <c r="A2111">
        <v>2291</v>
      </c>
      <c r="B2111" s="4">
        <v>1</v>
      </c>
      <c r="E2111" s="5">
        <v>4</v>
      </c>
    </row>
    <row r="2112" spans="1:5" x14ac:dyDescent="0.25">
      <c r="A2112">
        <v>2292</v>
      </c>
      <c r="B2112" s="4">
        <v>1</v>
      </c>
    </row>
    <row r="2113" spans="1:5" x14ac:dyDescent="0.25">
      <c r="A2113">
        <v>2293</v>
      </c>
      <c r="B2113" s="4">
        <v>1</v>
      </c>
    </row>
    <row r="2114" spans="1:5" x14ac:dyDescent="0.25">
      <c r="A2114">
        <v>2294</v>
      </c>
      <c r="B2114" s="4">
        <v>1</v>
      </c>
    </row>
    <row r="2115" spans="1:5" x14ac:dyDescent="0.25">
      <c r="A2115">
        <v>2295</v>
      </c>
      <c r="B2115" s="4">
        <v>1</v>
      </c>
      <c r="C2115" s="2">
        <v>2</v>
      </c>
    </row>
    <row r="2116" spans="1:5" x14ac:dyDescent="0.25">
      <c r="A2116">
        <v>2296</v>
      </c>
      <c r="B2116" s="4">
        <v>1</v>
      </c>
      <c r="C2116" s="2">
        <v>2</v>
      </c>
    </row>
    <row r="2117" spans="1:5" x14ac:dyDescent="0.25">
      <c r="A2117">
        <v>2297</v>
      </c>
      <c r="B2117" s="4">
        <v>1</v>
      </c>
      <c r="C2117" s="2">
        <v>2</v>
      </c>
    </row>
    <row r="2118" spans="1:5" x14ac:dyDescent="0.25">
      <c r="A2118">
        <v>2298</v>
      </c>
      <c r="B2118" s="4">
        <v>1</v>
      </c>
      <c r="C2118" s="2">
        <v>2</v>
      </c>
    </row>
    <row r="2119" spans="1:5" x14ac:dyDescent="0.25">
      <c r="A2119">
        <v>2299</v>
      </c>
      <c r="C2119" s="2">
        <v>2</v>
      </c>
    </row>
    <row r="2120" spans="1:5" x14ac:dyDescent="0.25">
      <c r="A2120">
        <v>2300</v>
      </c>
      <c r="C2120" s="2">
        <v>2</v>
      </c>
    </row>
    <row r="2121" spans="1:5" x14ac:dyDescent="0.25">
      <c r="A2121">
        <v>2301</v>
      </c>
      <c r="C2121" s="2">
        <v>2</v>
      </c>
    </row>
    <row r="2122" spans="1:5" x14ac:dyDescent="0.25">
      <c r="A2122">
        <v>2302</v>
      </c>
      <c r="C2122" s="2">
        <v>2</v>
      </c>
    </row>
    <row r="2123" spans="1:5" x14ac:dyDescent="0.25">
      <c r="A2123">
        <v>2303</v>
      </c>
      <c r="C2123" s="2">
        <v>2</v>
      </c>
    </row>
    <row r="2124" spans="1:5" x14ac:dyDescent="0.25">
      <c r="A2124">
        <v>2304</v>
      </c>
      <c r="C2124" s="2">
        <v>2</v>
      </c>
      <c r="D2124" s="3">
        <v>3</v>
      </c>
    </row>
    <row r="2125" spans="1:5" x14ac:dyDescent="0.25">
      <c r="A2125">
        <v>2305</v>
      </c>
      <c r="C2125" s="2">
        <v>2</v>
      </c>
      <c r="D2125" s="3">
        <v>3</v>
      </c>
      <c r="E2125" s="5">
        <v>4</v>
      </c>
    </row>
    <row r="2126" spans="1:5" x14ac:dyDescent="0.25">
      <c r="A2126">
        <v>2306</v>
      </c>
      <c r="D2126" s="3">
        <v>3</v>
      </c>
      <c r="E2126" s="5">
        <v>4</v>
      </c>
    </row>
    <row r="2127" spans="1:5" x14ac:dyDescent="0.25">
      <c r="A2127">
        <v>2307</v>
      </c>
      <c r="D2127" s="3">
        <v>3</v>
      </c>
      <c r="E2127" s="5">
        <v>4</v>
      </c>
    </row>
    <row r="2128" spans="1:5" x14ac:dyDescent="0.25">
      <c r="A2128">
        <v>2308</v>
      </c>
      <c r="D2128" s="3">
        <v>3</v>
      </c>
      <c r="E2128" s="5">
        <v>4</v>
      </c>
    </row>
    <row r="2129" spans="1:5" x14ac:dyDescent="0.25">
      <c r="A2129">
        <v>2309</v>
      </c>
      <c r="D2129" s="3">
        <v>3</v>
      </c>
      <c r="E2129" s="5">
        <v>4</v>
      </c>
    </row>
    <row r="2130" spans="1:5" x14ac:dyDescent="0.25">
      <c r="A2130">
        <v>2310</v>
      </c>
      <c r="D2130" s="3">
        <v>3</v>
      </c>
      <c r="E2130" s="5">
        <v>4</v>
      </c>
    </row>
    <row r="2131" spans="1:5" x14ac:dyDescent="0.25">
      <c r="A2131">
        <v>2311</v>
      </c>
      <c r="D2131" s="3">
        <v>3</v>
      </c>
      <c r="E2131" s="5">
        <v>4</v>
      </c>
    </row>
    <row r="2132" spans="1:5" x14ac:dyDescent="0.25">
      <c r="A2132">
        <v>2312</v>
      </c>
      <c r="B2132" s="4">
        <v>1</v>
      </c>
      <c r="D2132" s="3">
        <v>3</v>
      </c>
      <c r="E2132" s="5">
        <v>4</v>
      </c>
    </row>
    <row r="2133" spans="1:5" x14ac:dyDescent="0.25">
      <c r="A2133">
        <v>2313</v>
      </c>
      <c r="B2133" s="4">
        <v>1</v>
      </c>
      <c r="D2133" s="3">
        <v>3</v>
      </c>
      <c r="E2133" s="5">
        <v>4</v>
      </c>
    </row>
    <row r="2134" spans="1:5" x14ac:dyDescent="0.25">
      <c r="A2134">
        <v>2314</v>
      </c>
      <c r="B2134" s="4">
        <v>1</v>
      </c>
      <c r="D2134" s="3">
        <v>3</v>
      </c>
      <c r="E2134" s="5">
        <v>4</v>
      </c>
    </row>
    <row r="2135" spans="1:5" x14ac:dyDescent="0.25">
      <c r="A2135">
        <v>2315</v>
      </c>
      <c r="B2135" s="4">
        <v>1</v>
      </c>
      <c r="E2135" s="5">
        <v>4</v>
      </c>
    </row>
    <row r="2136" spans="1:5" x14ac:dyDescent="0.25">
      <c r="A2136">
        <v>2316</v>
      </c>
      <c r="B2136" s="4">
        <v>1</v>
      </c>
      <c r="E2136" s="5">
        <v>4</v>
      </c>
    </row>
    <row r="2137" spans="1:5" x14ac:dyDescent="0.25">
      <c r="A2137">
        <v>2317</v>
      </c>
      <c r="B2137" s="4">
        <v>1</v>
      </c>
      <c r="E2137" s="5">
        <v>4</v>
      </c>
    </row>
    <row r="2138" spans="1:5" x14ac:dyDescent="0.25">
      <c r="A2138">
        <v>2318</v>
      </c>
      <c r="B2138" s="4">
        <v>1</v>
      </c>
    </row>
    <row r="2139" spans="1:5" x14ac:dyDescent="0.25">
      <c r="A2139">
        <v>2319</v>
      </c>
      <c r="B2139" s="4">
        <v>1</v>
      </c>
    </row>
    <row r="2140" spans="1:5" x14ac:dyDescent="0.25">
      <c r="A2140">
        <v>2320</v>
      </c>
      <c r="B2140" s="4">
        <v>1</v>
      </c>
    </row>
    <row r="2141" spans="1:5" x14ac:dyDescent="0.25">
      <c r="A2141">
        <v>2321</v>
      </c>
      <c r="B2141" s="4">
        <v>1</v>
      </c>
    </row>
    <row r="2142" spans="1:5" x14ac:dyDescent="0.25">
      <c r="A2142">
        <v>2322</v>
      </c>
      <c r="B2142" s="4">
        <v>1</v>
      </c>
      <c r="C2142" s="2">
        <v>2</v>
      </c>
    </row>
    <row r="2143" spans="1:5" x14ac:dyDescent="0.25">
      <c r="A2143">
        <v>2323</v>
      </c>
      <c r="B2143" s="4">
        <v>1</v>
      </c>
      <c r="C2143" s="2">
        <v>2</v>
      </c>
    </row>
    <row r="2144" spans="1:5" x14ac:dyDescent="0.25">
      <c r="A2144">
        <v>2324</v>
      </c>
      <c r="B2144" s="4">
        <v>1</v>
      </c>
      <c r="C2144" s="2">
        <v>2</v>
      </c>
    </row>
    <row r="2145" spans="1:5" x14ac:dyDescent="0.25">
      <c r="A2145">
        <v>2325</v>
      </c>
      <c r="C2145" s="2">
        <v>2</v>
      </c>
    </row>
    <row r="2146" spans="1:5" x14ac:dyDescent="0.25">
      <c r="A2146">
        <v>2326</v>
      </c>
      <c r="C2146" s="2">
        <v>2</v>
      </c>
    </row>
    <row r="2147" spans="1:5" x14ac:dyDescent="0.25">
      <c r="A2147">
        <v>2327</v>
      </c>
      <c r="C2147" s="2">
        <v>2</v>
      </c>
      <c r="D2147" s="3">
        <v>3</v>
      </c>
    </row>
    <row r="2148" spans="1:5" x14ac:dyDescent="0.25">
      <c r="A2148">
        <v>2328</v>
      </c>
      <c r="C2148" s="2">
        <v>2</v>
      </c>
      <c r="D2148" s="3">
        <v>3</v>
      </c>
    </row>
    <row r="2149" spans="1:5" x14ac:dyDescent="0.25">
      <c r="A2149">
        <v>2329</v>
      </c>
      <c r="C2149" s="2">
        <v>2</v>
      </c>
      <c r="D2149" s="3">
        <v>3</v>
      </c>
    </row>
    <row r="2150" spans="1:5" x14ac:dyDescent="0.25">
      <c r="A2150">
        <v>2330</v>
      </c>
      <c r="C2150" s="2">
        <v>2</v>
      </c>
      <c r="D2150" s="3">
        <v>3</v>
      </c>
    </row>
    <row r="2151" spans="1:5" x14ac:dyDescent="0.25">
      <c r="A2151">
        <v>2331</v>
      </c>
      <c r="C2151" s="2">
        <v>2</v>
      </c>
      <c r="D2151" s="3">
        <v>3</v>
      </c>
    </row>
    <row r="2152" spans="1:5" x14ac:dyDescent="0.25">
      <c r="A2152">
        <v>2332</v>
      </c>
      <c r="C2152" s="2">
        <v>2</v>
      </c>
      <c r="D2152" s="3">
        <v>3</v>
      </c>
      <c r="E2152" s="5">
        <v>4</v>
      </c>
    </row>
    <row r="2153" spans="1:5" x14ac:dyDescent="0.25">
      <c r="A2153">
        <v>2333</v>
      </c>
      <c r="D2153" s="3">
        <v>3</v>
      </c>
      <c r="E2153" s="5">
        <v>4</v>
      </c>
    </row>
    <row r="2154" spans="1:5" x14ac:dyDescent="0.25">
      <c r="A2154">
        <v>2334</v>
      </c>
      <c r="D2154" s="3">
        <v>3</v>
      </c>
      <c r="E2154" s="5">
        <v>4</v>
      </c>
    </row>
    <row r="2155" spans="1:5" x14ac:dyDescent="0.25">
      <c r="A2155">
        <v>2335</v>
      </c>
      <c r="D2155" s="3">
        <v>3</v>
      </c>
      <c r="E2155" s="5">
        <v>4</v>
      </c>
    </row>
    <row r="2156" spans="1:5" x14ac:dyDescent="0.25">
      <c r="A2156">
        <v>2336</v>
      </c>
      <c r="D2156" s="3">
        <v>3</v>
      </c>
      <c r="E2156" s="5">
        <v>4</v>
      </c>
    </row>
    <row r="2157" spans="1:5" x14ac:dyDescent="0.25">
      <c r="A2157">
        <v>2337</v>
      </c>
      <c r="D2157" s="3">
        <v>3</v>
      </c>
      <c r="E2157" s="5">
        <v>4</v>
      </c>
    </row>
    <row r="2158" spans="1:5" x14ac:dyDescent="0.25">
      <c r="A2158">
        <v>2338</v>
      </c>
      <c r="B2158" s="4">
        <v>1</v>
      </c>
      <c r="D2158" s="3">
        <v>3</v>
      </c>
      <c r="E2158" s="5">
        <v>4</v>
      </c>
    </row>
    <row r="2159" spans="1:5" x14ac:dyDescent="0.25">
      <c r="A2159">
        <v>2339</v>
      </c>
      <c r="B2159" s="4">
        <v>1</v>
      </c>
      <c r="D2159" s="3">
        <v>3</v>
      </c>
      <c r="E2159" s="5">
        <v>4</v>
      </c>
    </row>
    <row r="2160" spans="1:5" x14ac:dyDescent="0.25">
      <c r="A2160">
        <v>2340</v>
      </c>
      <c r="B2160" s="4">
        <v>1</v>
      </c>
      <c r="E2160" s="5">
        <v>4</v>
      </c>
    </row>
    <row r="2161" spans="1:5" x14ac:dyDescent="0.25">
      <c r="A2161">
        <v>2341</v>
      </c>
      <c r="B2161" s="4">
        <v>1</v>
      </c>
      <c r="E2161" s="5">
        <v>4</v>
      </c>
    </row>
    <row r="2162" spans="1:5" x14ac:dyDescent="0.25">
      <c r="A2162">
        <v>2342</v>
      </c>
      <c r="B2162" s="4">
        <v>1</v>
      </c>
      <c r="E2162" s="5">
        <v>4</v>
      </c>
    </row>
    <row r="2163" spans="1:5" x14ac:dyDescent="0.25">
      <c r="A2163">
        <v>2343</v>
      </c>
      <c r="B2163" s="4">
        <v>1</v>
      </c>
      <c r="E2163" s="5">
        <v>4</v>
      </c>
    </row>
    <row r="2164" spans="1:5" x14ac:dyDescent="0.25">
      <c r="A2164">
        <v>2344</v>
      </c>
      <c r="B2164" s="4">
        <v>1</v>
      </c>
      <c r="E2164" s="5">
        <v>4</v>
      </c>
    </row>
    <row r="2165" spans="1:5" x14ac:dyDescent="0.25">
      <c r="A2165">
        <v>2345</v>
      </c>
      <c r="B2165" s="4">
        <v>1</v>
      </c>
      <c r="E2165" s="5">
        <v>4</v>
      </c>
    </row>
    <row r="2166" spans="1:5" x14ac:dyDescent="0.25">
      <c r="A2166">
        <v>2346</v>
      </c>
      <c r="B2166" s="4">
        <v>1</v>
      </c>
      <c r="E2166" s="5">
        <v>4</v>
      </c>
    </row>
    <row r="2167" spans="1:5" x14ac:dyDescent="0.25">
      <c r="A2167">
        <v>2347</v>
      </c>
      <c r="B2167" s="4">
        <v>1</v>
      </c>
    </row>
    <row r="2168" spans="1:5" x14ac:dyDescent="0.25">
      <c r="A2168">
        <v>2348</v>
      </c>
      <c r="B2168" s="4">
        <v>1</v>
      </c>
      <c r="C2168" s="2">
        <v>2</v>
      </c>
    </row>
    <row r="2169" spans="1:5" x14ac:dyDescent="0.25">
      <c r="A2169">
        <v>2349</v>
      </c>
      <c r="B2169" s="4">
        <v>1</v>
      </c>
      <c r="C2169" s="2">
        <v>2</v>
      </c>
    </row>
    <row r="2170" spans="1:5" x14ac:dyDescent="0.25">
      <c r="A2170">
        <v>2350</v>
      </c>
      <c r="B2170" s="4">
        <v>1</v>
      </c>
      <c r="C2170" s="2">
        <v>2</v>
      </c>
    </row>
    <row r="2171" spans="1:5" x14ac:dyDescent="0.25">
      <c r="A2171">
        <v>2351</v>
      </c>
      <c r="B2171" s="4">
        <v>1</v>
      </c>
      <c r="C2171" s="2">
        <v>2</v>
      </c>
    </row>
    <row r="2172" spans="1:5" x14ac:dyDescent="0.25">
      <c r="A2172">
        <v>2352</v>
      </c>
      <c r="B2172" s="4">
        <v>1</v>
      </c>
      <c r="C2172" s="2">
        <v>2</v>
      </c>
    </row>
    <row r="2173" spans="1:5" x14ac:dyDescent="0.25">
      <c r="A2173">
        <v>2353</v>
      </c>
      <c r="C2173" s="2">
        <v>2</v>
      </c>
    </row>
    <row r="2174" spans="1:5" x14ac:dyDescent="0.25">
      <c r="A2174">
        <v>2354</v>
      </c>
      <c r="C2174" s="2">
        <v>2</v>
      </c>
    </row>
    <row r="2175" spans="1:5" x14ac:dyDescent="0.25">
      <c r="A2175">
        <v>2355</v>
      </c>
      <c r="C2175" s="2">
        <v>2</v>
      </c>
      <c r="D2175" s="3">
        <v>3</v>
      </c>
    </row>
    <row r="2176" spans="1:5" x14ac:dyDescent="0.25">
      <c r="A2176">
        <v>2356</v>
      </c>
      <c r="C2176" s="2">
        <v>2</v>
      </c>
      <c r="D2176" s="3">
        <v>3</v>
      </c>
    </row>
    <row r="2177" spans="1:6" x14ac:dyDescent="0.25">
      <c r="A2177">
        <v>2357</v>
      </c>
      <c r="C2177" s="2">
        <v>2</v>
      </c>
      <c r="D2177" s="3">
        <v>3</v>
      </c>
    </row>
    <row r="2178" spans="1:6" x14ac:dyDescent="0.25">
      <c r="A2178">
        <v>2358</v>
      </c>
      <c r="C2178" s="2">
        <v>2</v>
      </c>
      <c r="D2178" s="3">
        <v>3</v>
      </c>
    </row>
    <row r="2179" spans="1:6" x14ac:dyDescent="0.25">
      <c r="A2179">
        <v>2359</v>
      </c>
      <c r="C2179" s="2">
        <v>2</v>
      </c>
      <c r="D2179" s="3">
        <v>3</v>
      </c>
    </row>
    <row r="2180" spans="1:6" x14ac:dyDescent="0.25">
      <c r="A2180">
        <v>2360</v>
      </c>
      <c r="C2180" s="2">
        <v>2</v>
      </c>
      <c r="D2180" s="3">
        <v>3</v>
      </c>
      <c r="E2180" s="5">
        <v>4</v>
      </c>
    </row>
    <row r="2181" spans="1:6" x14ac:dyDescent="0.25">
      <c r="A2181">
        <v>2361</v>
      </c>
      <c r="C2181" s="2">
        <v>2</v>
      </c>
      <c r="D2181" s="3">
        <v>3</v>
      </c>
      <c r="E2181" s="5">
        <v>4</v>
      </c>
    </row>
    <row r="2182" spans="1:6" x14ac:dyDescent="0.25">
      <c r="A2182">
        <v>2362</v>
      </c>
      <c r="C2182" s="2">
        <v>2</v>
      </c>
      <c r="D2182" s="3">
        <v>3</v>
      </c>
      <c r="E2182" s="5">
        <v>4</v>
      </c>
    </row>
    <row r="2183" spans="1:6" x14ac:dyDescent="0.25">
      <c r="A2183">
        <v>2363</v>
      </c>
      <c r="D2183" s="3">
        <v>3</v>
      </c>
      <c r="E2183" s="5">
        <v>4</v>
      </c>
    </row>
    <row r="2184" spans="1:6" x14ac:dyDescent="0.25">
      <c r="A2184">
        <v>2364</v>
      </c>
      <c r="B2184" s="4">
        <v>1</v>
      </c>
      <c r="D2184" s="3">
        <v>3</v>
      </c>
      <c r="E2184" s="5">
        <v>4</v>
      </c>
    </row>
    <row r="2185" spans="1:6" x14ac:dyDescent="0.25">
      <c r="A2185">
        <v>2365</v>
      </c>
      <c r="B2185" s="4">
        <v>1</v>
      </c>
      <c r="D2185" s="3">
        <v>3</v>
      </c>
      <c r="E2185" s="5">
        <v>4</v>
      </c>
    </row>
    <row r="2186" spans="1:6" x14ac:dyDescent="0.25">
      <c r="A2186">
        <v>2366</v>
      </c>
      <c r="B2186" s="4">
        <v>1</v>
      </c>
      <c r="D2186" s="3">
        <v>3</v>
      </c>
      <c r="E2186" s="5">
        <v>4</v>
      </c>
    </row>
    <row r="2187" spans="1:6" x14ac:dyDescent="0.25">
      <c r="A2187">
        <v>2367</v>
      </c>
      <c r="B2187" s="4">
        <v>1</v>
      </c>
      <c r="D2187" s="3">
        <v>3</v>
      </c>
      <c r="E2187" s="5">
        <v>4</v>
      </c>
    </row>
    <row r="2188" spans="1:6" x14ac:dyDescent="0.25">
      <c r="A2188">
        <v>2368</v>
      </c>
      <c r="B2188" s="4">
        <v>1</v>
      </c>
      <c r="D2188" s="3">
        <v>3</v>
      </c>
      <c r="E2188" s="5">
        <v>4</v>
      </c>
    </row>
    <row r="2189" spans="1:6" x14ac:dyDescent="0.25">
      <c r="A2189">
        <v>2369</v>
      </c>
      <c r="B2189" s="4">
        <v>1</v>
      </c>
      <c r="E2189" s="5">
        <v>4</v>
      </c>
      <c r="F2189" t="s">
        <v>22</v>
      </c>
    </row>
    <row r="2190" spans="1:6" x14ac:dyDescent="0.25">
      <c r="A2190">
        <v>2402</v>
      </c>
    </row>
    <row r="2191" spans="1:6" x14ac:dyDescent="0.25">
      <c r="A2191">
        <v>2403</v>
      </c>
    </row>
    <row r="2192" spans="1:6" x14ac:dyDescent="0.25">
      <c r="A2192">
        <v>2404</v>
      </c>
      <c r="F2192" t="s">
        <v>22</v>
      </c>
    </row>
    <row r="2193" spans="1:5" x14ac:dyDescent="0.25">
      <c r="A2193">
        <v>2405</v>
      </c>
      <c r="B2193" s="4">
        <v>1</v>
      </c>
    </row>
    <row r="2194" spans="1:5" x14ac:dyDescent="0.25">
      <c r="A2194">
        <v>2406</v>
      </c>
      <c r="B2194" s="4">
        <v>1</v>
      </c>
    </row>
    <row r="2195" spans="1:5" x14ac:dyDescent="0.25">
      <c r="A2195">
        <v>2407</v>
      </c>
      <c r="B2195" s="4">
        <v>1</v>
      </c>
    </row>
    <row r="2196" spans="1:5" x14ac:dyDescent="0.25">
      <c r="A2196">
        <v>2408</v>
      </c>
      <c r="B2196" s="4">
        <v>1</v>
      </c>
    </row>
    <row r="2197" spans="1:5" x14ac:dyDescent="0.25">
      <c r="A2197">
        <v>2409</v>
      </c>
      <c r="B2197" s="4">
        <v>1</v>
      </c>
    </row>
    <row r="2198" spans="1:5" x14ac:dyDescent="0.25">
      <c r="A2198">
        <v>2410</v>
      </c>
      <c r="B2198" s="4">
        <v>1</v>
      </c>
      <c r="E2198" s="5">
        <v>4</v>
      </c>
    </row>
    <row r="2199" spans="1:5" x14ac:dyDescent="0.25">
      <c r="A2199">
        <v>2411</v>
      </c>
      <c r="B2199" s="4">
        <v>1</v>
      </c>
      <c r="E2199" s="5">
        <v>4</v>
      </c>
    </row>
    <row r="2200" spans="1:5" x14ac:dyDescent="0.25">
      <c r="A2200">
        <v>2412</v>
      </c>
      <c r="B2200" s="4">
        <v>1</v>
      </c>
      <c r="E2200" s="5">
        <v>4</v>
      </c>
    </row>
    <row r="2201" spans="1:5" x14ac:dyDescent="0.25">
      <c r="A2201">
        <v>2413</v>
      </c>
      <c r="B2201" s="4">
        <v>1</v>
      </c>
      <c r="E2201" s="5">
        <v>4</v>
      </c>
    </row>
    <row r="2202" spans="1:5" x14ac:dyDescent="0.25">
      <c r="A2202">
        <v>2414</v>
      </c>
      <c r="B2202" s="4">
        <v>1</v>
      </c>
      <c r="E2202" s="5">
        <v>4</v>
      </c>
    </row>
    <row r="2203" spans="1:5" x14ac:dyDescent="0.25">
      <c r="A2203">
        <v>2415</v>
      </c>
      <c r="B2203" s="4">
        <v>1</v>
      </c>
      <c r="E2203" s="5">
        <v>4</v>
      </c>
    </row>
    <row r="2204" spans="1:5" x14ac:dyDescent="0.25">
      <c r="A2204">
        <v>2416</v>
      </c>
      <c r="B2204" s="4">
        <v>1</v>
      </c>
      <c r="E2204" s="5">
        <v>4</v>
      </c>
    </row>
    <row r="2205" spans="1:5" x14ac:dyDescent="0.25">
      <c r="A2205">
        <v>2417</v>
      </c>
      <c r="B2205" s="4">
        <v>1</v>
      </c>
      <c r="E2205" s="5">
        <v>4</v>
      </c>
    </row>
    <row r="2206" spans="1:5" x14ac:dyDescent="0.25">
      <c r="A2206">
        <v>2418</v>
      </c>
      <c r="B2206" s="4">
        <v>1</v>
      </c>
      <c r="E2206" s="5">
        <v>4</v>
      </c>
    </row>
    <row r="2207" spans="1:5" x14ac:dyDescent="0.25">
      <c r="A2207">
        <v>2419</v>
      </c>
      <c r="B2207" s="4">
        <v>1</v>
      </c>
      <c r="E2207" s="5">
        <v>4</v>
      </c>
    </row>
    <row r="2208" spans="1:5" x14ac:dyDescent="0.25">
      <c r="A2208">
        <v>2420</v>
      </c>
      <c r="B2208" s="4">
        <v>1</v>
      </c>
      <c r="E2208" s="5">
        <v>4</v>
      </c>
    </row>
    <row r="2209" spans="1:5" x14ac:dyDescent="0.25">
      <c r="A2209">
        <v>2421</v>
      </c>
      <c r="E2209" s="5">
        <v>4</v>
      </c>
    </row>
    <row r="2210" spans="1:5" x14ac:dyDescent="0.25">
      <c r="A2210">
        <v>2422</v>
      </c>
      <c r="D2210" s="3">
        <v>3</v>
      </c>
      <c r="E2210" s="5">
        <v>4</v>
      </c>
    </row>
    <row r="2211" spans="1:5" x14ac:dyDescent="0.25">
      <c r="A2211">
        <v>2423</v>
      </c>
      <c r="D2211" s="3">
        <v>3</v>
      </c>
      <c r="E2211" s="5">
        <v>4</v>
      </c>
    </row>
    <row r="2212" spans="1:5" x14ac:dyDescent="0.25">
      <c r="A2212">
        <v>2424</v>
      </c>
      <c r="D2212" s="3">
        <v>3</v>
      </c>
      <c r="E2212" s="5">
        <v>4</v>
      </c>
    </row>
    <row r="2213" spans="1:5" x14ac:dyDescent="0.25">
      <c r="A2213">
        <v>2425</v>
      </c>
      <c r="C2213" s="2">
        <v>2</v>
      </c>
      <c r="D2213" s="3">
        <v>3</v>
      </c>
    </row>
    <row r="2214" spans="1:5" x14ac:dyDescent="0.25">
      <c r="A2214">
        <v>2426</v>
      </c>
      <c r="C2214" s="2">
        <v>2</v>
      </c>
      <c r="D2214" s="3">
        <v>3</v>
      </c>
    </row>
    <row r="2215" spans="1:5" x14ac:dyDescent="0.25">
      <c r="A2215">
        <v>2427</v>
      </c>
      <c r="C2215" s="2">
        <v>2</v>
      </c>
      <c r="D2215" s="3">
        <v>3</v>
      </c>
    </row>
    <row r="2216" spans="1:5" x14ac:dyDescent="0.25">
      <c r="A2216">
        <v>2428</v>
      </c>
      <c r="C2216" s="2">
        <v>2</v>
      </c>
      <c r="D2216" s="3">
        <v>3</v>
      </c>
    </row>
    <row r="2217" spans="1:5" x14ac:dyDescent="0.25">
      <c r="A2217">
        <v>2429</v>
      </c>
      <c r="C2217" s="2">
        <v>2</v>
      </c>
      <c r="D2217" s="3">
        <v>3</v>
      </c>
    </row>
    <row r="2218" spans="1:5" x14ac:dyDescent="0.25">
      <c r="A2218">
        <v>2430</v>
      </c>
      <c r="C2218" s="2">
        <v>2</v>
      </c>
      <c r="D2218" s="3">
        <v>3</v>
      </c>
    </row>
    <row r="2219" spans="1:5" x14ac:dyDescent="0.25">
      <c r="A2219">
        <v>2431</v>
      </c>
      <c r="C2219" s="2">
        <v>2</v>
      </c>
      <c r="D2219" s="3">
        <v>3</v>
      </c>
    </row>
    <row r="2220" spans="1:5" x14ac:dyDescent="0.25">
      <c r="A2220">
        <v>2432</v>
      </c>
      <c r="C2220" s="2">
        <v>2</v>
      </c>
      <c r="D2220" s="3">
        <v>3</v>
      </c>
    </row>
    <row r="2221" spans="1:5" x14ac:dyDescent="0.25">
      <c r="A2221">
        <v>2433</v>
      </c>
      <c r="C2221" s="2">
        <v>2</v>
      </c>
      <c r="D2221" s="3">
        <v>3</v>
      </c>
    </row>
    <row r="2222" spans="1:5" x14ac:dyDescent="0.25">
      <c r="A2222">
        <v>2434</v>
      </c>
      <c r="C2222" s="2">
        <v>2</v>
      </c>
      <c r="D2222" s="3">
        <v>3</v>
      </c>
    </row>
    <row r="2223" spans="1:5" x14ac:dyDescent="0.25">
      <c r="A2223">
        <v>2435</v>
      </c>
      <c r="C2223" s="2">
        <v>2</v>
      </c>
    </row>
    <row r="2224" spans="1:5" x14ac:dyDescent="0.25">
      <c r="A2224">
        <v>2436</v>
      </c>
      <c r="C2224" s="2">
        <v>2</v>
      </c>
    </row>
    <row r="2225" spans="1:5" x14ac:dyDescent="0.25">
      <c r="A2225">
        <v>2437</v>
      </c>
      <c r="B2225" s="4">
        <v>1</v>
      </c>
      <c r="C2225" s="2">
        <v>2</v>
      </c>
    </row>
    <row r="2226" spans="1:5" x14ac:dyDescent="0.25">
      <c r="A2226">
        <v>2438</v>
      </c>
      <c r="B2226" s="4">
        <v>1</v>
      </c>
      <c r="C2226" s="2">
        <v>2</v>
      </c>
    </row>
    <row r="2227" spans="1:5" x14ac:dyDescent="0.25">
      <c r="A2227">
        <v>2439</v>
      </c>
      <c r="B2227" s="4">
        <v>1</v>
      </c>
      <c r="E2227" s="5">
        <v>4</v>
      </c>
    </row>
    <row r="2228" spans="1:5" x14ac:dyDescent="0.25">
      <c r="A2228">
        <v>2440</v>
      </c>
      <c r="B2228" s="4">
        <v>1</v>
      </c>
      <c r="E2228" s="5">
        <v>4</v>
      </c>
    </row>
    <row r="2229" spans="1:5" x14ac:dyDescent="0.25">
      <c r="A2229">
        <v>2441</v>
      </c>
      <c r="B2229" s="4">
        <v>1</v>
      </c>
      <c r="E2229" s="5">
        <v>4</v>
      </c>
    </row>
    <row r="2230" spans="1:5" x14ac:dyDescent="0.25">
      <c r="A2230">
        <v>2442</v>
      </c>
      <c r="B2230" s="4">
        <v>1</v>
      </c>
      <c r="E2230" s="5">
        <v>4</v>
      </c>
    </row>
    <row r="2231" spans="1:5" x14ac:dyDescent="0.25">
      <c r="A2231">
        <v>2443</v>
      </c>
      <c r="B2231" s="4">
        <v>1</v>
      </c>
      <c r="E2231" s="5">
        <v>4</v>
      </c>
    </row>
    <row r="2232" spans="1:5" x14ac:dyDescent="0.25">
      <c r="A2232">
        <v>2444</v>
      </c>
      <c r="B2232" s="4">
        <v>1</v>
      </c>
      <c r="E2232" s="5">
        <v>4</v>
      </c>
    </row>
    <row r="2233" spans="1:5" x14ac:dyDescent="0.25">
      <c r="A2233">
        <v>2445</v>
      </c>
      <c r="B2233" s="4">
        <v>1</v>
      </c>
      <c r="E2233" s="5">
        <v>4</v>
      </c>
    </row>
    <row r="2234" spans="1:5" x14ac:dyDescent="0.25">
      <c r="A2234">
        <v>2446</v>
      </c>
      <c r="B2234" s="4">
        <v>1</v>
      </c>
      <c r="E2234" s="5">
        <v>4</v>
      </c>
    </row>
    <row r="2235" spans="1:5" x14ac:dyDescent="0.25">
      <c r="A2235">
        <v>2447</v>
      </c>
      <c r="B2235" s="4">
        <v>1</v>
      </c>
      <c r="E2235" s="5">
        <v>4</v>
      </c>
    </row>
    <row r="2236" spans="1:5" x14ac:dyDescent="0.25">
      <c r="A2236">
        <v>2448</v>
      </c>
      <c r="B2236" s="4">
        <v>1</v>
      </c>
      <c r="E2236" s="5">
        <v>4</v>
      </c>
    </row>
    <row r="2237" spans="1:5" x14ac:dyDescent="0.25">
      <c r="A2237">
        <v>2449</v>
      </c>
      <c r="B2237" s="4">
        <v>1</v>
      </c>
      <c r="E2237" s="5">
        <v>4</v>
      </c>
    </row>
    <row r="2238" spans="1:5" x14ac:dyDescent="0.25">
      <c r="A2238">
        <v>2450</v>
      </c>
      <c r="D2238" s="3">
        <v>3</v>
      </c>
      <c r="E2238" s="5">
        <v>4</v>
      </c>
    </row>
    <row r="2239" spans="1:5" x14ac:dyDescent="0.25">
      <c r="A2239">
        <v>2451</v>
      </c>
      <c r="D2239" s="3">
        <v>3</v>
      </c>
      <c r="E2239" s="5">
        <v>4</v>
      </c>
    </row>
    <row r="2240" spans="1:5" x14ac:dyDescent="0.25">
      <c r="A2240">
        <v>2452</v>
      </c>
      <c r="C2240" s="2">
        <v>2</v>
      </c>
      <c r="D2240" s="3">
        <v>3</v>
      </c>
      <c r="E2240" s="5">
        <v>4</v>
      </c>
    </row>
    <row r="2241" spans="1:5" x14ac:dyDescent="0.25">
      <c r="A2241">
        <v>2453</v>
      </c>
      <c r="C2241" s="2">
        <v>2</v>
      </c>
      <c r="D2241" s="3">
        <v>3</v>
      </c>
      <c r="E2241" s="5">
        <v>4</v>
      </c>
    </row>
    <row r="2242" spans="1:5" x14ac:dyDescent="0.25">
      <c r="A2242">
        <v>2454</v>
      </c>
      <c r="C2242" s="2">
        <v>2</v>
      </c>
      <c r="D2242" s="3">
        <v>3</v>
      </c>
      <c r="E2242" s="5">
        <v>4</v>
      </c>
    </row>
    <row r="2243" spans="1:5" x14ac:dyDescent="0.25">
      <c r="A2243">
        <v>2455</v>
      </c>
      <c r="C2243" s="2">
        <v>2</v>
      </c>
      <c r="D2243" s="3">
        <v>3</v>
      </c>
      <c r="E2243" s="5">
        <v>4</v>
      </c>
    </row>
    <row r="2244" spans="1:5" x14ac:dyDescent="0.25">
      <c r="A2244">
        <v>2456</v>
      </c>
      <c r="C2244" s="2">
        <v>2</v>
      </c>
      <c r="D2244" s="3">
        <v>3</v>
      </c>
    </row>
    <row r="2245" spans="1:5" x14ac:dyDescent="0.25">
      <c r="A2245">
        <v>2457</v>
      </c>
      <c r="C2245" s="2">
        <v>2</v>
      </c>
      <c r="D2245" s="3">
        <v>3</v>
      </c>
    </row>
    <row r="2246" spans="1:5" x14ac:dyDescent="0.25">
      <c r="A2246">
        <v>2458</v>
      </c>
      <c r="C2246" s="2">
        <v>2</v>
      </c>
      <c r="D2246" s="3">
        <v>3</v>
      </c>
    </row>
    <row r="2247" spans="1:5" x14ac:dyDescent="0.25">
      <c r="A2247">
        <v>2459</v>
      </c>
      <c r="C2247" s="2">
        <v>2</v>
      </c>
      <c r="D2247" s="3">
        <v>3</v>
      </c>
    </row>
    <row r="2248" spans="1:5" x14ac:dyDescent="0.25">
      <c r="A2248">
        <v>2460</v>
      </c>
      <c r="C2248" s="2">
        <v>2</v>
      </c>
      <c r="D2248" s="3">
        <v>3</v>
      </c>
    </row>
    <row r="2249" spans="1:5" x14ac:dyDescent="0.25">
      <c r="A2249">
        <v>2461</v>
      </c>
      <c r="C2249" s="2">
        <v>2</v>
      </c>
      <c r="D2249" s="3">
        <v>3</v>
      </c>
    </row>
    <row r="2250" spans="1:5" x14ac:dyDescent="0.25">
      <c r="A2250">
        <v>2462</v>
      </c>
      <c r="C2250" s="2">
        <v>2</v>
      </c>
      <c r="D2250" s="3">
        <v>3</v>
      </c>
    </row>
    <row r="2251" spans="1:5" x14ac:dyDescent="0.25">
      <c r="A2251">
        <v>2463</v>
      </c>
      <c r="C2251" s="2">
        <v>2</v>
      </c>
      <c r="D2251" s="3">
        <v>3</v>
      </c>
    </row>
    <row r="2252" spans="1:5" x14ac:dyDescent="0.25">
      <c r="A2252">
        <v>2464</v>
      </c>
      <c r="B2252" s="4">
        <v>1</v>
      </c>
      <c r="C2252" s="2">
        <v>2</v>
      </c>
      <c r="D2252" s="3">
        <v>3</v>
      </c>
    </row>
    <row r="2253" spans="1:5" x14ac:dyDescent="0.25">
      <c r="A2253">
        <v>2465</v>
      </c>
      <c r="B2253" s="4">
        <v>1</v>
      </c>
      <c r="C2253" s="2">
        <v>2</v>
      </c>
    </row>
    <row r="2254" spans="1:5" x14ac:dyDescent="0.25">
      <c r="A2254">
        <v>2466</v>
      </c>
      <c r="B2254" s="4">
        <v>1</v>
      </c>
      <c r="C2254" s="2">
        <v>2</v>
      </c>
    </row>
    <row r="2255" spans="1:5" x14ac:dyDescent="0.25">
      <c r="A2255">
        <v>2467</v>
      </c>
      <c r="B2255" s="4">
        <v>1</v>
      </c>
    </row>
    <row r="2256" spans="1:5" x14ac:dyDescent="0.25">
      <c r="A2256">
        <v>2468</v>
      </c>
      <c r="B2256" s="4">
        <v>1</v>
      </c>
    </row>
    <row r="2257" spans="1:5" x14ac:dyDescent="0.25">
      <c r="A2257">
        <v>2469</v>
      </c>
      <c r="B2257" s="4">
        <v>1</v>
      </c>
    </row>
    <row r="2258" spans="1:5" x14ac:dyDescent="0.25">
      <c r="A2258">
        <v>2470</v>
      </c>
      <c r="B2258" s="4">
        <v>1</v>
      </c>
      <c r="E2258" s="5">
        <v>4</v>
      </c>
    </row>
    <row r="2259" spans="1:5" x14ac:dyDescent="0.25">
      <c r="A2259">
        <v>2471</v>
      </c>
      <c r="B2259" s="4">
        <v>1</v>
      </c>
      <c r="E2259" s="5">
        <v>4</v>
      </c>
    </row>
    <row r="2260" spans="1:5" x14ac:dyDescent="0.25">
      <c r="A2260">
        <v>2472</v>
      </c>
      <c r="B2260" s="4">
        <v>1</v>
      </c>
      <c r="E2260" s="5">
        <v>4</v>
      </c>
    </row>
    <row r="2261" spans="1:5" x14ac:dyDescent="0.25">
      <c r="A2261">
        <v>2473</v>
      </c>
      <c r="B2261" s="4">
        <v>1</v>
      </c>
      <c r="E2261" s="5">
        <v>4</v>
      </c>
    </row>
    <row r="2262" spans="1:5" x14ac:dyDescent="0.25">
      <c r="A2262">
        <v>2474</v>
      </c>
      <c r="B2262" s="4">
        <v>1</v>
      </c>
      <c r="E2262" s="5">
        <v>4</v>
      </c>
    </row>
    <row r="2263" spans="1:5" x14ac:dyDescent="0.25">
      <c r="A2263">
        <v>2475</v>
      </c>
      <c r="B2263" s="4">
        <v>1</v>
      </c>
      <c r="E2263" s="5">
        <v>4</v>
      </c>
    </row>
    <row r="2264" spans="1:5" x14ac:dyDescent="0.25">
      <c r="A2264">
        <v>2476</v>
      </c>
      <c r="B2264" s="4">
        <v>1</v>
      </c>
      <c r="E2264" s="5">
        <v>4</v>
      </c>
    </row>
    <row r="2265" spans="1:5" x14ac:dyDescent="0.25">
      <c r="A2265">
        <v>2477</v>
      </c>
      <c r="B2265" s="4">
        <v>1</v>
      </c>
      <c r="E2265" s="5">
        <v>4</v>
      </c>
    </row>
    <row r="2266" spans="1:5" x14ac:dyDescent="0.25">
      <c r="A2266">
        <v>2478</v>
      </c>
      <c r="B2266" s="4">
        <v>1</v>
      </c>
      <c r="E2266" s="5">
        <v>4</v>
      </c>
    </row>
    <row r="2267" spans="1:5" x14ac:dyDescent="0.25">
      <c r="A2267">
        <v>2479</v>
      </c>
      <c r="B2267" s="4">
        <v>1</v>
      </c>
      <c r="E2267" s="5">
        <v>4</v>
      </c>
    </row>
    <row r="2268" spans="1:5" x14ac:dyDescent="0.25">
      <c r="A2268">
        <v>2480</v>
      </c>
      <c r="B2268" s="4">
        <v>1</v>
      </c>
      <c r="D2268" s="3">
        <v>3</v>
      </c>
      <c r="E2268" s="5">
        <v>4</v>
      </c>
    </row>
    <row r="2269" spans="1:5" x14ac:dyDescent="0.25">
      <c r="A2269">
        <v>2481</v>
      </c>
      <c r="D2269" s="3">
        <v>3</v>
      </c>
      <c r="E2269" s="5">
        <v>4</v>
      </c>
    </row>
    <row r="2270" spans="1:5" x14ac:dyDescent="0.25">
      <c r="A2270">
        <v>2482</v>
      </c>
      <c r="C2270" s="2">
        <v>2</v>
      </c>
      <c r="D2270" s="3">
        <v>3</v>
      </c>
      <c r="E2270" s="5">
        <v>4</v>
      </c>
    </row>
    <row r="2271" spans="1:5" x14ac:dyDescent="0.25">
      <c r="A2271">
        <v>2483</v>
      </c>
      <c r="C2271" s="2">
        <v>2</v>
      </c>
      <c r="D2271" s="3">
        <v>3</v>
      </c>
      <c r="E2271" s="5">
        <v>4</v>
      </c>
    </row>
    <row r="2272" spans="1:5" x14ac:dyDescent="0.25">
      <c r="A2272">
        <v>2484</v>
      </c>
      <c r="C2272" s="2">
        <v>2</v>
      </c>
      <c r="D2272" s="3">
        <v>3</v>
      </c>
      <c r="E2272" s="5">
        <v>4</v>
      </c>
    </row>
    <row r="2273" spans="1:5" x14ac:dyDescent="0.25">
      <c r="A2273">
        <v>2485</v>
      </c>
      <c r="C2273" s="2">
        <v>2</v>
      </c>
      <c r="D2273" s="3">
        <v>3</v>
      </c>
      <c r="E2273" s="5">
        <v>4</v>
      </c>
    </row>
    <row r="2274" spans="1:5" x14ac:dyDescent="0.25">
      <c r="A2274">
        <v>2486</v>
      </c>
      <c r="C2274" s="2">
        <v>2</v>
      </c>
      <c r="D2274" s="3">
        <v>3</v>
      </c>
    </row>
    <row r="2275" spans="1:5" x14ac:dyDescent="0.25">
      <c r="A2275">
        <v>2487</v>
      </c>
      <c r="C2275" s="2">
        <v>2</v>
      </c>
      <c r="D2275" s="3">
        <v>3</v>
      </c>
    </row>
    <row r="2276" spans="1:5" x14ac:dyDescent="0.25">
      <c r="A2276">
        <v>2488</v>
      </c>
      <c r="C2276" s="2">
        <v>2</v>
      </c>
      <c r="D2276" s="3">
        <v>3</v>
      </c>
    </row>
    <row r="2277" spans="1:5" x14ac:dyDescent="0.25">
      <c r="A2277">
        <v>2489</v>
      </c>
      <c r="C2277" s="2">
        <v>2</v>
      </c>
      <c r="D2277" s="3">
        <v>3</v>
      </c>
    </row>
    <row r="2278" spans="1:5" x14ac:dyDescent="0.25">
      <c r="A2278">
        <v>2490</v>
      </c>
      <c r="C2278" s="2">
        <v>2</v>
      </c>
      <c r="D2278" s="3">
        <v>3</v>
      </c>
    </row>
    <row r="2279" spans="1:5" x14ac:dyDescent="0.25">
      <c r="A2279">
        <v>2491</v>
      </c>
      <c r="C2279" s="2">
        <v>2</v>
      </c>
      <c r="D2279" s="3">
        <v>3</v>
      </c>
    </row>
    <row r="2280" spans="1:5" x14ac:dyDescent="0.25">
      <c r="A2280">
        <v>2492</v>
      </c>
      <c r="C2280" s="2">
        <v>2</v>
      </c>
      <c r="D2280" s="3">
        <v>3</v>
      </c>
    </row>
    <row r="2281" spans="1:5" x14ac:dyDescent="0.25">
      <c r="A2281">
        <v>2493</v>
      </c>
      <c r="C2281" s="2">
        <v>2</v>
      </c>
      <c r="D2281" s="3">
        <v>3</v>
      </c>
    </row>
    <row r="2282" spans="1:5" x14ac:dyDescent="0.25">
      <c r="A2282">
        <v>2494</v>
      </c>
      <c r="C2282" s="2">
        <v>2</v>
      </c>
      <c r="D2282" s="3">
        <v>3</v>
      </c>
    </row>
    <row r="2283" spans="1:5" x14ac:dyDescent="0.25">
      <c r="A2283">
        <v>2495</v>
      </c>
      <c r="C2283" s="2">
        <v>2</v>
      </c>
      <c r="D2283" s="3">
        <v>3</v>
      </c>
    </row>
    <row r="2284" spans="1:5" x14ac:dyDescent="0.25">
      <c r="A2284">
        <v>2496</v>
      </c>
      <c r="C2284" s="2">
        <v>2</v>
      </c>
      <c r="D2284" s="3">
        <v>3</v>
      </c>
    </row>
    <row r="2285" spans="1:5" x14ac:dyDescent="0.25">
      <c r="A2285">
        <v>2497</v>
      </c>
      <c r="C2285" s="2">
        <v>2</v>
      </c>
      <c r="D2285" s="3">
        <v>3</v>
      </c>
    </row>
    <row r="2286" spans="1:5" x14ac:dyDescent="0.25">
      <c r="A2286">
        <v>2498</v>
      </c>
      <c r="B2286" s="4">
        <v>1</v>
      </c>
      <c r="E2286" s="5">
        <v>4</v>
      </c>
    </row>
    <row r="2287" spans="1:5" x14ac:dyDescent="0.25">
      <c r="A2287">
        <v>2499</v>
      </c>
      <c r="B2287" s="4">
        <v>1</v>
      </c>
      <c r="E2287" s="5">
        <v>4</v>
      </c>
    </row>
    <row r="2288" spans="1:5" x14ac:dyDescent="0.25">
      <c r="A2288">
        <v>2500</v>
      </c>
      <c r="B2288" s="4">
        <v>1</v>
      </c>
      <c r="E2288" s="5">
        <v>4</v>
      </c>
    </row>
    <row r="2289" spans="1:5" x14ac:dyDescent="0.25">
      <c r="A2289">
        <v>2501</v>
      </c>
      <c r="B2289" s="4">
        <v>1</v>
      </c>
      <c r="E2289" s="5">
        <v>4</v>
      </c>
    </row>
    <row r="2290" spans="1:5" x14ac:dyDescent="0.25">
      <c r="A2290">
        <v>2502</v>
      </c>
      <c r="B2290" s="4">
        <v>1</v>
      </c>
      <c r="E2290" s="5">
        <v>4</v>
      </c>
    </row>
    <row r="2291" spans="1:5" x14ac:dyDescent="0.25">
      <c r="A2291">
        <v>2503</v>
      </c>
      <c r="B2291" s="4">
        <v>1</v>
      </c>
      <c r="E2291" s="5">
        <v>4</v>
      </c>
    </row>
    <row r="2292" spans="1:5" x14ac:dyDescent="0.25">
      <c r="A2292">
        <v>2504</v>
      </c>
      <c r="B2292" s="4">
        <v>1</v>
      </c>
      <c r="E2292" s="5">
        <v>4</v>
      </c>
    </row>
    <row r="2293" spans="1:5" x14ac:dyDescent="0.25">
      <c r="A2293">
        <v>2505</v>
      </c>
      <c r="B2293" s="4">
        <v>1</v>
      </c>
      <c r="E2293" s="5">
        <v>4</v>
      </c>
    </row>
    <row r="2294" spans="1:5" x14ac:dyDescent="0.25">
      <c r="A2294">
        <v>2506</v>
      </c>
      <c r="B2294" s="4">
        <v>1</v>
      </c>
      <c r="E2294" s="5">
        <v>4</v>
      </c>
    </row>
    <row r="2295" spans="1:5" x14ac:dyDescent="0.25">
      <c r="A2295">
        <v>2507</v>
      </c>
      <c r="B2295" s="4">
        <v>1</v>
      </c>
      <c r="E2295" s="5">
        <v>4</v>
      </c>
    </row>
    <row r="2296" spans="1:5" x14ac:dyDescent="0.25">
      <c r="A2296">
        <v>2508</v>
      </c>
      <c r="B2296" s="4">
        <v>1</v>
      </c>
      <c r="E2296" s="5">
        <v>4</v>
      </c>
    </row>
    <row r="2297" spans="1:5" x14ac:dyDescent="0.25">
      <c r="A2297">
        <v>2509</v>
      </c>
      <c r="B2297" s="4">
        <v>1</v>
      </c>
      <c r="E2297" s="5">
        <v>4</v>
      </c>
    </row>
    <row r="2298" spans="1:5" x14ac:dyDescent="0.25">
      <c r="A2298">
        <v>2510</v>
      </c>
      <c r="B2298" s="4">
        <v>1</v>
      </c>
      <c r="E2298" s="5">
        <v>4</v>
      </c>
    </row>
    <row r="2299" spans="1:5" x14ac:dyDescent="0.25">
      <c r="A2299">
        <v>2511</v>
      </c>
      <c r="B2299" s="4">
        <v>1</v>
      </c>
      <c r="E2299" s="5">
        <v>4</v>
      </c>
    </row>
    <row r="2300" spans="1:5" x14ac:dyDescent="0.25">
      <c r="A2300">
        <v>2512</v>
      </c>
      <c r="B2300" s="4">
        <v>1</v>
      </c>
      <c r="E2300" s="5">
        <v>4</v>
      </c>
    </row>
    <row r="2301" spans="1:5" x14ac:dyDescent="0.25">
      <c r="A2301">
        <v>2513</v>
      </c>
    </row>
    <row r="2302" spans="1:5" x14ac:dyDescent="0.25">
      <c r="A2302">
        <v>2514</v>
      </c>
      <c r="C2302" s="2">
        <v>2</v>
      </c>
    </row>
    <row r="2303" spans="1:5" x14ac:dyDescent="0.25">
      <c r="A2303">
        <v>2515</v>
      </c>
      <c r="C2303" s="2">
        <v>2</v>
      </c>
      <c r="D2303" s="3">
        <v>3</v>
      </c>
    </row>
    <row r="2304" spans="1:5" x14ac:dyDescent="0.25">
      <c r="A2304">
        <v>2516</v>
      </c>
      <c r="C2304" s="2">
        <v>2</v>
      </c>
      <c r="D2304" s="3">
        <v>3</v>
      </c>
    </row>
    <row r="2305" spans="1:5" x14ac:dyDescent="0.25">
      <c r="A2305">
        <v>2517</v>
      </c>
      <c r="C2305" s="2">
        <v>2</v>
      </c>
      <c r="D2305" s="3">
        <v>3</v>
      </c>
    </row>
    <row r="2306" spans="1:5" x14ac:dyDescent="0.25">
      <c r="A2306">
        <v>2518</v>
      </c>
      <c r="C2306" s="2">
        <v>2</v>
      </c>
      <c r="D2306" s="3">
        <v>3</v>
      </c>
    </row>
    <row r="2307" spans="1:5" x14ac:dyDescent="0.25">
      <c r="A2307">
        <v>2519</v>
      </c>
      <c r="C2307" s="2">
        <v>2</v>
      </c>
      <c r="D2307" s="3">
        <v>3</v>
      </c>
    </row>
    <row r="2308" spans="1:5" x14ac:dyDescent="0.25">
      <c r="A2308">
        <v>2520</v>
      </c>
      <c r="C2308" s="2">
        <v>2</v>
      </c>
      <c r="D2308" s="3">
        <v>3</v>
      </c>
    </row>
    <row r="2309" spans="1:5" x14ac:dyDescent="0.25">
      <c r="A2309">
        <v>2521</v>
      </c>
      <c r="C2309" s="2">
        <v>2</v>
      </c>
      <c r="D2309" s="3">
        <v>3</v>
      </c>
    </row>
    <row r="2310" spans="1:5" x14ac:dyDescent="0.25">
      <c r="A2310">
        <v>2522</v>
      </c>
      <c r="C2310" s="2">
        <v>2</v>
      </c>
      <c r="D2310" s="3">
        <v>3</v>
      </c>
    </row>
    <row r="2311" spans="1:5" x14ac:dyDescent="0.25">
      <c r="A2311">
        <v>2523</v>
      </c>
      <c r="C2311" s="2">
        <v>2</v>
      </c>
      <c r="D2311" s="3">
        <v>3</v>
      </c>
    </row>
    <row r="2312" spans="1:5" x14ac:dyDescent="0.25">
      <c r="A2312">
        <v>2524</v>
      </c>
      <c r="C2312" s="2">
        <v>2</v>
      </c>
      <c r="D2312" s="3">
        <v>3</v>
      </c>
    </row>
    <row r="2313" spans="1:5" x14ac:dyDescent="0.25">
      <c r="A2313">
        <v>2525</v>
      </c>
      <c r="C2313" s="2">
        <v>2</v>
      </c>
      <c r="D2313" s="3">
        <v>3</v>
      </c>
    </row>
    <row r="2314" spans="1:5" x14ac:dyDescent="0.25">
      <c r="A2314">
        <v>2526</v>
      </c>
      <c r="C2314" s="2">
        <v>2</v>
      </c>
      <c r="D2314" s="3">
        <v>3</v>
      </c>
    </row>
    <row r="2315" spans="1:5" x14ac:dyDescent="0.25">
      <c r="A2315">
        <v>2527</v>
      </c>
      <c r="C2315" s="2">
        <v>2</v>
      </c>
      <c r="D2315" s="3">
        <v>3</v>
      </c>
    </row>
    <row r="2316" spans="1:5" x14ac:dyDescent="0.25">
      <c r="A2316">
        <v>2528</v>
      </c>
      <c r="B2316" s="4">
        <v>1</v>
      </c>
    </row>
    <row r="2317" spans="1:5" x14ac:dyDescent="0.25">
      <c r="A2317">
        <v>2529</v>
      </c>
      <c r="B2317" s="4">
        <v>1</v>
      </c>
      <c r="E2317" s="5">
        <v>4</v>
      </c>
    </row>
    <row r="2318" spans="1:5" x14ac:dyDescent="0.25">
      <c r="A2318">
        <v>2530</v>
      </c>
      <c r="B2318" s="4">
        <v>1</v>
      </c>
      <c r="E2318" s="5">
        <v>4</v>
      </c>
    </row>
    <row r="2319" spans="1:5" x14ac:dyDescent="0.25">
      <c r="A2319">
        <v>2531</v>
      </c>
      <c r="B2319" s="4">
        <v>1</v>
      </c>
      <c r="E2319" s="5">
        <v>4</v>
      </c>
    </row>
    <row r="2320" spans="1:5" x14ac:dyDescent="0.25">
      <c r="A2320">
        <v>2532</v>
      </c>
      <c r="B2320" s="4">
        <v>1</v>
      </c>
      <c r="E2320" s="5">
        <v>4</v>
      </c>
    </row>
    <row r="2321" spans="1:5" x14ac:dyDescent="0.25">
      <c r="A2321">
        <v>2533</v>
      </c>
      <c r="B2321" s="4">
        <v>1</v>
      </c>
      <c r="E2321" s="5">
        <v>4</v>
      </c>
    </row>
    <row r="2322" spans="1:5" x14ac:dyDescent="0.25">
      <c r="A2322">
        <v>2534</v>
      </c>
      <c r="B2322" s="4">
        <v>1</v>
      </c>
      <c r="E2322" s="5">
        <v>4</v>
      </c>
    </row>
    <row r="2323" spans="1:5" x14ac:dyDescent="0.25">
      <c r="A2323">
        <v>2535</v>
      </c>
      <c r="B2323" s="4">
        <v>1</v>
      </c>
      <c r="E2323" s="5">
        <v>4</v>
      </c>
    </row>
    <row r="2324" spans="1:5" x14ac:dyDescent="0.25">
      <c r="A2324">
        <v>2536</v>
      </c>
      <c r="B2324" s="4">
        <v>1</v>
      </c>
      <c r="E2324" s="5">
        <v>4</v>
      </c>
    </row>
    <row r="2325" spans="1:5" x14ac:dyDescent="0.25">
      <c r="A2325">
        <v>2537</v>
      </c>
      <c r="B2325" s="4">
        <v>1</v>
      </c>
      <c r="E2325" s="5">
        <v>4</v>
      </c>
    </row>
    <row r="2326" spans="1:5" x14ac:dyDescent="0.25">
      <c r="A2326">
        <v>2538</v>
      </c>
      <c r="B2326" s="4">
        <v>1</v>
      </c>
      <c r="E2326" s="5">
        <v>4</v>
      </c>
    </row>
    <row r="2327" spans="1:5" x14ac:dyDescent="0.25">
      <c r="A2327">
        <v>2539</v>
      </c>
      <c r="B2327" s="4">
        <v>1</v>
      </c>
      <c r="E2327" s="5">
        <v>4</v>
      </c>
    </row>
    <row r="2328" spans="1:5" x14ac:dyDescent="0.25">
      <c r="A2328">
        <v>2540</v>
      </c>
      <c r="B2328" s="4">
        <v>1</v>
      </c>
      <c r="E2328" s="5">
        <v>4</v>
      </c>
    </row>
    <row r="2329" spans="1:5" x14ac:dyDescent="0.25">
      <c r="A2329">
        <v>2541</v>
      </c>
      <c r="E2329" s="5">
        <v>4</v>
      </c>
    </row>
    <row r="2330" spans="1:5" x14ac:dyDescent="0.25">
      <c r="A2330">
        <v>2542</v>
      </c>
      <c r="E2330" s="5">
        <v>4</v>
      </c>
    </row>
    <row r="2331" spans="1:5" x14ac:dyDescent="0.25">
      <c r="A2331">
        <v>2543</v>
      </c>
      <c r="C2331" s="2">
        <v>2</v>
      </c>
      <c r="D2331" s="3">
        <v>3</v>
      </c>
      <c r="E2331" s="5">
        <v>4</v>
      </c>
    </row>
    <row r="2332" spans="1:5" x14ac:dyDescent="0.25">
      <c r="A2332">
        <v>2544</v>
      </c>
      <c r="C2332" s="2">
        <v>2</v>
      </c>
      <c r="D2332" s="3">
        <v>3</v>
      </c>
    </row>
    <row r="2333" spans="1:5" x14ac:dyDescent="0.25">
      <c r="A2333">
        <v>2545</v>
      </c>
      <c r="C2333" s="2">
        <v>2</v>
      </c>
      <c r="D2333" s="3">
        <v>3</v>
      </c>
    </row>
    <row r="2334" spans="1:5" x14ac:dyDescent="0.25">
      <c r="A2334">
        <v>2546</v>
      </c>
      <c r="C2334" s="2">
        <v>2</v>
      </c>
      <c r="D2334" s="3">
        <v>3</v>
      </c>
    </row>
    <row r="2335" spans="1:5" x14ac:dyDescent="0.25">
      <c r="A2335">
        <v>2547</v>
      </c>
      <c r="C2335" s="2">
        <v>2</v>
      </c>
      <c r="D2335" s="3">
        <v>3</v>
      </c>
    </row>
    <row r="2336" spans="1:5" x14ac:dyDescent="0.25">
      <c r="A2336">
        <v>2548</v>
      </c>
      <c r="C2336" s="2">
        <v>2</v>
      </c>
      <c r="D2336" s="3">
        <v>3</v>
      </c>
    </row>
    <row r="2337" spans="1:5" x14ac:dyDescent="0.25">
      <c r="A2337">
        <v>2549</v>
      </c>
      <c r="C2337" s="2">
        <v>2</v>
      </c>
      <c r="D2337" s="3">
        <v>3</v>
      </c>
    </row>
    <row r="2338" spans="1:5" x14ac:dyDescent="0.25">
      <c r="A2338">
        <v>2550</v>
      </c>
      <c r="C2338" s="2">
        <v>2</v>
      </c>
      <c r="D2338" s="3">
        <v>3</v>
      </c>
    </row>
    <row r="2339" spans="1:5" x14ac:dyDescent="0.25">
      <c r="A2339">
        <v>2551</v>
      </c>
      <c r="C2339" s="2">
        <v>2</v>
      </c>
      <c r="D2339" s="3">
        <v>3</v>
      </c>
    </row>
    <row r="2340" spans="1:5" x14ac:dyDescent="0.25">
      <c r="A2340">
        <v>2552</v>
      </c>
      <c r="C2340" s="2">
        <v>2</v>
      </c>
      <c r="D2340" s="3">
        <v>3</v>
      </c>
    </row>
    <row r="2341" spans="1:5" x14ac:dyDescent="0.25">
      <c r="A2341">
        <v>2553</v>
      </c>
      <c r="C2341" s="2">
        <v>2</v>
      </c>
      <c r="D2341" s="3">
        <v>3</v>
      </c>
    </row>
    <row r="2342" spans="1:5" x14ac:dyDescent="0.25">
      <c r="A2342">
        <v>2554</v>
      </c>
      <c r="C2342" s="2">
        <v>2</v>
      </c>
      <c r="D2342" s="3">
        <v>3</v>
      </c>
    </row>
    <row r="2343" spans="1:5" x14ac:dyDescent="0.25">
      <c r="A2343">
        <v>2555</v>
      </c>
      <c r="C2343" s="2">
        <v>2</v>
      </c>
      <c r="D2343" s="3">
        <v>3</v>
      </c>
    </row>
    <row r="2344" spans="1:5" x14ac:dyDescent="0.25">
      <c r="A2344">
        <v>2556</v>
      </c>
      <c r="C2344" s="2">
        <v>2</v>
      </c>
      <c r="D2344" s="3">
        <v>3</v>
      </c>
    </row>
    <row r="2345" spans="1:5" x14ac:dyDescent="0.25">
      <c r="A2345">
        <v>2557</v>
      </c>
      <c r="C2345" s="2">
        <v>2</v>
      </c>
      <c r="D2345" s="3">
        <v>3</v>
      </c>
    </row>
    <row r="2346" spans="1:5" x14ac:dyDescent="0.25">
      <c r="A2346">
        <v>2558</v>
      </c>
      <c r="E2346" s="5">
        <v>4</v>
      </c>
    </row>
    <row r="2347" spans="1:5" x14ac:dyDescent="0.25">
      <c r="A2347">
        <v>2559</v>
      </c>
      <c r="E2347" s="5">
        <v>4</v>
      </c>
    </row>
    <row r="2348" spans="1:5" x14ac:dyDescent="0.25">
      <c r="A2348">
        <v>2560</v>
      </c>
      <c r="B2348" s="4">
        <v>1</v>
      </c>
      <c r="E2348" s="5">
        <v>4</v>
      </c>
    </row>
    <row r="2349" spans="1:5" x14ac:dyDescent="0.25">
      <c r="A2349">
        <v>2561</v>
      </c>
      <c r="B2349" s="4">
        <v>1</v>
      </c>
      <c r="E2349" s="5">
        <v>4</v>
      </c>
    </row>
    <row r="2350" spans="1:5" x14ac:dyDescent="0.25">
      <c r="A2350">
        <v>2562</v>
      </c>
      <c r="B2350" s="4">
        <v>1</v>
      </c>
      <c r="E2350" s="5">
        <v>4</v>
      </c>
    </row>
    <row r="2351" spans="1:5" x14ac:dyDescent="0.25">
      <c r="A2351">
        <v>2563</v>
      </c>
      <c r="B2351" s="4">
        <v>1</v>
      </c>
      <c r="E2351" s="5">
        <v>4</v>
      </c>
    </row>
    <row r="2352" spans="1:5" x14ac:dyDescent="0.25">
      <c r="A2352">
        <v>2564</v>
      </c>
      <c r="B2352" s="4">
        <v>1</v>
      </c>
      <c r="E2352" s="5">
        <v>4</v>
      </c>
    </row>
    <row r="2353" spans="1:5" x14ac:dyDescent="0.25">
      <c r="A2353">
        <v>2565</v>
      </c>
      <c r="B2353" s="4">
        <v>1</v>
      </c>
      <c r="E2353" s="5">
        <v>4</v>
      </c>
    </row>
    <row r="2354" spans="1:5" x14ac:dyDescent="0.25">
      <c r="A2354">
        <v>2566</v>
      </c>
      <c r="B2354" s="4">
        <v>1</v>
      </c>
      <c r="E2354" s="5">
        <v>4</v>
      </c>
    </row>
    <row r="2355" spans="1:5" x14ac:dyDescent="0.25">
      <c r="A2355">
        <v>2567</v>
      </c>
      <c r="B2355" s="4">
        <v>1</v>
      </c>
      <c r="E2355" s="5">
        <v>4</v>
      </c>
    </row>
    <row r="2356" spans="1:5" x14ac:dyDescent="0.25">
      <c r="A2356">
        <v>2568</v>
      </c>
      <c r="B2356" s="4">
        <v>1</v>
      </c>
      <c r="E2356" s="5">
        <v>4</v>
      </c>
    </row>
    <row r="2357" spans="1:5" x14ac:dyDescent="0.25">
      <c r="A2357">
        <v>2569</v>
      </c>
      <c r="B2357" s="4">
        <v>1</v>
      </c>
      <c r="E2357" s="5">
        <v>4</v>
      </c>
    </row>
    <row r="2358" spans="1:5" x14ac:dyDescent="0.25">
      <c r="A2358">
        <v>2570</v>
      </c>
      <c r="B2358" s="4">
        <v>1</v>
      </c>
      <c r="E2358" s="5">
        <v>4</v>
      </c>
    </row>
    <row r="2359" spans="1:5" x14ac:dyDescent="0.25">
      <c r="A2359">
        <v>2571</v>
      </c>
      <c r="B2359" s="4">
        <v>1</v>
      </c>
      <c r="E2359" s="5">
        <v>4</v>
      </c>
    </row>
    <row r="2360" spans="1:5" x14ac:dyDescent="0.25">
      <c r="A2360">
        <v>2572</v>
      </c>
      <c r="B2360" s="4">
        <v>1</v>
      </c>
      <c r="E2360" s="5">
        <v>4</v>
      </c>
    </row>
    <row r="2361" spans="1:5" x14ac:dyDescent="0.25">
      <c r="A2361">
        <v>2573</v>
      </c>
      <c r="E2361" s="5">
        <v>4</v>
      </c>
    </row>
    <row r="2362" spans="1:5" x14ac:dyDescent="0.25">
      <c r="A2362">
        <v>2574</v>
      </c>
    </row>
    <row r="2363" spans="1:5" x14ac:dyDescent="0.25">
      <c r="A2363">
        <v>2575</v>
      </c>
      <c r="D2363" s="3">
        <v>3</v>
      </c>
    </row>
    <row r="2364" spans="1:5" x14ac:dyDescent="0.25">
      <c r="A2364">
        <v>2576</v>
      </c>
      <c r="C2364" s="2">
        <v>2</v>
      </c>
      <c r="D2364" s="3">
        <v>3</v>
      </c>
    </row>
    <row r="2365" spans="1:5" x14ac:dyDescent="0.25">
      <c r="A2365">
        <v>2577</v>
      </c>
      <c r="C2365" s="2">
        <v>2</v>
      </c>
      <c r="D2365" s="3">
        <v>3</v>
      </c>
    </row>
    <row r="2366" spans="1:5" x14ac:dyDescent="0.25">
      <c r="A2366">
        <v>2578</v>
      </c>
      <c r="C2366" s="2">
        <v>2</v>
      </c>
      <c r="D2366" s="3">
        <v>3</v>
      </c>
    </row>
    <row r="2367" spans="1:5" x14ac:dyDescent="0.25">
      <c r="A2367">
        <v>2579</v>
      </c>
      <c r="C2367" s="2">
        <v>2</v>
      </c>
      <c r="D2367" s="3">
        <v>3</v>
      </c>
    </row>
    <row r="2368" spans="1:5" x14ac:dyDescent="0.25">
      <c r="A2368">
        <v>2580</v>
      </c>
      <c r="C2368" s="2">
        <v>2</v>
      </c>
      <c r="D2368" s="3">
        <v>3</v>
      </c>
    </row>
    <row r="2369" spans="1:5" x14ac:dyDescent="0.25">
      <c r="A2369">
        <v>2581</v>
      </c>
      <c r="C2369" s="2">
        <v>2</v>
      </c>
      <c r="D2369" s="3">
        <v>3</v>
      </c>
    </row>
    <row r="2370" spans="1:5" x14ac:dyDescent="0.25">
      <c r="A2370">
        <v>2582</v>
      </c>
      <c r="C2370" s="2">
        <v>2</v>
      </c>
      <c r="D2370" s="3">
        <v>3</v>
      </c>
    </row>
    <row r="2371" spans="1:5" x14ac:dyDescent="0.25">
      <c r="A2371">
        <v>2583</v>
      </c>
      <c r="C2371" s="2">
        <v>2</v>
      </c>
      <c r="D2371" s="3">
        <v>3</v>
      </c>
    </row>
    <row r="2372" spans="1:5" x14ac:dyDescent="0.25">
      <c r="A2372">
        <v>2584</v>
      </c>
      <c r="C2372" s="2">
        <v>2</v>
      </c>
      <c r="D2372" s="3">
        <v>3</v>
      </c>
    </row>
    <row r="2373" spans="1:5" x14ac:dyDescent="0.25">
      <c r="A2373">
        <v>2585</v>
      </c>
      <c r="C2373" s="2">
        <v>2</v>
      </c>
      <c r="D2373" s="3">
        <v>3</v>
      </c>
    </row>
    <row r="2374" spans="1:5" x14ac:dyDescent="0.25">
      <c r="A2374">
        <v>2586</v>
      </c>
      <c r="C2374" s="2">
        <v>2</v>
      </c>
      <c r="D2374" s="3">
        <v>3</v>
      </c>
    </row>
    <row r="2375" spans="1:5" x14ac:dyDescent="0.25">
      <c r="A2375">
        <v>2587</v>
      </c>
      <c r="C2375" s="2">
        <v>2</v>
      </c>
      <c r="D2375" s="3">
        <v>3</v>
      </c>
    </row>
    <row r="2376" spans="1:5" x14ac:dyDescent="0.25">
      <c r="A2376">
        <v>2588</v>
      </c>
      <c r="C2376" s="2">
        <v>2</v>
      </c>
    </row>
    <row r="2377" spans="1:5" x14ac:dyDescent="0.25">
      <c r="A2377">
        <v>2589</v>
      </c>
      <c r="C2377" s="2">
        <v>2</v>
      </c>
    </row>
    <row r="2378" spans="1:5" x14ac:dyDescent="0.25">
      <c r="A2378">
        <v>2590</v>
      </c>
    </row>
    <row r="2379" spans="1:5" x14ac:dyDescent="0.25">
      <c r="A2379">
        <v>2591</v>
      </c>
      <c r="B2379" s="4">
        <v>1</v>
      </c>
    </row>
    <row r="2380" spans="1:5" x14ac:dyDescent="0.25">
      <c r="A2380">
        <v>2592</v>
      </c>
      <c r="B2380" s="4">
        <v>1</v>
      </c>
      <c r="E2380" s="5">
        <v>4</v>
      </c>
    </row>
    <row r="2381" spans="1:5" x14ac:dyDescent="0.25">
      <c r="A2381">
        <v>2593</v>
      </c>
      <c r="B2381" s="4">
        <v>1</v>
      </c>
      <c r="E2381" s="5">
        <v>4</v>
      </c>
    </row>
    <row r="2382" spans="1:5" x14ac:dyDescent="0.25">
      <c r="A2382">
        <v>2594</v>
      </c>
      <c r="B2382" s="4">
        <v>1</v>
      </c>
      <c r="E2382" s="5">
        <v>4</v>
      </c>
    </row>
    <row r="2383" spans="1:5" x14ac:dyDescent="0.25">
      <c r="A2383">
        <v>2595</v>
      </c>
      <c r="B2383" s="4">
        <v>1</v>
      </c>
      <c r="E2383" s="5">
        <v>4</v>
      </c>
    </row>
    <row r="2384" spans="1:5" x14ac:dyDescent="0.25">
      <c r="A2384">
        <v>2596</v>
      </c>
      <c r="B2384" s="4">
        <v>1</v>
      </c>
      <c r="E2384" s="5">
        <v>4</v>
      </c>
    </row>
    <row r="2385" spans="1:5" x14ac:dyDescent="0.25">
      <c r="A2385">
        <v>2597</v>
      </c>
      <c r="B2385" s="4">
        <v>1</v>
      </c>
      <c r="E2385" s="5">
        <v>4</v>
      </c>
    </row>
    <row r="2386" spans="1:5" x14ac:dyDescent="0.25">
      <c r="A2386">
        <v>2598</v>
      </c>
      <c r="B2386" s="4">
        <v>1</v>
      </c>
      <c r="E2386" s="5">
        <v>4</v>
      </c>
    </row>
    <row r="2387" spans="1:5" x14ac:dyDescent="0.25">
      <c r="A2387">
        <v>2599</v>
      </c>
      <c r="B2387" s="4">
        <v>1</v>
      </c>
      <c r="E2387" s="5">
        <v>4</v>
      </c>
    </row>
    <row r="2388" spans="1:5" x14ac:dyDescent="0.25">
      <c r="A2388">
        <v>2600</v>
      </c>
      <c r="B2388" s="4">
        <v>1</v>
      </c>
      <c r="E2388" s="5">
        <v>4</v>
      </c>
    </row>
    <row r="2389" spans="1:5" x14ac:dyDescent="0.25">
      <c r="A2389">
        <v>2601</v>
      </c>
      <c r="B2389" s="4">
        <v>1</v>
      </c>
      <c r="E2389" s="5">
        <v>4</v>
      </c>
    </row>
    <row r="2390" spans="1:5" x14ac:dyDescent="0.25">
      <c r="A2390">
        <v>2602</v>
      </c>
      <c r="B2390" s="4">
        <v>1</v>
      </c>
      <c r="E2390" s="5">
        <v>4</v>
      </c>
    </row>
    <row r="2391" spans="1:5" x14ac:dyDescent="0.25">
      <c r="A2391">
        <v>2603</v>
      </c>
      <c r="E2391" s="5">
        <v>4</v>
      </c>
    </row>
    <row r="2392" spans="1:5" x14ac:dyDescent="0.25">
      <c r="A2392">
        <v>2604</v>
      </c>
      <c r="E2392" s="5">
        <v>4</v>
      </c>
    </row>
    <row r="2393" spans="1:5" x14ac:dyDescent="0.25">
      <c r="A2393">
        <v>2605</v>
      </c>
      <c r="E2393" s="5">
        <v>4</v>
      </c>
    </row>
    <row r="2394" spans="1:5" x14ac:dyDescent="0.25">
      <c r="A2394">
        <v>2606</v>
      </c>
      <c r="C2394" s="2">
        <v>2</v>
      </c>
      <c r="D2394" s="3">
        <v>3</v>
      </c>
    </row>
    <row r="2395" spans="1:5" x14ac:dyDescent="0.25">
      <c r="A2395">
        <v>2607</v>
      </c>
      <c r="C2395" s="2">
        <v>2</v>
      </c>
      <c r="D2395" s="3">
        <v>3</v>
      </c>
    </row>
    <row r="2396" spans="1:5" x14ac:dyDescent="0.25">
      <c r="A2396">
        <v>2608</v>
      </c>
      <c r="C2396" s="2">
        <v>2</v>
      </c>
      <c r="D2396" s="3">
        <v>3</v>
      </c>
    </row>
    <row r="2397" spans="1:5" x14ac:dyDescent="0.25">
      <c r="A2397">
        <v>2609</v>
      </c>
      <c r="C2397" s="2">
        <v>2</v>
      </c>
      <c r="D2397" s="3">
        <v>3</v>
      </c>
    </row>
    <row r="2398" spans="1:5" x14ac:dyDescent="0.25">
      <c r="A2398">
        <v>2610</v>
      </c>
      <c r="C2398" s="2">
        <v>2</v>
      </c>
      <c r="D2398" s="3">
        <v>3</v>
      </c>
    </row>
    <row r="2399" spans="1:5" x14ac:dyDescent="0.25">
      <c r="A2399">
        <v>2611</v>
      </c>
      <c r="C2399" s="2">
        <v>2</v>
      </c>
      <c r="D2399" s="3">
        <v>3</v>
      </c>
    </row>
    <row r="2400" spans="1:5" x14ac:dyDescent="0.25">
      <c r="A2400">
        <v>2612</v>
      </c>
      <c r="C2400" s="2">
        <v>2</v>
      </c>
      <c r="D2400" s="3">
        <v>3</v>
      </c>
    </row>
    <row r="2401" spans="1:5" x14ac:dyDescent="0.25">
      <c r="A2401">
        <v>2613</v>
      </c>
      <c r="C2401" s="2">
        <v>2</v>
      </c>
      <c r="D2401" s="3">
        <v>3</v>
      </c>
    </row>
    <row r="2402" spans="1:5" x14ac:dyDescent="0.25">
      <c r="A2402">
        <v>2614</v>
      </c>
      <c r="C2402" s="2">
        <v>2</v>
      </c>
      <c r="D2402" s="3">
        <v>3</v>
      </c>
    </row>
    <row r="2403" spans="1:5" x14ac:dyDescent="0.25">
      <c r="A2403">
        <v>2615</v>
      </c>
      <c r="C2403" s="2">
        <v>2</v>
      </c>
      <c r="D2403" s="3">
        <v>3</v>
      </c>
    </row>
    <row r="2404" spans="1:5" x14ac:dyDescent="0.25">
      <c r="A2404">
        <v>2616</v>
      </c>
      <c r="C2404" s="2">
        <v>2</v>
      </c>
      <c r="D2404" s="3">
        <v>3</v>
      </c>
    </row>
    <row r="2405" spans="1:5" x14ac:dyDescent="0.25">
      <c r="A2405">
        <v>2617</v>
      </c>
      <c r="C2405" s="2">
        <v>2</v>
      </c>
      <c r="D2405" s="3">
        <v>3</v>
      </c>
    </row>
    <row r="2406" spans="1:5" x14ac:dyDescent="0.25">
      <c r="A2406">
        <v>2618</v>
      </c>
      <c r="C2406" s="2">
        <v>2</v>
      </c>
      <c r="D2406" s="3">
        <v>3</v>
      </c>
    </row>
    <row r="2407" spans="1:5" x14ac:dyDescent="0.25">
      <c r="A2407">
        <v>2619</v>
      </c>
      <c r="C2407" s="2">
        <v>2</v>
      </c>
    </row>
    <row r="2408" spans="1:5" x14ac:dyDescent="0.25">
      <c r="A2408">
        <v>2620</v>
      </c>
      <c r="C2408" s="2">
        <v>2</v>
      </c>
    </row>
    <row r="2409" spans="1:5" x14ac:dyDescent="0.25">
      <c r="A2409">
        <v>2621</v>
      </c>
      <c r="B2409" s="4">
        <v>1</v>
      </c>
      <c r="E2409" s="5">
        <v>4</v>
      </c>
    </row>
    <row r="2410" spans="1:5" x14ac:dyDescent="0.25">
      <c r="A2410">
        <v>2622</v>
      </c>
      <c r="B2410" s="4">
        <v>1</v>
      </c>
      <c r="E2410" s="5">
        <v>4</v>
      </c>
    </row>
    <row r="2411" spans="1:5" x14ac:dyDescent="0.25">
      <c r="A2411">
        <v>2623</v>
      </c>
      <c r="B2411" s="4">
        <v>1</v>
      </c>
      <c r="E2411" s="5">
        <v>4</v>
      </c>
    </row>
    <row r="2412" spans="1:5" x14ac:dyDescent="0.25">
      <c r="A2412">
        <v>2624</v>
      </c>
      <c r="B2412" s="4">
        <v>1</v>
      </c>
      <c r="E2412" s="5">
        <v>4</v>
      </c>
    </row>
    <row r="2413" spans="1:5" x14ac:dyDescent="0.25">
      <c r="A2413">
        <v>2625</v>
      </c>
      <c r="B2413" s="4">
        <v>1</v>
      </c>
      <c r="E2413" s="5">
        <v>4</v>
      </c>
    </row>
    <row r="2414" spans="1:5" x14ac:dyDescent="0.25">
      <c r="A2414">
        <v>2626</v>
      </c>
      <c r="B2414" s="4">
        <v>1</v>
      </c>
      <c r="E2414" s="5">
        <v>4</v>
      </c>
    </row>
    <row r="2415" spans="1:5" x14ac:dyDescent="0.25">
      <c r="A2415">
        <v>2627</v>
      </c>
      <c r="B2415" s="4">
        <v>1</v>
      </c>
      <c r="E2415" s="5">
        <v>4</v>
      </c>
    </row>
    <row r="2416" spans="1:5" x14ac:dyDescent="0.25">
      <c r="A2416">
        <v>2628</v>
      </c>
      <c r="B2416" s="4">
        <v>1</v>
      </c>
      <c r="E2416" s="5">
        <v>4</v>
      </c>
    </row>
    <row r="2417" spans="1:5" x14ac:dyDescent="0.25">
      <c r="A2417">
        <v>2629</v>
      </c>
      <c r="B2417" s="4">
        <v>1</v>
      </c>
      <c r="E2417" s="5">
        <v>4</v>
      </c>
    </row>
    <row r="2418" spans="1:5" x14ac:dyDescent="0.25">
      <c r="A2418">
        <v>2630</v>
      </c>
      <c r="B2418" s="4">
        <v>1</v>
      </c>
      <c r="E2418" s="5">
        <v>4</v>
      </c>
    </row>
    <row r="2419" spans="1:5" x14ac:dyDescent="0.25">
      <c r="A2419">
        <v>2631</v>
      </c>
      <c r="B2419" s="4">
        <v>1</v>
      </c>
      <c r="E2419" s="5">
        <v>4</v>
      </c>
    </row>
    <row r="2420" spans="1:5" x14ac:dyDescent="0.25">
      <c r="A2420">
        <v>2632</v>
      </c>
      <c r="B2420" s="4">
        <v>1</v>
      </c>
      <c r="E2420" s="5">
        <v>4</v>
      </c>
    </row>
    <row r="2421" spans="1:5" x14ac:dyDescent="0.25">
      <c r="A2421">
        <v>2633</v>
      </c>
      <c r="B2421" s="4">
        <v>1</v>
      </c>
      <c r="E2421" s="5">
        <v>4</v>
      </c>
    </row>
    <row r="2422" spans="1:5" x14ac:dyDescent="0.25">
      <c r="A2422">
        <v>2634</v>
      </c>
      <c r="E2422" s="5">
        <v>4</v>
      </c>
    </row>
    <row r="2423" spans="1:5" x14ac:dyDescent="0.25">
      <c r="A2423">
        <v>2635</v>
      </c>
      <c r="C2423" s="2">
        <v>2</v>
      </c>
      <c r="E2423" s="5">
        <v>4</v>
      </c>
    </row>
    <row r="2424" spans="1:5" x14ac:dyDescent="0.25">
      <c r="A2424">
        <v>2636</v>
      </c>
      <c r="C2424" s="2">
        <v>2</v>
      </c>
    </row>
    <row r="2425" spans="1:5" x14ac:dyDescent="0.25">
      <c r="A2425">
        <v>2637</v>
      </c>
      <c r="C2425" s="2">
        <v>2</v>
      </c>
      <c r="D2425" s="3">
        <v>3</v>
      </c>
    </row>
    <row r="2426" spans="1:5" x14ac:dyDescent="0.25">
      <c r="A2426">
        <v>2638</v>
      </c>
      <c r="C2426" s="2">
        <v>2</v>
      </c>
      <c r="D2426" s="3">
        <v>3</v>
      </c>
    </row>
    <row r="2427" spans="1:5" x14ac:dyDescent="0.25">
      <c r="A2427">
        <v>2639</v>
      </c>
      <c r="C2427" s="2">
        <v>2</v>
      </c>
      <c r="D2427" s="3">
        <v>3</v>
      </c>
    </row>
    <row r="2428" spans="1:5" x14ac:dyDescent="0.25">
      <c r="A2428">
        <v>2640</v>
      </c>
      <c r="C2428" s="2">
        <v>2</v>
      </c>
      <c r="D2428" s="3">
        <v>3</v>
      </c>
    </row>
    <row r="2429" spans="1:5" x14ac:dyDescent="0.25">
      <c r="A2429">
        <v>2641</v>
      </c>
      <c r="C2429" s="2">
        <v>2</v>
      </c>
      <c r="D2429" s="3">
        <v>3</v>
      </c>
    </row>
    <row r="2430" spans="1:5" x14ac:dyDescent="0.25">
      <c r="A2430">
        <v>2642</v>
      </c>
      <c r="C2430" s="2">
        <v>2</v>
      </c>
      <c r="D2430" s="3">
        <v>3</v>
      </c>
    </row>
    <row r="2431" spans="1:5" x14ac:dyDescent="0.25">
      <c r="A2431">
        <v>2643</v>
      </c>
      <c r="C2431" s="2">
        <v>2</v>
      </c>
      <c r="D2431" s="3">
        <v>3</v>
      </c>
    </row>
    <row r="2432" spans="1:5" x14ac:dyDescent="0.25">
      <c r="A2432">
        <v>2644</v>
      </c>
      <c r="C2432" s="2">
        <v>2</v>
      </c>
      <c r="D2432" s="3">
        <v>3</v>
      </c>
    </row>
    <row r="2433" spans="1:5" x14ac:dyDescent="0.25">
      <c r="A2433">
        <v>2645</v>
      </c>
      <c r="C2433" s="2">
        <v>2</v>
      </c>
      <c r="D2433" s="3">
        <v>3</v>
      </c>
    </row>
    <row r="2434" spans="1:5" x14ac:dyDescent="0.25">
      <c r="A2434">
        <v>2646</v>
      </c>
      <c r="C2434" s="2">
        <v>2</v>
      </c>
      <c r="D2434" s="3">
        <v>3</v>
      </c>
    </row>
    <row r="2435" spans="1:5" x14ac:dyDescent="0.25">
      <c r="A2435">
        <v>2647</v>
      </c>
      <c r="C2435" s="2">
        <v>2</v>
      </c>
      <c r="D2435" s="3">
        <v>3</v>
      </c>
    </row>
    <row r="2436" spans="1:5" x14ac:dyDescent="0.25">
      <c r="A2436">
        <v>2648</v>
      </c>
      <c r="C2436" s="2">
        <v>2</v>
      </c>
      <c r="D2436" s="3">
        <v>3</v>
      </c>
    </row>
    <row r="2437" spans="1:5" x14ac:dyDescent="0.25">
      <c r="A2437">
        <v>2649</v>
      </c>
    </row>
    <row r="2438" spans="1:5" x14ac:dyDescent="0.25">
      <c r="A2438">
        <v>2650</v>
      </c>
    </row>
    <row r="2439" spans="1:5" x14ac:dyDescent="0.25">
      <c r="A2439">
        <v>2651</v>
      </c>
      <c r="B2439" s="4">
        <v>1</v>
      </c>
      <c r="E2439" s="5">
        <v>4</v>
      </c>
    </row>
    <row r="2440" spans="1:5" x14ac:dyDescent="0.25">
      <c r="A2440">
        <v>2652</v>
      </c>
      <c r="B2440" s="4">
        <v>1</v>
      </c>
      <c r="E2440" s="5">
        <v>4</v>
      </c>
    </row>
    <row r="2441" spans="1:5" x14ac:dyDescent="0.25">
      <c r="A2441">
        <v>2653</v>
      </c>
      <c r="B2441" s="4">
        <v>1</v>
      </c>
      <c r="E2441" s="5">
        <v>4</v>
      </c>
    </row>
    <row r="2442" spans="1:5" x14ac:dyDescent="0.25">
      <c r="A2442">
        <v>2654</v>
      </c>
      <c r="B2442" s="4">
        <v>1</v>
      </c>
      <c r="E2442" s="5">
        <v>4</v>
      </c>
    </row>
    <row r="2443" spans="1:5" x14ac:dyDescent="0.25">
      <c r="A2443">
        <v>2655</v>
      </c>
      <c r="B2443" s="4">
        <v>1</v>
      </c>
      <c r="E2443" s="5">
        <v>4</v>
      </c>
    </row>
    <row r="2444" spans="1:5" x14ac:dyDescent="0.25">
      <c r="A2444">
        <v>2656</v>
      </c>
      <c r="B2444" s="4">
        <v>1</v>
      </c>
      <c r="E2444" s="5">
        <v>4</v>
      </c>
    </row>
    <row r="2445" spans="1:5" x14ac:dyDescent="0.25">
      <c r="A2445">
        <v>2657</v>
      </c>
      <c r="B2445" s="4">
        <v>1</v>
      </c>
      <c r="E2445" s="5">
        <v>4</v>
      </c>
    </row>
    <row r="2446" spans="1:5" x14ac:dyDescent="0.25">
      <c r="A2446">
        <v>2658</v>
      </c>
      <c r="B2446" s="4">
        <v>1</v>
      </c>
      <c r="E2446" s="5">
        <v>4</v>
      </c>
    </row>
    <row r="2447" spans="1:5" x14ac:dyDescent="0.25">
      <c r="A2447">
        <v>2659</v>
      </c>
      <c r="B2447" s="4">
        <v>1</v>
      </c>
      <c r="E2447" s="5">
        <v>4</v>
      </c>
    </row>
    <row r="2448" spans="1:5" x14ac:dyDescent="0.25">
      <c r="A2448">
        <v>2660</v>
      </c>
      <c r="B2448" s="4">
        <v>1</v>
      </c>
      <c r="E2448" s="5">
        <v>4</v>
      </c>
    </row>
    <row r="2449" spans="1:5" x14ac:dyDescent="0.25">
      <c r="A2449">
        <v>2661</v>
      </c>
      <c r="B2449" s="4">
        <v>1</v>
      </c>
      <c r="E2449" s="5">
        <v>4</v>
      </c>
    </row>
    <row r="2450" spans="1:5" x14ac:dyDescent="0.25">
      <c r="A2450">
        <v>2662</v>
      </c>
      <c r="B2450" s="4">
        <v>1</v>
      </c>
      <c r="E2450" s="5">
        <v>4</v>
      </c>
    </row>
    <row r="2451" spans="1:5" x14ac:dyDescent="0.25">
      <c r="A2451">
        <v>2663</v>
      </c>
      <c r="B2451" s="4">
        <v>1</v>
      </c>
      <c r="E2451" s="5">
        <v>4</v>
      </c>
    </row>
    <row r="2452" spans="1:5" x14ac:dyDescent="0.25">
      <c r="A2452">
        <v>2664</v>
      </c>
    </row>
    <row r="2453" spans="1:5" x14ac:dyDescent="0.25">
      <c r="A2453">
        <v>2665</v>
      </c>
      <c r="C2453" s="2">
        <v>2</v>
      </c>
    </row>
    <row r="2454" spans="1:5" x14ac:dyDescent="0.25">
      <c r="A2454">
        <v>2666</v>
      </c>
      <c r="C2454" s="2">
        <v>2</v>
      </c>
      <c r="D2454" s="3">
        <v>3</v>
      </c>
    </row>
    <row r="2455" spans="1:5" x14ac:dyDescent="0.25">
      <c r="A2455">
        <v>2667</v>
      </c>
      <c r="C2455" s="2">
        <v>2</v>
      </c>
      <c r="D2455" s="3">
        <v>3</v>
      </c>
    </row>
    <row r="2456" spans="1:5" x14ac:dyDescent="0.25">
      <c r="A2456">
        <v>2668</v>
      </c>
      <c r="C2456" s="2">
        <v>2</v>
      </c>
      <c r="D2456" s="3">
        <v>3</v>
      </c>
    </row>
    <row r="2457" spans="1:5" x14ac:dyDescent="0.25">
      <c r="A2457">
        <v>2669</v>
      </c>
      <c r="C2457" s="2">
        <v>2</v>
      </c>
      <c r="D2457" s="3">
        <v>3</v>
      </c>
    </row>
    <row r="2458" spans="1:5" x14ac:dyDescent="0.25">
      <c r="A2458">
        <v>2670</v>
      </c>
      <c r="C2458" s="2">
        <v>2</v>
      </c>
      <c r="D2458" s="3">
        <v>3</v>
      </c>
    </row>
    <row r="2459" spans="1:5" x14ac:dyDescent="0.25">
      <c r="A2459">
        <v>2671</v>
      </c>
      <c r="C2459" s="2">
        <v>2</v>
      </c>
      <c r="D2459" s="3">
        <v>3</v>
      </c>
    </row>
    <row r="2460" spans="1:5" x14ac:dyDescent="0.25">
      <c r="A2460">
        <v>2672</v>
      </c>
      <c r="C2460" s="2">
        <v>2</v>
      </c>
      <c r="D2460" s="3">
        <v>3</v>
      </c>
    </row>
    <row r="2461" spans="1:5" x14ac:dyDescent="0.25">
      <c r="A2461">
        <v>2673</v>
      </c>
      <c r="C2461" s="2">
        <v>2</v>
      </c>
      <c r="D2461" s="3">
        <v>3</v>
      </c>
    </row>
    <row r="2462" spans="1:5" x14ac:dyDescent="0.25">
      <c r="A2462">
        <v>2674</v>
      </c>
      <c r="C2462" s="2">
        <v>2</v>
      </c>
      <c r="D2462" s="3">
        <v>3</v>
      </c>
    </row>
    <row r="2463" spans="1:5" x14ac:dyDescent="0.25">
      <c r="A2463">
        <v>2675</v>
      </c>
      <c r="C2463" s="2">
        <v>2</v>
      </c>
      <c r="D2463" s="3">
        <v>3</v>
      </c>
    </row>
    <row r="2464" spans="1:5" x14ac:dyDescent="0.25">
      <c r="A2464">
        <v>2676</v>
      </c>
      <c r="C2464" s="2">
        <v>2</v>
      </c>
      <c r="D2464" s="3">
        <v>3</v>
      </c>
    </row>
    <row r="2465" spans="1:5" x14ac:dyDescent="0.25">
      <c r="A2465">
        <v>2677</v>
      </c>
      <c r="C2465" s="2">
        <v>2</v>
      </c>
      <c r="D2465" s="3">
        <v>3</v>
      </c>
    </row>
    <row r="2466" spans="1:5" x14ac:dyDescent="0.25">
      <c r="A2466">
        <v>2678</v>
      </c>
      <c r="C2466" s="2">
        <v>2</v>
      </c>
    </row>
    <row r="2467" spans="1:5" x14ac:dyDescent="0.25">
      <c r="A2467">
        <v>2679</v>
      </c>
      <c r="B2467" s="4">
        <v>1</v>
      </c>
    </row>
    <row r="2468" spans="1:5" x14ac:dyDescent="0.25">
      <c r="A2468">
        <v>2680</v>
      </c>
      <c r="B2468" s="4">
        <v>1</v>
      </c>
      <c r="E2468" s="5">
        <v>4</v>
      </c>
    </row>
    <row r="2469" spans="1:5" x14ac:dyDescent="0.25">
      <c r="A2469">
        <v>2681</v>
      </c>
      <c r="B2469" s="4">
        <v>1</v>
      </c>
      <c r="E2469" s="5">
        <v>4</v>
      </c>
    </row>
    <row r="2470" spans="1:5" x14ac:dyDescent="0.25">
      <c r="A2470">
        <v>2682</v>
      </c>
      <c r="B2470" s="4">
        <v>1</v>
      </c>
      <c r="E2470" s="5">
        <v>4</v>
      </c>
    </row>
    <row r="2471" spans="1:5" x14ac:dyDescent="0.25">
      <c r="A2471">
        <v>2683</v>
      </c>
      <c r="B2471" s="4">
        <v>1</v>
      </c>
      <c r="E2471" s="5">
        <v>4</v>
      </c>
    </row>
    <row r="2472" spans="1:5" x14ac:dyDescent="0.25">
      <c r="A2472">
        <v>2684</v>
      </c>
      <c r="B2472" s="4">
        <v>1</v>
      </c>
      <c r="E2472" s="5">
        <v>4</v>
      </c>
    </row>
    <row r="2473" spans="1:5" x14ac:dyDescent="0.25">
      <c r="A2473">
        <v>2685</v>
      </c>
      <c r="B2473" s="4">
        <v>1</v>
      </c>
      <c r="E2473" s="5">
        <v>4</v>
      </c>
    </row>
    <row r="2474" spans="1:5" x14ac:dyDescent="0.25">
      <c r="A2474">
        <v>2686</v>
      </c>
      <c r="B2474" s="4">
        <v>1</v>
      </c>
      <c r="E2474" s="5">
        <v>4</v>
      </c>
    </row>
    <row r="2475" spans="1:5" x14ac:dyDescent="0.25">
      <c r="A2475">
        <v>2687</v>
      </c>
      <c r="B2475" s="4">
        <v>1</v>
      </c>
      <c r="E2475" s="5">
        <v>4</v>
      </c>
    </row>
    <row r="2476" spans="1:5" x14ac:dyDescent="0.25">
      <c r="A2476">
        <v>2688</v>
      </c>
      <c r="B2476" s="4">
        <v>1</v>
      </c>
      <c r="E2476" s="5">
        <v>4</v>
      </c>
    </row>
    <row r="2477" spans="1:5" x14ac:dyDescent="0.25">
      <c r="A2477">
        <v>2689</v>
      </c>
      <c r="B2477" s="4">
        <v>1</v>
      </c>
      <c r="E2477" s="5">
        <v>4</v>
      </c>
    </row>
    <row r="2478" spans="1:5" x14ac:dyDescent="0.25">
      <c r="A2478">
        <v>2690</v>
      </c>
      <c r="B2478" s="4">
        <v>1</v>
      </c>
      <c r="E2478" s="5">
        <v>4</v>
      </c>
    </row>
    <row r="2479" spans="1:5" x14ac:dyDescent="0.25">
      <c r="A2479">
        <v>2691</v>
      </c>
      <c r="B2479" s="4">
        <v>1</v>
      </c>
      <c r="E2479" s="5">
        <v>4</v>
      </c>
    </row>
    <row r="2480" spans="1:5" x14ac:dyDescent="0.25">
      <c r="A2480">
        <v>2692</v>
      </c>
      <c r="B2480" s="4">
        <v>1</v>
      </c>
      <c r="E2480" s="5">
        <v>4</v>
      </c>
    </row>
    <row r="2481" spans="1:5" x14ac:dyDescent="0.25">
      <c r="A2481">
        <v>2693</v>
      </c>
      <c r="C2481" s="2">
        <v>2</v>
      </c>
      <c r="E2481" s="5">
        <v>4</v>
      </c>
    </row>
    <row r="2482" spans="1:5" x14ac:dyDescent="0.25">
      <c r="A2482">
        <v>2694</v>
      </c>
      <c r="C2482" s="2">
        <v>2</v>
      </c>
      <c r="D2482" s="3">
        <v>3</v>
      </c>
    </row>
    <row r="2483" spans="1:5" x14ac:dyDescent="0.25">
      <c r="A2483">
        <v>2695</v>
      </c>
      <c r="C2483" s="2">
        <v>2</v>
      </c>
      <c r="D2483" s="3">
        <v>3</v>
      </c>
    </row>
    <row r="2484" spans="1:5" x14ac:dyDescent="0.25">
      <c r="A2484">
        <v>2696</v>
      </c>
      <c r="C2484" s="2">
        <v>2</v>
      </c>
      <c r="D2484" s="3">
        <v>3</v>
      </c>
    </row>
    <row r="2485" spans="1:5" x14ac:dyDescent="0.25">
      <c r="A2485">
        <v>2697</v>
      </c>
      <c r="C2485" s="2">
        <v>2</v>
      </c>
      <c r="D2485" s="3">
        <v>3</v>
      </c>
    </row>
    <row r="2486" spans="1:5" x14ac:dyDescent="0.25">
      <c r="A2486">
        <v>2698</v>
      </c>
      <c r="C2486" s="2">
        <v>2</v>
      </c>
      <c r="D2486" s="3">
        <v>3</v>
      </c>
    </row>
    <row r="2487" spans="1:5" x14ac:dyDescent="0.25">
      <c r="A2487">
        <v>2699</v>
      </c>
      <c r="C2487" s="2">
        <v>2</v>
      </c>
      <c r="D2487" s="3">
        <v>3</v>
      </c>
    </row>
    <row r="2488" spans="1:5" x14ac:dyDescent="0.25">
      <c r="A2488">
        <v>2700</v>
      </c>
      <c r="C2488" s="2">
        <v>2</v>
      </c>
      <c r="D2488" s="3">
        <v>3</v>
      </c>
    </row>
    <row r="2489" spans="1:5" x14ac:dyDescent="0.25">
      <c r="A2489">
        <v>2701</v>
      </c>
      <c r="C2489" s="2">
        <v>2</v>
      </c>
      <c r="D2489" s="3">
        <v>3</v>
      </c>
    </row>
    <row r="2490" spans="1:5" x14ac:dyDescent="0.25">
      <c r="A2490">
        <v>2702</v>
      </c>
      <c r="C2490" s="2">
        <v>2</v>
      </c>
      <c r="D2490" s="3">
        <v>3</v>
      </c>
    </row>
    <row r="2491" spans="1:5" x14ac:dyDescent="0.25">
      <c r="A2491">
        <v>2703</v>
      </c>
      <c r="C2491" s="2">
        <v>2</v>
      </c>
      <c r="D2491" s="3">
        <v>3</v>
      </c>
    </row>
    <row r="2492" spans="1:5" x14ac:dyDescent="0.25">
      <c r="A2492">
        <v>2704</v>
      </c>
      <c r="C2492" s="2">
        <v>2</v>
      </c>
      <c r="D2492" s="3">
        <v>3</v>
      </c>
    </row>
    <row r="2493" spans="1:5" x14ac:dyDescent="0.25">
      <c r="A2493">
        <v>2705</v>
      </c>
      <c r="C2493" s="2">
        <v>2</v>
      </c>
      <c r="D2493" s="3">
        <v>3</v>
      </c>
    </row>
    <row r="2494" spans="1:5" x14ac:dyDescent="0.25">
      <c r="A2494">
        <v>2706</v>
      </c>
      <c r="C2494" s="2">
        <v>2</v>
      </c>
      <c r="D2494" s="3">
        <v>3</v>
      </c>
    </row>
    <row r="2495" spans="1:5" x14ac:dyDescent="0.25">
      <c r="A2495">
        <v>2707</v>
      </c>
      <c r="C2495" s="2">
        <v>2</v>
      </c>
      <c r="D2495" s="3">
        <v>3</v>
      </c>
    </row>
    <row r="2496" spans="1:5" x14ac:dyDescent="0.25">
      <c r="A2496">
        <v>2708</v>
      </c>
      <c r="B2496" s="4">
        <v>1</v>
      </c>
      <c r="C2496" s="2">
        <v>2</v>
      </c>
      <c r="D2496" s="3">
        <v>3</v>
      </c>
    </row>
    <row r="2497" spans="1:6" x14ac:dyDescent="0.25">
      <c r="A2497">
        <v>2709</v>
      </c>
      <c r="B2497" s="4">
        <v>1</v>
      </c>
      <c r="C2497" s="2">
        <v>2</v>
      </c>
      <c r="D2497" s="3">
        <v>3</v>
      </c>
    </row>
    <row r="2498" spans="1:6" x14ac:dyDescent="0.25">
      <c r="A2498">
        <v>2710</v>
      </c>
      <c r="B2498" s="4">
        <v>1</v>
      </c>
      <c r="C2498" s="2">
        <v>2</v>
      </c>
      <c r="E2498" s="5">
        <v>4</v>
      </c>
    </row>
    <row r="2499" spans="1:6" x14ac:dyDescent="0.25">
      <c r="A2499">
        <v>2711</v>
      </c>
      <c r="B2499" s="4">
        <v>1</v>
      </c>
      <c r="E2499" s="5">
        <v>4</v>
      </c>
    </row>
    <row r="2500" spans="1:6" x14ac:dyDescent="0.25">
      <c r="A2500">
        <v>2712</v>
      </c>
      <c r="B2500" s="4">
        <v>1</v>
      </c>
      <c r="E2500" s="5">
        <v>4</v>
      </c>
    </row>
    <row r="2501" spans="1:6" x14ac:dyDescent="0.25">
      <c r="A2501">
        <v>2713</v>
      </c>
      <c r="B2501" s="4">
        <v>1</v>
      </c>
      <c r="E2501" s="5">
        <v>4</v>
      </c>
    </row>
    <row r="2502" spans="1:6" x14ac:dyDescent="0.25">
      <c r="A2502">
        <v>2714</v>
      </c>
      <c r="B2502" s="4">
        <v>1</v>
      </c>
      <c r="E2502" s="5">
        <v>4</v>
      </c>
    </row>
    <row r="2503" spans="1:6" x14ac:dyDescent="0.25">
      <c r="A2503">
        <v>2715</v>
      </c>
      <c r="B2503" s="4">
        <v>1</v>
      </c>
      <c r="E2503" s="5">
        <v>4</v>
      </c>
      <c r="F250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2025-07-30T18:24:27Z</dcterms:created>
  <dcterms:modified xsi:type="dcterms:W3CDTF">2025-07-30T18:40:42Z</dcterms:modified>
</cp:coreProperties>
</file>