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BL_PI_data\"/>
    </mc:Choice>
  </mc:AlternateContent>
  <xr:revisionPtr revIDLastSave="0" documentId="13_ncr:1_{0B469373-1BE3-4D89-86EB-BE7C2614BD9E}" xr6:coauthVersionLast="47" xr6:coauthVersionMax="47" xr10:uidLastSave="{00000000-0000-0000-0000-000000000000}"/>
  <bookViews>
    <workbookView xWindow="-120" yWindow="-120" windowWidth="29040" windowHeight="16440" xr2:uid="{24C32449-1065-4A1C-A444-DB768E5FD43C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Coordination!$R$1177:$R$1180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R3" i="3"/>
  <c r="BS3" i="3"/>
  <c r="BP12" i="2" s="1"/>
  <c r="BR4" i="3"/>
  <c r="BS4" i="3"/>
  <c r="BR5" i="3"/>
  <c r="BS5" i="3"/>
  <c r="BR6" i="3"/>
  <c r="BS6" i="3"/>
  <c r="BR7" i="3"/>
  <c r="BS7" i="3"/>
  <c r="BR8" i="3"/>
  <c r="BS8" i="3"/>
  <c r="BR9" i="3"/>
  <c r="BS9" i="3"/>
  <c r="BR12" i="3"/>
  <c r="BS12" i="3"/>
  <c r="BR13" i="3"/>
  <c r="BS13" i="3"/>
  <c r="BR14" i="3"/>
  <c r="BS14" i="3"/>
  <c r="BR15" i="3"/>
  <c r="BS15" i="3"/>
  <c r="BR16" i="3"/>
  <c r="BS16" i="3"/>
  <c r="BR19" i="3"/>
  <c r="BS19" i="3"/>
  <c r="BR20" i="3"/>
  <c r="BS20" i="3"/>
  <c r="BR21" i="3"/>
  <c r="BS21" i="3"/>
  <c r="BR22" i="3"/>
  <c r="BS22" i="3"/>
  <c r="BR25" i="3"/>
  <c r="BS25" i="3"/>
  <c r="BR26" i="3"/>
  <c r="BS26" i="3"/>
  <c r="BR27" i="3"/>
  <c r="BS27" i="3"/>
  <c r="BR28" i="3"/>
  <c r="BS28" i="3"/>
  <c r="BR29" i="3"/>
  <c r="BS29" i="3"/>
  <c r="BR32" i="3"/>
  <c r="BS32" i="3"/>
  <c r="BR33" i="3"/>
  <c r="BS33" i="3"/>
  <c r="BR34" i="3"/>
  <c r="BS34" i="3"/>
  <c r="BR35" i="3"/>
  <c r="BS37" i="3"/>
  <c r="BR38" i="3"/>
  <c r="BS38" i="3"/>
  <c r="BR39" i="3"/>
  <c r="BS39" i="3"/>
  <c r="BR40" i="3"/>
  <c r="BS40" i="3"/>
  <c r="BR41" i="3"/>
  <c r="CA62" i="4"/>
  <c r="BZ62" i="4"/>
  <c r="CB62" i="4"/>
  <c r="CA61" i="4"/>
  <c r="BZ61" i="4"/>
  <c r="CB61" i="4"/>
  <c r="CA60" i="4"/>
  <c r="BZ60" i="4"/>
  <c r="CB60" i="4"/>
  <c r="CA59" i="4"/>
  <c r="BZ59" i="4"/>
  <c r="CB59" i="4"/>
  <c r="CA58" i="4"/>
  <c r="BZ58" i="4"/>
  <c r="CB58" i="4"/>
  <c r="CA57" i="4"/>
  <c r="BZ57" i="4"/>
  <c r="CB57" i="4"/>
  <c r="CA56" i="4"/>
  <c r="BZ56" i="4"/>
  <c r="CB56" i="4"/>
  <c r="BX62" i="4"/>
  <c r="BW62" i="4"/>
  <c r="BY62" i="4"/>
  <c r="BX61" i="4"/>
  <c r="BW61" i="4"/>
  <c r="BY61" i="4"/>
  <c r="BX60" i="4"/>
  <c r="BW60" i="4"/>
  <c r="BY60" i="4"/>
  <c r="BY59" i="4"/>
  <c r="BX59" i="4"/>
  <c r="BW59" i="4"/>
  <c r="BX58" i="4"/>
  <c r="BW58" i="4"/>
  <c r="BY58" i="4"/>
  <c r="BX57" i="4"/>
  <c r="BW57" i="4"/>
  <c r="BY57" i="4"/>
  <c r="BY56" i="4"/>
  <c r="BX56" i="4"/>
  <c r="BW56" i="4"/>
  <c r="BT63" i="4"/>
  <c r="BV63" i="4"/>
  <c r="BU63" i="4"/>
  <c r="BT62" i="4"/>
  <c r="BV62" i="4"/>
  <c r="BU62" i="4"/>
  <c r="BT61" i="4"/>
  <c r="BV61" i="4"/>
  <c r="BU61" i="4"/>
  <c r="BT60" i="4"/>
  <c r="BV60" i="4"/>
  <c r="BU60" i="4"/>
  <c r="BT59" i="4"/>
  <c r="BV59" i="4"/>
  <c r="BU59" i="4"/>
  <c r="BT58" i="4"/>
  <c r="BV58" i="4"/>
  <c r="BU58" i="4"/>
  <c r="BT57" i="4"/>
  <c r="BV57" i="4"/>
  <c r="BU57" i="4"/>
  <c r="BT56" i="4"/>
  <c r="BV56" i="4"/>
  <c r="BU56" i="4"/>
  <c r="BQ63" i="4"/>
  <c r="BS63" i="4"/>
  <c r="BR63" i="4"/>
  <c r="BQ62" i="4"/>
  <c r="BS62" i="4"/>
  <c r="BR62" i="4"/>
  <c r="BQ61" i="4"/>
  <c r="BS61" i="4"/>
  <c r="BR61" i="4"/>
  <c r="BQ60" i="4"/>
  <c r="BS60" i="4"/>
  <c r="BR60" i="4"/>
  <c r="BQ59" i="4"/>
  <c r="BS59" i="4"/>
  <c r="BR59" i="4"/>
  <c r="BQ58" i="4"/>
  <c r="BS58" i="4"/>
  <c r="BR58" i="4"/>
  <c r="BQ57" i="4"/>
  <c r="BS57" i="4"/>
  <c r="BR57" i="4"/>
  <c r="BQ56" i="4"/>
  <c r="BS56" i="4"/>
  <c r="BR56" i="4"/>
  <c r="CA51" i="4"/>
  <c r="BZ51" i="4"/>
  <c r="CB52" i="4"/>
  <c r="CB51" i="4"/>
  <c r="CA50" i="4"/>
  <c r="BZ50" i="4"/>
  <c r="CB50" i="4"/>
  <c r="CA49" i="4"/>
  <c r="BZ49" i="4"/>
  <c r="CB49" i="4"/>
  <c r="CA48" i="4"/>
  <c r="BZ48" i="4"/>
  <c r="CB48" i="4"/>
  <c r="CA47" i="4"/>
  <c r="BZ47" i="4"/>
  <c r="CB47" i="4"/>
  <c r="CA46" i="4"/>
  <c r="BZ46" i="4"/>
  <c r="CB46" i="4"/>
  <c r="BX51" i="4"/>
  <c r="BW51" i="4"/>
  <c r="BY51" i="4"/>
  <c r="BX50" i="4"/>
  <c r="BW50" i="4"/>
  <c r="BY50" i="4"/>
  <c r="BX49" i="4"/>
  <c r="BW49" i="4"/>
  <c r="BY49" i="4"/>
  <c r="BX48" i="4"/>
  <c r="BW48" i="4"/>
  <c r="BY48" i="4"/>
  <c r="BX47" i="4"/>
  <c r="BW47" i="4"/>
  <c r="BX46" i="4"/>
  <c r="BW46" i="4"/>
  <c r="BY47" i="4"/>
  <c r="BY46" i="4"/>
  <c r="BT52" i="4"/>
  <c r="BV52" i="4"/>
  <c r="BU52" i="4"/>
  <c r="BT51" i="4"/>
  <c r="BV51" i="4"/>
  <c r="BU51" i="4"/>
  <c r="BT50" i="4"/>
  <c r="BV50" i="4"/>
  <c r="BU50" i="4"/>
  <c r="BV49" i="4"/>
  <c r="BU49" i="4"/>
  <c r="BT49" i="4"/>
  <c r="BV48" i="4"/>
  <c r="BU48" i="4"/>
  <c r="BT48" i="4"/>
  <c r="BV47" i="4"/>
  <c r="BU47" i="4"/>
  <c r="BT47" i="4"/>
  <c r="BT46" i="4"/>
  <c r="BV46" i="4"/>
  <c r="BU46" i="4"/>
  <c r="BQ53" i="4"/>
  <c r="BS52" i="4"/>
  <c r="BR52" i="4"/>
  <c r="BQ52" i="4"/>
  <c r="BS51" i="4"/>
  <c r="BR51" i="4"/>
  <c r="BQ51" i="4"/>
  <c r="BS50" i="4"/>
  <c r="BR50" i="4"/>
  <c r="BQ50" i="4"/>
  <c r="BQ49" i="4"/>
  <c r="BS49" i="4"/>
  <c r="BR49" i="4"/>
  <c r="BQ48" i="4"/>
  <c r="BS48" i="4"/>
  <c r="BR48" i="4"/>
  <c r="BQ47" i="4"/>
  <c r="BS47" i="4"/>
  <c r="BR47" i="4"/>
  <c r="BQ46" i="4"/>
  <c r="BS46" i="4"/>
  <c r="BR46" i="4"/>
  <c r="CA41" i="4"/>
  <c r="BZ41" i="4"/>
  <c r="CB41" i="4"/>
  <c r="CA40" i="4"/>
  <c r="BZ40" i="4"/>
  <c r="CB40" i="4"/>
  <c r="CA39" i="4"/>
  <c r="BZ39" i="4"/>
  <c r="CB39" i="4"/>
  <c r="CA38" i="4"/>
  <c r="BZ38" i="4"/>
  <c r="CB38" i="4"/>
  <c r="CA37" i="4"/>
  <c r="BZ37" i="4"/>
  <c r="CB37" i="4"/>
  <c r="CA36" i="4"/>
  <c r="BZ36" i="4"/>
  <c r="CB36" i="4"/>
  <c r="CA35" i="4"/>
  <c r="BZ35" i="4"/>
  <c r="CB35" i="4"/>
  <c r="BX41" i="4"/>
  <c r="BW41" i="4"/>
  <c r="BX40" i="4"/>
  <c r="BW40" i="4"/>
  <c r="BY40" i="4"/>
  <c r="BY39" i="4"/>
  <c r="BX39" i="4"/>
  <c r="BW39" i="4"/>
  <c r="BY38" i="4"/>
  <c r="BX38" i="4"/>
  <c r="BW38" i="4"/>
  <c r="BY37" i="4"/>
  <c r="BX37" i="4"/>
  <c r="BW37" i="4"/>
  <c r="BY36" i="4"/>
  <c r="BX36" i="4"/>
  <c r="BW36" i="4"/>
  <c r="BX35" i="4"/>
  <c r="BW35" i="4"/>
  <c r="BY35" i="4"/>
  <c r="BT43" i="4"/>
  <c r="BV42" i="4"/>
  <c r="BU42" i="4"/>
  <c r="BT42" i="4"/>
  <c r="BV41" i="4"/>
  <c r="BU41" i="4"/>
  <c r="BT41" i="4"/>
  <c r="BV40" i="4"/>
  <c r="BU40" i="4"/>
  <c r="BT40" i="4"/>
  <c r="BV39" i="4"/>
  <c r="BU39" i="4"/>
  <c r="BT39" i="4"/>
  <c r="BT38" i="4"/>
  <c r="BV38" i="4"/>
  <c r="BU38" i="4"/>
  <c r="BT37" i="4"/>
  <c r="BV37" i="4"/>
  <c r="BU37" i="4"/>
  <c r="BT36" i="4"/>
  <c r="BV36" i="4"/>
  <c r="BU36" i="4"/>
  <c r="BT35" i="4"/>
  <c r="BV35" i="4"/>
  <c r="BU35" i="4"/>
  <c r="BQ41" i="4"/>
  <c r="BS42" i="4"/>
  <c r="BR42" i="4"/>
  <c r="BQ40" i="4"/>
  <c r="BS41" i="4"/>
  <c r="BR41" i="4"/>
  <c r="BQ39" i="4"/>
  <c r="BS40" i="4"/>
  <c r="BR40" i="4"/>
  <c r="BQ38" i="4"/>
  <c r="BS39" i="4"/>
  <c r="BR39" i="4"/>
  <c r="BS38" i="4"/>
  <c r="BR38" i="4"/>
  <c r="BQ37" i="4"/>
  <c r="BS37" i="4"/>
  <c r="BR37" i="4"/>
  <c r="BQ36" i="4"/>
  <c r="BS36" i="4"/>
  <c r="BR36" i="4"/>
  <c r="BQ35" i="4"/>
  <c r="BS35" i="4"/>
  <c r="BR35" i="4"/>
  <c r="CA30" i="4"/>
  <c r="BZ30" i="4"/>
  <c r="CB31" i="4"/>
  <c r="CB30" i="4"/>
  <c r="CA29" i="4"/>
  <c r="BZ29" i="4"/>
  <c r="CB29" i="4"/>
  <c r="CA28" i="4"/>
  <c r="BZ28" i="4"/>
  <c r="CB28" i="4"/>
  <c r="CA27" i="4"/>
  <c r="BZ27" i="4"/>
  <c r="CB27" i="4"/>
  <c r="CA26" i="4"/>
  <c r="BZ26" i="4"/>
  <c r="CA25" i="4"/>
  <c r="BZ25" i="4"/>
  <c r="CB26" i="4"/>
  <c r="CA24" i="4"/>
  <c r="BZ24" i="4"/>
  <c r="CB25" i="4"/>
  <c r="CB24" i="4"/>
  <c r="BX30" i="4"/>
  <c r="BW30" i="4"/>
  <c r="BY30" i="4"/>
  <c r="BX29" i="4"/>
  <c r="BW29" i="4"/>
  <c r="BY29" i="4"/>
  <c r="BX28" i="4"/>
  <c r="BW28" i="4"/>
  <c r="BY28" i="4"/>
  <c r="BX27" i="4"/>
  <c r="BW27" i="4"/>
  <c r="BY27" i="4"/>
  <c r="BX26" i="4"/>
  <c r="BW26" i="4"/>
  <c r="BY26" i="4"/>
  <c r="BX25" i="4"/>
  <c r="BW25" i="4"/>
  <c r="BY25" i="4"/>
  <c r="BX24" i="4"/>
  <c r="BW24" i="4"/>
  <c r="BY24" i="4"/>
  <c r="BT32" i="4"/>
  <c r="BV31" i="4"/>
  <c r="BU31" i="4"/>
  <c r="BT31" i="4"/>
  <c r="BV30" i="4"/>
  <c r="BU30" i="4"/>
  <c r="BT30" i="4"/>
  <c r="BV29" i="4"/>
  <c r="BU29" i="4"/>
  <c r="BT29" i="4"/>
  <c r="BV28" i="4"/>
  <c r="BU28" i="4"/>
  <c r="BT28" i="4"/>
  <c r="BV27" i="4"/>
  <c r="BU27" i="4"/>
  <c r="BT27" i="4"/>
  <c r="BV26" i="4"/>
  <c r="BU26" i="4"/>
  <c r="BT26" i="4"/>
  <c r="BV25" i="4"/>
  <c r="BT25" i="4"/>
  <c r="BU25" i="4"/>
  <c r="BV24" i="4"/>
  <c r="BT24" i="4"/>
  <c r="BU24" i="4"/>
  <c r="BS31" i="4"/>
  <c r="BQ30" i="4"/>
  <c r="BR31" i="4"/>
  <c r="BS30" i="4"/>
  <c r="BQ29" i="4"/>
  <c r="BR30" i="4"/>
  <c r="BS29" i="4"/>
  <c r="BQ28" i="4"/>
  <c r="BR29" i="4"/>
  <c r="BS28" i="4"/>
  <c r="BQ27" i="4"/>
  <c r="BR28" i="4"/>
  <c r="BS27" i="4"/>
  <c r="BQ26" i="4"/>
  <c r="BR27" i="4"/>
  <c r="BS26" i="4"/>
  <c r="BQ25" i="4"/>
  <c r="BR26" i="4"/>
  <c r="BS25" i="4"/>
  <c r="BR25" i="4"/>
  <c r="BQ24" i="4"/>
  <c r="BS24" i="4"/>
  <c r="BR24" i="4"/>
  <c r="CA21" i="4"/>
  <c r="BZ21" i="4"/>
  <c r="CB21" i="4"/>
  <c r="CA20" i="4"/>
  <c r="BZ20" i="4"/>
  <c r="CB20" i="4"/>
  <c r="CA19" i="4"/>
  <c r="BZ19" i="4"/>
  <c r="CB19" i="4"/>
  <c r="CA18" i="4"/>
  <c r="BZ18" i="4"/>
  <c r="CB18" i="4"/>
  <c r="CA17" i="4"/>
  <c r="BZ17" i="4"/>
  <c r="CB17" i="4"/>
  <c r="CA16" i="4"/>
  <c r="BZ16" i="4"/>
  <c r="CB16" i="4"/>
  <c r="CA15" i="4"/>
  <c r="BZ15" i="4"/>
  <c r="CB15" i="4"/>
  <c r="CA14" i="4"/>
  <c r="BZ14" i="4"/>
  <c r="CB14" i="4"/>
  <c r="BY20" i="4"/>
  <c r="BX20" i="4"/>
  <c r="BW20" i="4"/>
  <c r="BY19" i="4"/>
  <c r="BX19" i="4"/>
  <c r="BW19" i="4"/>
  <c r="BY18" i="4"/>
  <c r="BX18" i="4"/>
  <c r="BW18" i="4"/>
  <c r="BY17" i="4"/>
  <c r="BX17" i="4"/>
  <c r="BW17" i="4"/>
  <c r="BY16" i="4"/>
  <c r="BX16" i="4"/>
  <c r="BW16" i="4"/>
  <c r="BY15" i="4"/>
  <c r="BX15" i="4"/>
  <c r="BW15" i="4"/>
  <c r="BY14" i="4"/>
  <c r="BX14" i="4"/>
  <c r="BW14" i="4"/>
  <c r="BV21" i="4"/>
  <c r="BU21" i="4"/>
  <c r="BT21" i="4"/>
  <c r="BV20" i="4"/>
  <c r="BU20" i="4"/>
  <c r="BT20" i="4"/>
  <c r="BV19" i="4"/>
  <c r="BU19" i="4"/>
  <c r="BT19" i="4"/>
  <c r="BV18" i="4"/>
  <c r="BU18" i="4"/>
  <c r="BT18" i="4"/>
  <c r="BV17" i="4"/>
  <c r="BU17" i="4"/>
  <c r="BT17" i="4"/>
  <c r="BV16" i="4"/>
  <c r="BU16" i="4"/>
  <c r="BT16" i="4"/>
  <c r="BV15" i="4"/>
  <c r="BU15" i="4"/>
  <c r="BT15" i="4"/>
  <c r="BV14" i="4"/>
  <c r="BU14" i="4"/>
  <c r="BT14" i="4"/>
  <c r="BQ21" i="4"/>
  <c r="BS21" i="4"/>
  <c r="BR21" i="4"/>
  <c r="BQ20" i="4"/>
  <c r="BS20" i="4"/>
  <c r="BR20" i="4"/>
  <c r="BQ19" i="4"/>
  <c r="BS19" i="4"/>
  <c r="BR19" i="4"/>
  <c r="BQ18" i="4"/>
  <c r="BS18" i="4"/>
  <c r="BR18" i="4"/>
  <c r="BQ17" i="4"/>
  <c r="BS17" i="4"/>
  <c r="BR17" i="4"/>
  <c r="BQ16" i="4"/>
  <c r="BS16" i="4"/>
  <c r="BR16" i="4"/>
  <c r="BQ15" i="4"/>
  <c r="BS15" i="4"/>
  <c r="BR15" i="4"/>
  <c r="BQ14" i="4"/>
  <c r="BS14" i="4"/>
  <c r="BR14" i="4"/>
  <c r="CB10" i="4"/>
  <c r="CA10" i="4"/>
  <c r="BZ10" i="4"/>
  <c r="CB9" i="4"/>
  <c r="CA9" i="4"/>
  <c r="BZ9" i="4"/>
  <c r="CB8" i="4"/>
  <c r="CA8" i="4"/>
  <c r="BZ8" i="4"/>
  <c r="CB7" i="4"/>
  <c r="CA7" i="4"/>
  <c r="BZ7" i="4"/>
  <c r="CB6" i="4"/>
  <c r="CA6" i="4"/>
  <c r="BZ6" i="4"/>
  <c r="CB5" i="4"/>
  <c r="CA5" i="4"/>
  <c r="BZ5" i="4"/>
  <c r="CB4" i="4"/>
  <c r="CA4" i="4"/>
  <c r="BZ4" i="4"/>
  <c r="CB3" i="4"/>
  <c r="CA3" i="4"/>
  <c r="AV3" i="2" s="1"/>
  <c r="BZ3" i="4"/>
  <c r="CB2" i="4"/>
  <c r="AU4" i="2" s="1"/>
  <c r="CA2" i="4"/>
  <c r="BZ2" i="4"/>
  <c r="AU2" i="2" s="1"/>
  <c r="BY10" i="4"/>
  <c r="BX9" i="4"/>
  <c r="BW10" i="4"/>
  <c r="BY9" i="4"/>
  <c r="BX8" i="4"/>
  <c r="BW9" i="4"/>
  <c r="BY8" i="4"/>
  <c r="BX7" i="4"/>
  <c r="BW8" i="4"/>
  <c r="BY7" i="4"/>
  <c r="BX6" i="4"/>
  <c r="BW7" i="4"/>
  <c r="BY6" i="4"/>
  <c r="BX5" i="4"/>
  <c r="AS3" i="2" s="1"/>
  <c r="BW6" i="4"/>
  <c r="BY5" i="4"/>
  <c r="BX4" i="4"/>
  <c r="BW5" i="4"/>
  <c r="BY4" i="4"/>
  <c r="BX3" i="4"/>
  <c r="BW4" i="4"/>
  <c r="BY3" i="4"/>
  <c r="AR4" i="2" s="1"/>
  <c r="BX2" i="4"/>
  <c r="BW3" i="4"/>
  <c r="AR2" i="2" s="1"/>
  <c r="BY2" i="4"/>
  <c r="AS4" i="2" s="1"/>
  <c r="BW2" i="4"/>
  <c r="AS2" i="2" s="1"/>
  <c r="BU11" i="4"/>
  <c r="BV10" i="4"/>
  <c r="BT10" i="4"/>
  <c r="BU10" i="4"/>
  <c r="BV9" i="4"/>
  <c r="BT9" i="4"/>
  <c r="BU9" i="4"/>
  <c r="BV8" i="4"/>
  <c r="BT8" i="4"/>
  <c r="BU8" i="4"/>
  <c r="BV7" i="4"/>
  <c r="BT7" i="4"/>
  <c r="BU7" i="4"/>
  <c r="BV6" i="4"/>
  <c r="BT6" i="4"/>
  <c r="BU6" i="4"/>
  <c r="BV5" i="4"/>
  <c r="BT5" i="4"/>
  <c r="BU5" i="4"/>
  <c r="BV4" i="4"/>
  <c r="BT4" i="4"/>
  <c r="BU4" i="4"/>
  <c r="AP3" i="2" s="1"/>
  <c r="BV3" i="4"/>
  <c r="AP4" i="2" s="1"/>
  <c r="BU3" i="4"/>
  <c r="BT3" i="4"/>
  <c r="BV2" i="4"/>
  <c r="BU2" i="4"/>
  <c r="BT2" i="4"/>
  <c r="AP2" i="2" s="1"/>
  <c r="BR10" i="4"/>
  <c r="BQ10" i="4"/>
  <c r="BS10" i="4"/>
  <c r="BR9" i="4"/>
  <c r="BQ9" i="4"/>
  <c r="BS9" i="4"/>
  <c r="BR8" i="4"/>
  <c r="BQ8" i="4"/>
  <c r="BS8" i="4"/>
  <c r="BR7" i="4"/>
  <c r="BQ7" i="4"/>
  <c r="BS7" i="4"/>
  <c r="BR6" i="4"/>
  <c r="BQ6" i="4"/>
  <c r="BS6" i="4"/>
  <c r="BR5" i="4"/>
  <c r="BQ5" i="4"/>
  <c r="BS5" i="4"/>
  <c r="BR4" i="4"/>
  <c r="BQ4" i="4"/>
  <c r="BS4" i="4"/>
  <c r="BR3" i="4"/>
  <c r="BQ3" i="4"/>
  <c r="BS3" i="4"/>
  <c r="BR2" i="4"/>
  <c r="AM3" i="2" s="1"/>
  <c r="BQ2" i="4"/>
  <c r="AM2" i="2" s="1"/>
  <c r="BS2" i="4"/>
  <c r="AM4" i="2" s="1"/>
  <c r="BD62" i="4"/>
  <c r="BC62" i="4"/>
  <c r="BE62" i="4"/>
  <c r="BD61" i="4"/>
  <c r="BC61" i="4"/>
  <c r="BE61" i="4"/>
  <c r="BD60" i="4"/>
  <c r="BC60" i="4"/>
  <c r="BE60" i="4"/>
  <c r="BD59" i="4"/>
  <c r="BC59" i="4"/>
  <c r="BE59" i="4"/>
  <c r="BD58" i="4"/>
  <c r="BC58" i="4"/>
  <c r="BE58" i="4"/>
  <c r="BD57" i="4"/>
  <c r="BC57" i="4"/>
  <c r="BE57" i="4"/>
  <c r="BD56" i="4"/>
  <c r="BC56" i="4"/>
  <c r="BE56" i="4"/>
  <c r="BA62" i="4"/>
  <c r="AZ62" i="4"/>
  <c r="BB62" i="4"/>
  <c r="BA61" i="4"/>
  <c r="AZ61" i="4"/>
  <c r="BB61" i="4"/>
  <c r="BA60" i="4"/>
  <c r="AZ60" i="4"/>
  <c r="BB60" i="4"/>
  <c r="BB59" i="4"/>
  <c r="BA59" i="4"/>
  <c r="AZ59" i="4"/>
  <c r="BA58" i="4"/>
  <c r="AZ58" i="4"/>
  <c r="BB58" i="4"/>
  <c r="BA57" i="4"/>
  <c r="AZ57" i="4"/>
  <c r="BB57" i="4"/>
  <c r="BB56" i="4"/>
  <c r="BA56" i="4"/>
  <c r="AZ56" i="4"/>
  <c r="AW63" i="4"/>
  <c r="AY63" i="4"/>
  <c r="AX63" i="4"/>
  <c r="AW62" i="4"/>
  <c r="AY62" i="4"/>
  <c r="AX62" i="4"/>
  <c r="AW61" i="4"/>
  <c r="AY61" i="4"/>
  <c r="AX61" i="4"/>
  <c r="AW60" i="4"/>
  <c r="AY60" i="4"/>
  <c r="AX60" i="4"/>
  <c r="AW59" i="4"/>
  <c r="AY59" i="4"/>
  <c r="AX59" i="4"/>
  <c r="AW58" i="4"/>
  <c r="AY58" i="4"/>
  <c r="AX58" i="4"/>
  <c r="AW57" i="4"/>
  <c r="AY57" i="4"/>
  <c r="AX57" i="4"/>
  <c r="AW56" i="4"/>
  <c r="AY56" i="4"/>
  <c r="AX56" i="4"/>
  <c r="AT63" i="4"/>
  <c r="AV63" i="4"/>
  <c r="AU63" i="4"/>
  <c r="AT62" i="4"/>
  <c r="AV62" i="4"/>
  <c r="AU62" i="4"/>
  <c r="AT61" i="4"/>
  <c r="AV61" i="4"/>
  <c r="AU61" i="4"/>
  <c r="AT60" i="4"/>
  <c r="AV60" i="4"/>
  <c r="AU60" i="4"/>
  <c r="AT59" i="4"/>
  <c r="AV59" i="4"/>
  <c r="AU59" i="4"/>
  <c r="AT58" i="4"/>
  <c r="AV58" i="4"/>
  <c r="AU58" i="4"/>
  <c r="AT57" i="4"/>
  <c r="AV57" i="4"/>
  <c r="AU57" i="4"/>
  <c r="AT56" i="4"/>
  <c r="AV56" i="4"/>
  <c r="AU56" i="4"/>
  <c r="BD51" i="4"/>
  <c r="BC51" i="4"/>
  <c r="BE52" i="4"/>
  <c r="BE51" i="4"/>
  <c r="BD50" i="4"/>
  <c r="BC50" i="4"/>
  <c r="BE50" i="4"/>
  <c r="BD49" i="4"/>
  <c r="BC49" i="4"/>
  <c r="BE49" i="4"/>
  <c r="BD48" i="4"/>
  <c r="BC48" i="4"/>
  <c r="BE48" i="4"/>
  <c r="BD47" i="4"/>
  <c r="BC47" i="4"/>
  <c r="BE47" i="4"/>
  <c r="BD46" i="4"/>
  <c r="BC46" i="4"/>
  <c r="BE46" i="4"/>
  <c r="BA51" i="4"/>
  <c r="AZ51" i="4"/>
  <c r="BB51" i="4"/>
  <c r="BA50" i="4"/>
  <c r="AZ50" i="4"/>
  <c r="BB50" i="4"/>
  <c r="BA49" i="4"/>
  <c r="AZ49" i="4"/>
  <c r="BB49" i="4"/>
  <c r="BA48" i="4"/>
  <c r="AZ48" i="4"/>
  <c r="BB48" i="4"/>
  <c r="BA47" i="4"/>
  <c r="AZ47" i="4"/>
  <c r="BA46" i="4"/>
  <c r="AZ46" i="4"/>
  <c r="BB47" i="4"/>
  <c r="BB46" i="4"/>
  <c r="AW52" i="4"/>
  <c r="AY52" i="4"/>
  <c r="AX52" i="4"/>
  <c r="AW51" i="4"/>
  <c r="AY51" i="4"/>
  <c r="AX51" i="4"/>
  <c r="AW50" i="4"/>
  <c r="AY50" i="4"/>
  <c r="AX50" i="4"/>
  <c r="AY49" i="4"/>
  <c r="AX49" i="4"/>
  <c r="AW49" i="4"/>
  <c r="AY48" i="4"/>
  <c r="AX48" i="4"/>
  <c r="AW48" i="4"/>
  <c r="AY47" i="4"/>
  <c r="AX47" i="4"/>
  <c r="AW47" i="4"/>
  <c r="AW46" i="4"/>
  <c r="AY46" i="4"/>
  <c r="AX46" i="4"/>
  <c r="AT53" i="4"/>
  <c r="AV52" i="4"/>
  <c r="AU52" i="4"/>
  <c r="AT52" i="4"/>
  <c r="AV51" i="4"/>
  <c r="AU51" i="4"/>
  <c r="AT51" i="4"/>
  <c r="AV50" i="4"/>
  <c r="AU50" i="4"/>
  <c r="AT50" i="4"/>
  <c r="AT49" i="4"/>
  <c r="AV49" i="4"/>
  <c r="AU49" i="4"/>
  <c r="AT48" i="4"/>
  <c r="AV48" i="4"/>
  <c r="AU48" i="4"/>
  <c r="AT47" i="4"/>
  <c r="AV47" i="4"/>
  <c r="AU47" i="4"/>
  <c r="AT46" i="4"/>
  <c r="AV46" i="4"/>
  <c r="AU46" i="4"/>
  <c r="BD41" i="4"/>
  <c r="BC41" i="4"/>
  <c r="BE41" i="4"/>
  <c r="BD40" i="4"/>
  <c r="BC40" i="4"/>
  <c r="BE40" i="4"/>
  <c r="BD39" i="4"/>
  <c r="BC39" i="4"/>
  <c r="BE39" i="4"/>
  <c r="BD38" i="4"/>
  <c r="BC38" i="4"/>
  <c r="BE38" i="4"/>
  <c r="BD37" i="4"/>
  <c r="BC37" i="4"/>
  <c r="BE37" i="4"/>
  <c r="BD36" i="4"/>
  <c r="BC36" i="4"/>
  <c r="BE36" i="4"/>
  <c r="BD35" i="4"/>
  <c r="BC35" i="4"/>
  <c r="BE35" i="4"/>
  <c r="BA41" i="4"/>
  <c r="AZ41" i="4"/>
  <c r="BA40" i="4"/>
  <c r="AZ40" i="4"/>
  <c r="BB40" i="4"/>
  <c r="BB39" i="4"/>
  <c r="BA39" i="4"/>
  <c r="AZ39" i="4"/>
  <c r="BB38" i="4"/>
  <c r="BA38" i="4"/>
  <c r="AZ38" i="4"/>
  <c r="BB37" i="4"/>
  <c r="BA37" i="4"/>
  <c r="AZ37" i="4"/>
  <c r="BB36" i="4"/>
  <c r="BA36" i="4"/>
  <c r="AZ36" i="4"/>
  <c r="BA35" i="4"/>
  <c r="AZ35" i="4"/>
  <c r="BB35" i="4"/>
  <c r="AW43" i="4"/>
  <c r="AY42" i="4"/>
  <c r="AX42" i="4"/>
  <c r="AW42" i="4"/>
  <c r="AY41" i="4"/>
  <c r="AX41" i="4"/>
  <c r="AW41" i="4"/>
  <c r="AY40" i="4"/>
  <c r="AX40" i="4"/>
  <c r="AW40" i="4"/>
  <c r="AY39" i="4"/>
  <c r="AX39" i="4"/>
  <c r="AW39" i="4"/>
  <c r="AW38" i="4"/>
  <c r="AY38" i="4"/>
  <c r="AX38" i="4"/>
  <c r="AW37" i="4"/>
  <c r="AY37" i="4"/>
  <c r="AX37" i="4"/>
  <c r="AW36" i="4"/>
  <c r="AY36" i="4"/>
  <c r="AX36" i="4"/>
  <c r="AW35" i="4"/>
  <c r="AY35" i="4"/>
  <c r="AX35" i="4"/>
  <c r="AT41" i="4"/>
  <c r="AV42" i="4"/>
  <c r="AU42" i="4"/>
  <c r="AT40" i="4"/>
  <c r="AV41" i="4"/>
  <c r="AU41" i="4"/>
  <c r="AT39" i="4"/>
  <c r="AV40" i="4"/>
  <c r="AU40" i="4"/>
  <c r="AT38" i="4"/>
  <c r="AV39" i="4"/>
  <c r="AU39" i="4"/>
  <c r="AV38" i="4"/>
  <c r="AU38" i="4"/>
  <c r="AT37" i="4"/>
  <c r="AV37" i="4"/>
  <c r="AU37" i="4"/>
  <c r="AT36" i="4"/>
  <c r="AV36" i="4"/>
  <c r="AU36" i="4"/>
  <c r="AT35" i="4"/>
  <c r="AV35" i="4"/>
  <c r="AU35" i="4"/>
  <c r="BD30" i="4"/>
  <c r="BC30" i="4"/>
  <c r="BE31" i="4"/>
  <c r="BE30" i="4"/>
  <c r="BD29" i="4"/>
  <c r="BC29" i="4"/>
  <c r="BE29" i="4"/>
  <c r="BD28" i="4"/>
  <c r="BC28" i="4"/>
  <c r="BE28" i="4"/>
  <c r="BD27" i="4"/>
  <c r="BC27" i="4"/>
  <c r="BE27" i="4"/>
  <c r="BD26" i="4"/>
  <c r="BC26" i="4"/>
  <c r="BD25" i="4"/>
  <c r="BC25" i="4"/>
  <c r="BE26" i="4"/>
  <c r="BD24" i="4"/>
  <c r="BC24" i="4"/>
  <c r="BE25" i="4"/>
  <c r="BE24" i="4"/>
  <c r="BA30" i="4"/>
  <c r="AZ30" i="4"/>
  <c r="BB30" i="4"/>
  <c r="BA29" i="4"/>
  <c r="AZ29" i="4"/>
  <c r="BB29" i="4"/>
  <c r="BA28" i="4"/>
  <c r="AZ28" i="4"/>
  <c r="BB28" i="4"/>
  <c r="BA27" i="4"/>
  <c r="AZ27" i="4"/>
  <c r="BB27" i="4"/>
  <c r="BA26" i="4"/>
  <c r="AZ26" i="4"/>
  <c r="BB26" i="4"/>
  <c r="BA25" i="4"/>
  <c r="AZ25" i="4"/>
  <c r="BB25" i="4"/>
  <c r="BA24" i="4"/>
  <c r="AZ24" i="4"/>
  <c r="BB24" i="4"/>
  <c r="AW32" i="4"/>
  <c r="AY31" i="4"/>
  <c r="AX31" i="4"/>
  <c r="AW31" i="4"/>
  <c r="AY30" i="4"/>
  <c r="AX30" i="4"/>
  <c r="AW30" i="4"/>
  <c r="AY29" i="4"/>
  <c r="AX29" i="4"/>
  <c r="AW29" i="4"/>
  <c r="AY28" i="4"/>
  <c r="AX28" i="4"/>
  <c r="AW28" i="4"/>
  <c r="AY27" i="4"/>
  <c r="AX27" i="4"/>
  <c r="AW27" i="4"/>
  <c r="AY26" i="4"/>
  <c r="AX26" i="4"/>
  <c r="AW26" i="4"/>
  <c r="AY25" i="4"/>
  <c r="AW25" i="4"/>
  <c r="AX25" i="4"/>
  <c r="AY24" i="4"/>
  <c r="AW24" i="4"/>
  <c r="AX24" i="4"/>
  <c r="AV31" i="4"/>
  <c r="AT30" i="4"/>
  <c r="AU31" i="4"/>
  <c r="AV30" i="4"/>
  <c r="AT29" i="4"/>
  <c r="AU30" i="4"/>
  <c r="AV29" i="4"/>
  <c r="AT28" i="4"/>
  <c r="AU29" i="4"/>
  <c r="AV28" i="4"/>
  <c r="AT27" i="4"/>
  <c r="AU28" i="4"/>
  <c r="AV27" i="4"/>
  <c r="AT26" i="4"/>
  <c r="AU27" i="4"/>
  <c r="AV26" i="4"/>
  <c r="AT25" i="4"/>
  <c r="AU26" i="4"/>
  <c r="AV25" i="4"/>
  <c r="AU25" i="4"/>
  <c r="AT24" i="4"/>
  <c r="AV24" i="4"/>
  <c r="AU24" i="4"/>
  <c r="BD21" i="4"/>
  <c r="BC21" i="4"/>
  <c r="BE21" i="4"/>
  <c r="BD20" i="4"/>
  <c r="BC20" i="4"/>
  <c r="BE20" i="4"/>
  <c r="BD19" i="4"/>
  <c r="BC19" i="4"/>
  <c r="BE19" i="4"/>
  <c r="BD18" i="4"/>
  <c r="BC18" i="4"/>
  <c r="BE18" i="4"/>
  <c r="BD17" i="4"/>
  <c r="BC17" i="4"/>
  <c r="BE17" i="4"/>
  <c r="BD16" i="4"/>
  <c r="BC16" i="4"/>
  <c r="BE16" i="4"/>
  <c r="BD15" i="4"/>
  <c r="BC15" i="4"/>
  <c r="BE15" i="4"/>
  <c r="BD14" i="4"/>
  <c r="BC14" i="4"/>
  <c r="BE14" i="4"/>
  <c r="BB20" i="4"/>
  <c r="BA20" i="4"/>
  <c r="AZ20" i="4"/>
  <c r="BB19" i="4"/>
  <c r="BA19" i="4"/>
  <c r="AZ19" i="4"/>
  <c r="BB18" i="4"/>
  <c r="BA18" i="4"/>
  <c r="AZ18" i="4"/>
  <c r="BB17" i="4"/>
  <c r="BA17" i="4"/>
  <c r="AZ17" i="4"/>
  <c r="BB16" i="4"/>
  <c r="BA16" i="4"/>
  <c r="AZ16" i="4"/>
  <c r="BB15" i="4"/>
  <c r="BA15" i="4"/>
  <c r="AZ15" i="4"/>
  <c r="BB14" i="4"/>
  <c r="BA14" i="4"/>
  <c r="AZ14" i="4"/>
  <c r="AY21" i="4"/>
  <c r="AX21" i="4"/>
  <c r="AW21" i="4"/>
  <c r="AY20" i="4"/>
  <c r="AX20" i="4"/>
  <c r="AW20" i="4"/>
  <c r="AY19" i="4"/>
  <c r="AX19" i="4"/>
  <c r="AW19" i="4"/>
  <c r="AY18" i="4"/>
  <c r="AX18" i="4"/>
  <c r="AW18" i="4"/>
  <c r="AY17" i="4"/>
  <c r="AX17" i="4"/>
  <c r="AW17" i="4"/>
  <c r="AY16" i="4"/>
  <c r="AX16" i="4"/>
  <c r="AW16" i="4"/>
  <c r="AY15" i="4"/>
  <c r="AX15" i="4"/>
  <c r="AW15" i="4"/>
  <c r="AY14" i="4"/>
  <c r="AX14" i="4"/>
  <c r="AW14" i="4"/>
  <c r="AT21" i="4"/>
  <c r="AV21" i="4"/>
  <c r="AU21" i="4"/>
  <c r="AT20" i="4"/>
  <c r="AV20" i="4"/>
  <c r="AU20" i="4"/>
  <c r="AT19" i="4"/>
  <c r="AV19" i="4"/>
  <c r="AU19" i="4"/>
  <c r="AT18" i="4"/>
  <c r="AV18" i="4"/>
  <c r="AU18" i="4"/>
  <c r="AT17" i="4"/>
  <c r="AV17" i="4"/>
  <c r="AU17" i="4"/>
  <c r="AT16" i="4"/>
  <c r="AV16" i="4"/>
  <c r="AU16" i="4"/>
  <c r="AT15" i="4"/>
  <c r="AV15" i="4"/>
  <c r="AU15" i="4"/>
  <c r="AT14" i="4"/>
  <c r="AV14" i="4"/>
  <c r="AU14" i="4"/>
  <c r="BE10" i="4"/>
  <c r="BD10" i="4"/>
  <c r="BC10" i="4"/>
  <c r="BE9" i="4"/>
  <c r="BD9" i="4"/>
  <c r="BC9" i="4"/>
  <c r="BE8" i="4"/>
  <c r="BD8" i="4"/>
  <c r="BC8" i="4"/>
  <c r="BE7" i="4"/>
  <c r="BD7" i="4"/>
  <c r="BC7" i="4"/>
  <c r="BE6" i="4"/>
  <c r="BD6" i="4"/>
  <c r="BC6" i="4"/>
  <c r="BE5" i="4"/>
  <c r="BD5" i="4"/>
  <c r="BC5" i="4"/>
  <c r="BE4" i="4"/>
  <c r="BD4" i="4"/>
  <c r="BC4" i="4"/>
  <c r="BE3" i="4"/>
  <c r="BD3" i="4"/>
  <c r="AG3" i="2" s="1"/>
  <c r="BC3" i="4"/>
  <c r="BE2" i="4"/>
  <c r="AH4" i="2" s="1"/>
  <c r="BD2" i="4"/>
  <c r="AH3" i="2" s="1"/>
  <c r="BC2" i="4"/>
  <c r="AH2" i="2" s="1"/>
  <c r="BB10" i="4"/>
  <c r="BA9" i="4"/>
  <c r="AZ10" i="4"/>
  <c r="BB9" i="4"/>
  <c r="BA8" i="4"/>
  <c r="AZ9" i="4"/>
  <c r="BB8" i="4"/>
  <c r="BA7" i="4"/>
  <c r="AZ8" i="4"/>
  <c r="BB7" i="4"/>
  <c r="BA6" i="4"/>
  <c r="AZ7" i="4"/>
  <c r="BB6" i="4"/>
  <c r="BA5" i="4"/>
  <c r="AE3" i="2" s="1"/>
  <c r="AZ6" i="4"/>
  <c r="BB5" i="4"/>
  <c r="BA4" i="4"/>
  <c r="AD3" i="2" s="1"/>
  <c r="AZ5" i="4"/>
  <c r="BB4" i="4"/>
  <c r="BA3" i="4"/>
  <c r="AZ4" i="4"/>
  <c r="BB3" i="4"/>
  <c r="BA2" i="4"/>
  <c r="AZ3" i="4"/>
  <c r="BB2" i="4"/>
  <c r="AE4" i="2" s="1"/>
  <c r="AZ2" i="4"/>
  <c r="AE2" i="2" s="1"/>
  <c r="AX11" i="4"/>
  <c r="AY10" i="4"/>
  <c r="AW10" i="4"/>
  <c r="AX10" i="4"/>
  <c r="AY9" i="4"/>
  <c r="AW9" i="4"/>
  <c r="AX9" i="4"/>
  <c r="AY8" i="4"/>
  <c r="AW8" i="4"/>
  <c r="AX8" i="4"/>
  <c r="AY7" i="4"/>
  <c r="AW7" i="4"/>
  <c r="AX7" i="4"/>
  <c r="AY6" i="4"/>
  <c r="AW6" i="4"/>
  <c r="AX6" i="4"/>
  <c r="AY5" i="4"/>
  <c r="AW5" i="4"/>
  <c r="AX5" i="4"/>
  <c r="AY4" i="4"/>
  <c r="AW4" i="4"/>
  <c r="AX4" i="4"/>
  <c r="AB3" i="2" s="1"/>
  <c r="AY3" i="4"/>
  <c r="AX3" i="4"/>
  <c r="AW3" i="4"/>
  <c r="AB2" i="2" s="1"/>
  <c r="AY2" i="4"/>
  <c r="AB4" i="2" s="1"/>
  <c r="AX2" i="4"/>
  <c r="AW2" i="4"/>
  <c r="AU10" i="4"/>
  <c r="AT10" i="4"/>
  <c r="AV10" i="4"/>
  <c r="AU9" i="4"/>
  <c r="AT9" i="4"/>
  <c r="AV9" i="4"/>
  <c r="AU8" i="4"/>
  <c r="AT8" i="4"/>
  <c r="AV8" i="4"/>
  <c r="AU7" i="4"/>
  <c r="AT7" i="4"/>
  <c r="AV7" i="4"/>
  <c r="AU6" i="4"/>
  <c r="AT6" i="4"/>
  <c r="AV6" i="4"/>
  <c r="AU5" i="4"/>
  <c r="AT5" i="4"/>
  <c r="AV5" i="4"/>
  <c r="AU4" i="4"/>
  <c r="AT4" i="4"/>
  <c r="AV4" i="4"/>
  <c r="AU3" i="4"/>
  <c r="AT3" i="4"/>
  <c r="AV3" i="4"/>
  <c r="AU2" i="4"/>
  <c r="Y3" i="2" s="1"/>
  <c r="AT2" i="4"/>
  <c r="Y2" i="2" s="1"/>
  <c r="AV2" i="4"/>
  <c r="Y4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N2" i="4" s="1"/>
  <c r="BJ7" i="4"/>
  <c r="BJ6" i="4"/>
  <c r="BJ5" i="4"/>
  <c r="BJ4" i="4"/>
  <c r="BJ3" i="4"/>
  <c r="BJ2" i="4"/>
  <c r="BK2" i="4" s="1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M3" i="4" s="1"/>
  <c r="BI3" i="4"/>
  <c r="BI2" i="4"/>
  <c r="BM2" i="4" s="1"/>
  <c r="AC214" i="4"/>
  <c r="AC210" i="4"/>
  <c r="AC206" i="4"/>
  <c r="AC202" i="4"/>
  <c r="AC198" i="4"/>
  <c r="AC194" i="4"/>
  <c r="AC190" i="4"/>
  <c r="AC186" i="4"/>
  <c r="AC178" i="4"/>
  <c r="AC174" i="4"/>
  <c r="AC170" i="4"/>
  <c r="AC166" i="4"/>
  <c r="AC162" i="4"/>
  <c r="AC158" i="4"/>
  <c r="AC154" i="4"/>
  <c r="AC146" i="4"/>
  <c r="AC142" i="4"/>
  <c r="AC138" i="4"/>
  <c r="AC134" i="4"/>
  <c r="AC130" i="4"/>
  <c r="AC126" i="4"/>
  <c r="AC122" i="4"/>
  <c r="AC118" i="4"/>
  <c r="AC110" i="4"/>
  <c r="AC106" i="4"/>
  <c r="AC102" i="4"/>
  <c r="AC98" i="4"/>
  <c r="AC94" i="4"/>
  <c r="AC90" i="4"/>
  <c r="AC86" i="4"/>
  <c r="AC82" i="4"/>
  <c r="AC73" i="4"/>
  <c r="AC69" i="4"/>
  <c r="AC65" i="4"/>
  <c r="AC61" i="4"/>
  <c r="AC57" i="4"/>
  <c r="AC53" i="4"/>
  <c r="AC49" i="4"/>
  <c r="AC45" i="4"/>
  <c r="AC39" i="4"/>
  <c r="AC35" i="4"/>
  <c r="AC31" i="4"/>
  <c r="AC27" i="4"/>
  <c r="AC23" i="4"/>
  <c r="AC19" i="4"/>
  <c r="AC15" i="4"/>
  <c r="AC11" i="4"/>
  <c r="AC7" i="4"/>
  <c r="AC3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J7" i="4"/>
  <c r="AK2" i="4" s="1"/>
  <c r="AJ6" i="4"/>
  <c r="AK6" i="4" s="1"/>
  <c r="AJ5" i="4"/>
  <c r="AK5" i="4" s="1"/>
  <c r="AJ4" i="4"/>
  <c r="AK4" i="4" s="1"/>
  <c r="AJ3" i="4"/>
  <c r="AK3" i="4" s="1"/>
  <c r="AJ2" i="4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EA59" i="3"/>
  <c r="DZ59" i="3"/>
  <c r="DY59" i="3"/>
  <c r="EA58" i="3"/>
  <c r="DZ58" i="3"/>
  <c r="DY58" i="3"/>
  <c r="EA57" i="3"/>
  <c r="DZ57" i="3"/>
  <c r="DY57" i="3"/>
  <c r="EA56" i="3"/>
  <c r="DZ56" i="3"/>
  <c r="DY56" i="3"/>
  <c r="EA55" i="3"/>
  <c r="DZ55" i="3"/>
  <c r="DY55" i="3"/>
  <c r="EA54" i="3"/>
  <c r="DZ54" i="3"/>
  <c r="DY54" i="3"/>
  <c r="EA53" i="3"/>
  <c r="DZ53" i="3"/>
  <c r="DY53" i="3"/>
  <c r="EA52" i="3"/>
  <c r="DZ52" i="3"/>
  <c r="DY52" i="3"/>
  <c r="EA49" i="3"/>
  <c r="DZ49" i="3"/>
  <c r="DY49" i="3"/>
  <c r="EA48" i="3"/>
  <c r="DZ48" i="3"/>
  <c r="DY48" i="3"/>
  <c r="EA47" i="3"/>
  <c r="DZ47" i="3"/>
  <c r="DY47" i="3"/>
  <c r="EA46" i="3"/>
  <c r="DZ46" i="3"/>
  <c r="DY46" i="3"/>
  <c r="EA45" i="3"/>
  <c r="DZ45" i="3"/>
  <c r="DY45" i="3"/>
  <c r="EA44" i="3"/>
  <c r="DZ44" i="3"/>
  <c r="DY44" i="3"/>
  <c r="EA43" i="3"/>
  <c r="DZ43" i="3"/>
  <c r="DY43" i="3"/>
  <c r="EA40" i="3"/>
  <c r="DZ40" i="3"/>
  <c r="DY40" i="3"/>
  <c r="EA39" i="3"/>
  <c r="DZ39" i="3"/>
  <c r="DY39" i="3"/>
  <c r="EA38" i="3"/>
  <c r="DZ38" i="3"/>
  <c r="DY38" i="3"/>
  <c r="EA37" i="3"/>
  <c r="DZ37" i="3"/>
  <c r="DY37" i="3"/>
  <c r="EA36" i="3"/>
  <c r="DZ36" i="3"/>
  <c r="DY36" i="3"/>
  <c r="EA35" i="3"/>
  <c r="DZ35" i="3"/>
  <c r="DY35" i="3"/>
  <c r="EA34" i="3"/>
  <c r="DZ34" i="3"/>
  <c r="DY34" i="3"/>
  <c r="EA33" i="3"/>
  <c r="DZ33" i="3"/>
  <c r="DY33" i="3"/>
  <c r="EA30" i="3"/>
  <c r="DZ30" i="3"/>
  <c r="DY30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5" i="3"/>
  <c r="DZ25" i="3"/>
  <c r="DY25" i="3"/>
  <c r="EA24" i="3"/>
  <c r="DZ24" i="3"/>
  <c r="DY24" i="3"/>
  <c r="EA23" i="3"/>
  <c r="DZ23" i="3"/>
  <c r="DY23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4" i="3"/>
  <c r="DZ14" i="3"/>
  <c r="DY14" i="3"/>
  <c r="EA13" i="3"/>
  <c r="DZ13" i="3"/>
  <c r="DY13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DZ3" i="3"/>
  <c r="DY3" i="3"/>
  <c r="EA2" i="3"/>
  <c r="CU4" i="2" s="1"/>
  <c r="DZ2" i="3"/>
  <c r="CV3" i="2" s="1"/>
  <c r="DY2" i="3"/>
  <c r="CU2" i="2" s="1"/>
  <c r="DX59" i="3"/>
  <c r="DW59" i="3"/>
  <c r="DV59" i="3"/>
  <c r="DX58" i="3"/>
  <c r="DW58" i="3"/>
  <c r="DV58" i="3"/>
  <c r="DX57" i="3"/>
  <c r="DW57" i="3"/>
  <c r="DV57" i="3"/>
  <c r="DX56" i="3"/>
  <c r="DW56" i="3"/>
  <c r="DV56" i="3"/>
  <c r="DX55" i="3"/>
  <c r="DW55" i="3"/>
  <c r="DV55" i="3"/>
  <c r="DX54" i="3"/>
  <c r="DW54" i="3"/>
  <c r="DV54" i="3"/>
  <c r="DX53" i="3"/>
  <c r="DW53" i="3"/>
  <c r="DV53" i="3"/>
  <c r="DX52" i="3"/>
  <c r="DW52" i="3"/>
  <c r="DV52" i="3"/>
  <c r="DX49" i="3"/>
  <c r="DW49" i="3"/>
  <c r="DV49" i="3"/>
  <c r="DX48" i="3"/>
  <c r="DW48" i="3"/>
  <c r="DV48" i="3"/>
  <c r="DX47" i="3"/>
  <c r="DW47" i="3"/>
  <c r="DV47" i="3"/>
  <c r="DX46" i="3"/>
  <c r="DW46" i="3"/>
  <c r="DV46" i="3"/>
  <c r="DX45" i="3"/>
  <c r="DW45" i="3"/>
  <c r="DV45" i="3"/>
  <c r="DX44" i="3"/>
  <c r="DW44" i="3"/>
  <c r="DV44" i="3"/>
  <c r="DX43" i="3"/>
  <c r="DW43" i="3"/>
  <c r="DV43" i="3"/>
  <c r="DX40" i="3"/>
  <c r="DW40" i="3"/>
  <c r="DV40" i="3"/>
  <c r="DX39" i="3"/>
  <c r="DW39" i="3"/>
  <c r="DV39" i="3"/>
  <c r="DX38" i="3"/>
  <c r="DW38" i="3"/>
  <c r="DV38" i="3"/>
  <c r="DX37" i="3"/>
  <c r="DW37" i="3"/>
  <c r="DV37" i="3"/>
  <c r="DX36" i="3"/>
  <c r="DW36" i="3"/>
  <c r="DV36" i="3"/>
  <c r="DX35" i="3"/>
  <c r="DW35" i="3"/>
  <c r="DV35" i="3"/>
  <c r="DX34" i="3"/>
  <c r="DW34" i="3"/>
  <c r="DV34" i="3"/>
  <c r="DX33" i="3"/>
  <c r="DW33" i="3"/>
  <c r="DV33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5" i="3"/>
  <c r="DW25" i="3"/>
  <c r="DV25" i="3"/>
  <c r="DX24" i="3"/>
  <c r="DW24" i="3"/>
  <c r="DV24" i="3"/>
  <c r="DX23" i="3"/>
  <c r="DW23" i="3"/>
  <c r="DV23" i="3"/>
  <c r="DX20" i="3"/>
  <c r="DW20" i="3"/>
  <c r="DV20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4" i="3"/>
  <c r="DW14" i="3"/>
  <c r="DV14" i="3"/>
  <c r="DX13" i="3"/>
  <c r="DW13" i="3"/>
  <c r="DV13" i="3"/>
  <c r="DX11" i="3"/>
  <c r="DW11" i="3"/>
  <c r="DV11" i="3"/>
  <c r="DX10" i="3"/>
  <c r="DW10" i="3"/>
  <c r="DV10" i="3"/>
  <c r="DX9" i="3"/>
  <c r="DW9" i="3"/>
  <c r="DV9" i="3"/>
  <c r="DX8" i="3"/>
  <c r="DW8" i="3"/>
  <c r="DV8" i="3"/>
  <c r="DX7" i="3"/>
  <c r="DW7" i="3"/>
  <c r="DV7" i="3"/>
  <c r="DX6" i="3"/>
  <c r="DW6" i="3"/>
  <c r="DV6" i="3"/>
  <c r="DX5" i="3"/>
  <c r="DW5" i="3"/>
  <c r="DV5" i="3"/>
  <c r="DX4" i="3"/>
  <c r="DW4" i="3"/>
  <c r="CR3" i="2" s="1"/>
  <c r="DV4" i="3"/>
  <c r="DX3" i="3"/>
  <c r="CR4" i="2" s="1"/>
  <c r="DW3" i="3"/>
  <c r="CS3" i="2" s="1"/>
  <c r="DV3" i="3"/>
  <c r="DX2" i="3"/>
  <c r="DW2" i="3"/>
  <c r="DV2" i="3"/>
  <c r="CR2" i="2" s="1"/>
  <c r="DU60" i="3"/>
  <c r="DT60" i="3"/>
  <c r="DS60" i="3"/>
  <c r="DU59" i="3"/>
  <c r="DT59" i="3"/>
  <c r="DS59" i="3"/>
  <c r="DU58" i="3"/>
  <c r="DT58" i="3"/>
  <c r="DS58" i="3"/>
  <c r="DU57" i="3"/>
  <c r="DT57" i="3"/>
  <c r="DS57" i="3"/>
  <c r="DU56" i="3"/>
  <c r="DT56" i="3"/>
  <c r="DS56" i="3"/>
  <c r="DU55" i="3"/>
  <c r="DT55" i="3"/>
  <c r="DS55" i="3"/>
  <c r="DU54" i="3"/>
  <c r="DT54" i="3"/>
  <c r="DS54" i="3"/>
  <c r="DU53" i="3"/>
  <c r="DT53" i="3"/>
  <c r="DS53" i="3"/>
  <c r="DU52" i="3"/>
  <c r="DT52" i="3"/>
  <c r="DS52" i="3"/>
  <c r="DU50" i="3"/>
  <c r="DT50" i="3"/>
  <c r="DS50" i="3"/>
  <c r="DU49" i="3"/>
  <c r="DT49" i="3"/>
  <c r="DS49" i="3"/>
  <c r="DU48" i="3"/>
  <c r="DT48" i="3"/>
  <c r="DS48" i="3"/>
  <c r="DU47" i="3"/>
  <c r="DT47" i="3"/>
  <c r="DS47" i="3"/>
  <c r="DU46" i="3"/>
  <c r="DT46" i="3"/>
  <c r="DS46" i="3"/>
  <c r="DU45" i="3"/>
  <c r="DT45" i="3"/>
  <c r="DS45" i="3"/>
  <c r="DU44" i="3"/>
  <c r="DT44" i="3"/>
  <c r="DS44" i="3"/>
  <c r="DU43" i="3"/>
  <c r="DT43" i="3"/>
  <c r="DS43" i="3"/>
  <c r="DU40" i="3"/>
  <c r="DT40" i="3"/>
  <c r="DS40" i="3"/>
  <c r="DU39" i="3"/>
  <c r="DT39" i="3"/>
  <c r="DS39" i="3"/>
  <c r="DU38" i="3"/>
  <c r="DT38" i="3"/>
  <c r="DS38" i="3"/>
  <c r="DU37" i="3"/>
  <c r="DT37" i="3"/>
  <c r="DS37" i="3"/>
  <c r="DU36" i="3"/>
  <c r="DT36" i="3"/>
  <c r="DS36" i="3"/>
  <c r="DU35" i="3"/>
  <c r="DT35" i="3"/>
  <c r="DS35" i="3"/>
  <c r="DU34" i="3"/>
  <c r="DT34" i="3"/>
  <c r="DS34" i="3"/>
  <c r="DU33" i="3"/>
  <c r="DT33" i="3"/>
  <c r="DS33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5" i="3"/>
  <c r="DT25" i="3"/>
  <c r="DS25" i="3"/>
  <c r="DU24" i="3"/>
  <c r="DT24" i="3"/>
  <c r="DS24" i="3"/>
  <c r="DU23" i="3"/>
  <c r="DT23" i="3"/>
  <c r="DS23" i="3"/>
  <c r="DU21" i="3"/>
  <c r="DT21" i="3"/>
  <c r="DS21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4" i="3"/>
  <c r="DT14" i="3"/>
  <c r="DS14" i="3"/>
  <c r="DU13" i="3"/>
  <c r="DT13" i="3"/>
  <c r="DS13" i="3"/>
  <c r="DU11" i="3"/>
  <c r="DT11" i="3"/>
  <c r="DS11" i="3"/>
  <c r="DU10" i="3"/>
  <c r="DT10" i="3"/>
  <c r="DS10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DS5" i="3"/>
  <c r="DU4" i="3"/>
  <c r="DT4" i="3"/>
  <c r="DS4" i="3"/>
  <c r="DU3" i="3"/>
  <c r="DT3" i="3"/>
  <c r="DS3" i="3"/>
  <c r="DU2" i="3"/>
  <c r="CP4" i="2" s="1"/>
  <c r="DT2" i="3"/>
  <c r="CP3" i="2" s="1"/>
  <c r="DS2" i="3"/>
  <c r="CP2" i="2" s="1"/>
  <c r="DR59" i="3"/>
  <c r="DQ59" i="3"/>
  <c r="DP59" i="3"/>
  <c r="DR58" i="3"/>
  <c r="DQ58" i="3"/>
  <c r="DP58" i="3"/>
  <c r="DR57" i="3"/>
  <c r="DQ57" i="3"/>
  <c r="DP57" i="3"/>
  <c r="DR56" i="3"/>
  <c r="DQ56" i="3"/>
  <c r="DP56" i="3"/>
  <c r="DR55" i="3"/>
  <c r="DQ55" i="3"/>
  <c r="DP55" i="3"/>
  <c r="DR54" i="3"/>
  <c r="DQ54" i="3"/>
  <c r="DP54" i="3"/>
  <c r="DR53" i="3"/>
  <c r="DQ53" i="3"/>
  <c r="DP53" i="3"/>
  <c r="DR52" i="3"/>
  <c r="DQ52" i="3"/>
  <c r="DP52" i="3"/>
  <c r="DR49" i="3"/>
  <c r="DQ49" i="3"/>
  <c r="DP49" i="3"/>
  <c r="DR48" i="3"/>
  <c r="DQ48" i="3"/>
  <c r="DP48" i="3"/>
  <c r="DR47" i="3"/>
  <c r="DQ47" i="3"/>
  <c r="DP47" i="3"/>
  <c r="DR46" i="3"/>
  <c r="DQ46" i="3"/>
  <c r="DP46" i="3"/>
  <c r="DR45" i="3"/>
  <c r="DQ45" i="3"/>
  <c r="DP45" i="3"/>
  <c r="DR44" i="3"/>
  <c r="DQ44" i="3"/>
  <c r="DP44" i="3"/>
  <c r="DR43" i="3"/>
  <c r="DQ43" i="3"/>
  <c r="DP43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7" i="3"/>
  <c r="DQ37" i="3"/>
  <c r="DP37" i="3"/>
  <c r="DR36" i="3"/>
  <c r="DQ36" i="3"/>
  <c r="DP36" i="3"/>
  <c r="DR35" i="3"/>
  <c r="DQ35" i="3"/>
  <c r="DP35" i="3"/>
  <c r="DR34" i="3"/>
  <c r="DQ34" i="3"/>
  <c r="DP34" i="3"/>
  <c r="DR33" i="3"/>
  <c r="DQ33" i="3"/>
  <c r="DP33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4" i="3"/>
  <c r="DQ24" i="3"/>
  <c r="DP24" i="3"/>
  <c r="DR23" i="3"/>
  <c r="DQ23" i="3"/>
  <c r="DP23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4" i="3"/>
  <c r="DQ14" i="3"/>
  <c r="DP14" i="3"/>
  <c r="DR13" i="3"/>
  <c r="DQ13" i="3"/>
  <c r="DP13" i="3"/>
  <c r="DR11" i="3"/>
  <c r="DQ11" i="3"/>
  <c r="DP11" i="3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CM3" i="2" s="1"/>
  <c r="DP6" i="3"/>
  <c r="DR5" i="3"/>
  <c r="DQ5" i="3"/>
  <c r="DP5" i="3"/>
  <c r="DR4" i="3"/>
  <c r="DQ4" i="3"/>
  <c r="DP4" i="3"/>
  <c r="DR3" i="3"/>
  <c r="DQ3" i="3"/>
  <c r="DP3" i="3"/>
  <c r="DR2" i="3"/>
  <c r="CM4" i="2" s="1"/>
  <c r="DQ2" i="3"/>
  <c r="CL3" i="2" s="1"/>
  <c r="DP2" i="3"/>
  <c r="CM2" i="2" s="1"/>
  <c r="DN58" i="3"/>
  <c r="DM58" i="3"/>
  <c r="DL58" i="3"/>
  <c r="DN57" i="3"/>
  <c r="DM57" i="3"/>
  <c r="DL57" i="3"/>
  <c r="DN56" i="3"/>
  <c r="DM56" i="3"/>
  <c r="DL56" i="3"/>
  <c r="DN55" i="3"/>
  <c r="DM55" i="3"/>
  <c r="DL55" i="3"/>
  <c r="DN54" i="3"/>
  <c r="DM54" i="3"/>
  <c r="DL54" i="3"/>
  <c r="DN53" i="3"/>
  <c r="DM53" i="3"/>
  <c r="DL53" i="3"/>
  <c r="DN52" i="3"/>
  <c r="DM52" i="3"/>
  <c r="DL52" i="3"/>
  <c r="DN48" i="3"/>
  <c r="DM48" i="3"/>
  <c r="DL48" i="3"/>
  <c r="DN47" i="3"/>
  <c r="DM47" i="3"/>
  <c r="DL47" i="3"/>
  <c r="DN46" i="3"/>
  <c r="DM46" i="3"/>
  <c r="DL46" i="3"/>
  <c r="DN45" i="3"/>
  <c r="DM45" i="3"/>
  <c r="DL45" i="3"/>
  <c r="DN44" i="3"/>
  <c r="DM44" i="3"/>
  <c r="DL44" i="3"/>
  <c r="DN43" i="3"/>
  <c r="DM43" i="3"/>
  <c r="DL43" i="3"/>
  <c r="DN39" i="3"/>
  <c r="DM39" i="3"/>
  <c r="DL39" i="3"/>
  <c r="DN38" i="3"/>
  <c r="DM38" i="3"/>
  <c r="DL38" i="3"/>
  <c r="DN37" i="3"/>
  <c r="DM37" i="3"/>
  <c r="DL37" i="3"/>
  <c r="DN36" i="3"/>
  <c r="DM36" i="3"/>
  <c r="DL36" i="3"/>
  <c r="DN35" i="3"/>
  <c r="DM35" i="3"/>
  <c r="DL35" i="3"/>
  <c r="DN34" i="3"/>
  <c r="DM34" i="3"/>
  <c r="DL34" i="3"/>
  <c r="DN33" i="3"/>
  <c r="DM33" i="3"/>
  <c r="DL33" i="3"/>
  <c r="DN29" i="3"/>
  <c r="DM29" i="3"/>
  <c r="DL29" i="3"/>
  <c r="DN28" i="3"/>
  <c r="DM28" i="3"/>
  <c r="DL28" i="3"/>
  <c r="DN27" i="3"/>
  <c r="DM27" i="3"/>
  <c r="DL27" i="3"/>
  <c r="DN26" i="3"/>
  <c r="DM26" i="3"/>
  <c r="DL26" i="3"/>
  <c r="DN25" i="3"/>
  <c r="DM25" i="3"/>
  <c r="DL25" i="3"/>
  <c r="DN24" i="3"/>
  <c r="DM24" i="3"/>
  <c r="DL24" i="3"/>
  <c r="DN23" i="3"/>
  <c r="DM23" i="3"/>
  <c r="DL23" i="3"/>
  <c r="DN20" i="3"/>
  <c r="DM20" i="3"/>
  <c r="DL20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4" i="3"/>
  <c r="DM14" i="3"/>
  <c r="DL14" i="3"/>
  <c r="DN13" i="3"/>
  <c r="DM13" i="3"/>
  <c r="DL13" i="3"/>
  <c r="DN10" i="3"/>
  <c r="DM10" i="3"/>
  <c r="DL10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DM3" i="3"/>
  <c r="DL3" i="3"/>
  <c r="DN2" i="3"/>
  <c r="CI4" i="2" s="1"/>
  <c r="DM2" i="3"/>
  <c r="CH3" i="2" s="1"/>
  <c r="DL2" i="3"/>
  <c r="CI2" i="2" s="1"/>
  <c r="DK58" i="3"/>
  <c r="DJ58" i="3"/>
  <c r="DI58" i="3"/>
  <c r="DK57" i="3"/>
  <c r="DJ57" i="3"/>
  <c r="DI57" i="3"/>
  <c r="DK56" i="3"/>
  <c r="DJ56" i="3"/>
  <c r="DI56" i="3"/>
  <c r="DK55" i="3"/>
  <c r="DJ55" i="3"/>
  <c r="DI55" i="3"/>
  <c r="DK54" i="3"/>
  <c r="DJ54" i="3"/>
  <c r="DI54" i="3"/>
  <c r="DK53" i="3"/>
  <c r="DJ53" i="3"/>
  <c r="DI53" i="3"/>
  <c r="DK52" i="3"/>
  <c r="DJ52" i="3"/>
  <c r="DI52" i="3"/>
  <c r="DK48" i="3"/>
  <c r="DJ48" i="3"/>
  <c r="DI48" i="3"/>
  <c r="DK47" i="3"/>
  <c r="DJ47" i="3"/>
  <c r="DI47" i="3"/>
  <c r="DK46" i="3"/>
  <c r="DJ46" i="3"/>
  <c r="DI46" i="3"/>
  <c r="DK45" i="3"/>
  <c r="DJ45" i="3"/>
  <c r="DI45" i="3"/>
  <c r="DK44" i="3"/>
  <c r="DJ44" i="3"/>
  <c r="DI44" i="3"/>
  <c r="DK43" i="3"/>
  <c r="DJ43" i="3"/>
  <c r="DI43" i="3"/>
  <c r="DK39" i="3"/>
  <c r="DJ39" i="3"/>
  <c r="DI39" i="3"/>
  <c r="DK38" i="3"/>
  <c r="DJ38" i="3"/>
  <c r="DI38" i="3"/>
  <c r="DK37" i="3"/>
  <c r="DJ37" i="3"/>
  <c r="DI37" i="3"/>
  <c r="DK36" i="3"/>
  <c r="DJ36" i="3"/>
  <c r="DI36" i="3"/>
  <c r="DK35" i="3"/>
  <c r="DJ35" i="3"/>
  <c r="DI35" i="3"/>
  <c r="DK34" i="3"/>
  <c r="DJ34" i="3"/>
  <c r="DI34" i="3"/>
  <c r="DK33" i="3"/>
  <c r="DJ33" i="3"/>
  <c r="DI33" i="3"/>
  <c r="DK29" i="3"/>
  <c r="DJ29" i="3"/>
  <c r="DI29" i="3"/>
  <c r="DK28" i="3"/>
  <c r="DJ28" i="3"/>
  <c r="DI28" i="3"/>
  <c r="DK27" i="3"/>
  <c r="DJ27" i="3"/>
  <c r="DI27" i="3"/>
  <c r="DK26" i="3"/>
  <c r="DJ26" i="3"/>
  <c r="DI26" i="3"/>
  <c r="DK25" i="3"/>
  <c r="DJ25" i="3"/>
  <c r="DI25" i="3"/>
  <c r="DK24" i="3"/>
  <c r="DJ24" i="3"/>
  <c r="DI24" i="3"/>
  <c r="DK23" i="3"/>
  <c r="DJ23" i="3"/>
  <c r="DI23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5" i="3"/>
  <c r="DJ15" i="3"/>
  <c r="DI15" i="3"/>
  <c r="DK14" i="3"/>
  <c r="DJ14" i="3"/>
  <c r="DI14" i="3"/>
  <c r="DK13" i="3"/>
  <c r="DJ13" i="3"/>
  <c r="DI13" i="3"/>
  <c r="DK10" i="3"/>
  <c r="DJ10" i="3"/>
  <c r="DI10" i="3"/>
  <c r="DK9" i="3"/>
  <c r="DJ9" i="3"/>
  <c r="DI9" i="3"/>
  <c r="DK8" i="3"/>
  <c r="DJ8" i="3"/>
  <c r="DI8" i="3"/>
  <c r="DK7" i="3"/>
  <c r="DJ7" i="3"/>
  <c r="DI7" i="3"/>
  <c r="DK6" i="3"/>
  <c r="DJ6" i="3"/>
  <c r="DI6" i="3"/>
  <c r="DK5" i="3"/>
  <c r="DJ5" i="3"/>
  <c r="DI5" i="3"/>
  <c r="DK4" i="3"/>
  <c r="DJ4" i="3"/>
  <c r="DI4" i="3"/>
  <c r="DK3" i="3"/>
  <c r="DJ3" i="3"/>
  <c r="DI3" i="3"/>
  <c r="CF2" i="2" s="1"/>
  <c r="DK2" i="3"/>
  <c r="CF4" i="2" s="1"/>
  <c r="DJ2" i="3"/>
  <c r="CE3" i="2" s="1"/>
  <c r="DI2" i="3"/>
  <c r="DH59" i="3"/>
  <c r="DG59" i="3"/>
  <c r="DF59" i="3"/>
  <c r="DH58" i="3"/>
  <c r="DG58" i="3"/>
  <c r="DF58" i="3"/>
  <c r="DH57" i="3"/>
  <c r="DG57" i="3"/>
  <c r="DF57" i="3"/>
  <c r="DH56" i="3"/>
  <c r="DG56" i="3"/>
  <c r="DF56" i="3"/>
  <c r="DH55" i="3"/>
  <c r="DG55" i="3"/>
  <c r="DF55" i="3"/>
  <c r="DH54" i="3"/>
  <c r="DG54" i="3"/>
  <c r="DF54" i="3"/>
  <c r="DH53" i="3"/>
  <c r="DG53" i="3"/>
  <c r="DF53" i="3"/>
  <c r="DH52" i="3"/>
  <c r="DG52" i="3"/>
  <c r="DF52" i="3"/>
  <c r="DH49" i="3"/>
  <c r="DG49" i="3"/>
  <c r="DF49" i="3"/>
  <c r="DH48" i="3"/>
  <c r="DG48" i="3"/>
  <c r="DF48" i="3"/>
  <c r="DH47" i="3"/>
  <c r="DG47" i="3"/>
  <c r="DF47" i="3"/>
  <c r="DH46" i="3"/>
  <c r="DG46" i="3"/>
  <c r="DF46" i="3"/>
  <c r="DH45" i="3"/>
  <c r="DG45" i="3"/>
  <c r="DF45" i="3"/>
  <c r="DH44" i="3"/>
  <c r="DG44" i="3"/>
  <c r="DF44" i="3"/>
  <c r="DH43" i="3"/>
  <c r="DG43" i="3"/>
  <c r="DF43" i="3"/>
  <c r="DH40" i="3"/>
  <c r="DG40" i="3"/>
  <c r="DF40" i="3"/>
  <c r="DH39" i="3"/>
  <c r="DG39" i="3"/>
  <c r="DF39" i="3"/>
  <c r="DH38" i="3"/>
  <c r="DG38" i="3"/>
  <c r="DF38" i="3"/>
  <c r="DH37" i="3"/>
  <c r="DG37" i="3"/>
  <c r="DF37" i="3"/>
  <c r="DH36" i="3"/>
  <c r="DG36" i="3"/>
  <c r="DF36" i="3"/>
  <c r="DH35" i="3"/>
  <c r="DG35" i="3"/>
  <c r="DF35" i="3"/>
  <c r="DH34" i="3"/>
  <c r="DG34" i="3"/>
  <c r="DF34" i="3"/>
  <c r="DH33" i="3"/>
  <c r="DG33" i="3"/>
  <c r="DF33" i="3"/>
  <c r="DH30" i="3"/>
  <c r="DG30" i="3"/>
  <c r="DF30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5" i="3"/>
  <c r="DG25" i="3"/>
  <c r="DF25" i="3"/>
  <c r="DH24" i="3"/>
  <c r="DG24" i="3"/>
  <c r="DF24" i="3"/>
  <c r="DH23" i="3"/>
  <c r="DG23" i="3"/>
  <c r="DF23" i="3"/>
  <c r="DH20" i="3"/>
  <c r="DG20" i="3"/>
  <c r="DF20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4" i="3"/>
  <c r="DG14" i="3"/>
  <c r="DF14" i="3"/>
  <c r="DH13" i="3"/>
  <c r="DG13" i="3"/>
  <c r="DF13" i="3"/>
  <c r="DH10" i="3"/>
  <c r="DG10" i="3"/>
  <c r="DF10" i="3"/>
  <c r="DH9" i="3"/>
  <c r="DG9" i="3"/>
  <c r="DF9" i="3"/>
  <c r="DH8" i="3"/>
  <c r="DG8" i="3"/>
  <c r="DF8" i="3"/>
  <c r="CB2" i="2" s="1"/>
  <c r="DH7" i="3"/>
  <c r="DG7" i="3"/>
  <c r="DF7" i="3"/>
  <c r="DH6" i="3"/>
  <c r="DG6" i="3"/>
  <c r="DF6" i="3"/>
  <c r="DH5" i="3"/>
  <c r="DG5" i="3"/>
  <c r="DF5" i="3"/>
  <c r="DH4" i="3"/>
  <c r="DG4" i="3"/>
  <c r="DF4" i="3"/>
  <c r="DH3" i="3"/>
  <c r="DG3" i="3"/>
  <c r="DF3" i="3"/>
  <c r="CC2" i="2" s="1"/>
  <c r="DH2" i="3"/>
  <c r="CC4" i="2" s="1"/>
  <c r="DG2" i="3"/>
  <c r="CC3" i="2" s="1"/>
  <c r="DF2" i="3"/>
  <c r="DE59" i="3"/>
  <c r="DD59" i="3"/>
  <c r="DC59" i="3"/>
  <c r="DE58" i="3"/>
  <c r="DD58" i="3"/>
  <c r="DC58" i="3"/>
  <c r="DE57" i="3"/>
  <c r="DD57" i="3"/>
  <c r="DC57" i="3"/>
  <c r="DE56" i="3"/>
  <c r="DD56" i="3"/>
  <c r="DC56" i="3"/>
  <c r="DE55" i="3"/>
  <c r="DD55" i="3"/>
  <c r="DC55" i="3"/>
  <c r="DE54" i="3"/>
  <c r="DD54" i="3"/>
  <c r="DC54" i="3"/>
  <c r="DE53" i="3"/>
  <c r="DD53" i="3"/>
  <c r="DC53" i="3"/>
  <c r="DE52" i="3"/>
  <c r="DD52" i="3"/>
  <c r="DC52" i="3"/>
  <c r="DE49" i="3"/>
  <c r="DD49" i="3"/>
  <c r="DC49" i="3"/>
  <c r="DE48" i="3"/>
  <c r="DD48" i="3"/>
  <c r="DC48" i="3"/>
  <c r="DE47" i="3"/>
  <c r="DD47" i="3"/>
  <c r="DC47" i="3"/>
  <c r="DE46" i="3"/>
  <c r="DD46" i="3"/>
  <c r="DC46" i="3"/>
  <c r="DE45" i="3"/>
  <c r="DD45" i="3"/>
  <c r="DC45" i="3"/>
  <c r="DE44" i="3"/>
  <c r="DD44" i="3"/>
  <c r="DC44" i="3"/>
  <c r="DE43" i="3"/>
  <c r="DD43" i="3"/>
  <c r="DC43" i="3"/>
  <c r="DE40" i="3"/>
  <c r="DD40" i="3"/>
  <c r="DC40" i="3"/>
  <c r="DE39" i="3"/>
  <c r="DD39" i="3"/>
  <c r="DC39" i="3"/>
  <c r="DE38" i="3"/>
  <c r="DD38" i="3"/>
  <c r="DC38" i="3"/>
  <c r="DE37" i="3"/>
  <c r="DD37" i="3"/>
  <c r="DC37" i="3"/>
  <c r="DE36" i="3"/>
  <c r="DD36" i="3"/>
  <c r="DC36" i="3"/>
  <c r="DE35" i="3"/>
  <c r="DD35" i="3"/>
  <c r="DC35" i="3"/>
  <c r="DE34" i="3"/>
  <c r="DD34" i="3"/>
  <c r="DC34" i="3"/>
  <c r="DE33" i="3"/>
  <c r="DD33" i="3"/>
  <c r="DC33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5" i="3"/>
  <c r="DD25" i="3"/>
  <c r="DC25" i="3"/>
  <c r="DE24" i="3"/>
  <c r="DD24" i="3"/>
  <c r="DC24" i="3"/>
  <c r="DE23" i="3"/>
  <c r="DD23" i="3"/>
  <c r="DC23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4" i="3"/>
  <c r="DD14" i="3"/>
  <c r="DC14" i="3"/>
  <c r="DE13" i="3"/>
  <c r="DD13" i="3"/>
  <c r="DC13" i="3"/>
  <c r="DE10" i="3"/>
  <c r="DD10" i="3"/>
  <c r="DC10" i="3"/>
  <c r="DE9" i="3"/>
  <c r="DD9" i="3"/>
  <c r="DC9" i="3"/>
  <c r="DE8" i="3"/>
  <c r="DD8" i="3"/>
  <c r="DC8" i="3"/>
  <c r="DE7" i="3"/>
  <c r="DD7" i="3"/>
  <c r="DC7" i="3"/>
  <c r="DE6" i="3"/>
  <c r="DD6" i="3"/>
  <c r="DC6" i="3"/>
  <c r="DE5" i="3"/>
  <c r="DD5" i="3"/>
  <c r="DC5" i="3"/>
  <c r="DE4" i="3"/>
  <c r="DD4" i="3"/>
  <c r="DC4" i="3"/>
  <c r="DE3" i="3"/>
  <c r="DD3" i="3"/>
  <c r="DC3" i="3"/>
  <c r="BZ2" i="2" s="1"/>
  <c r="DE2" i="3"/>
  <c r="BZ4" i="2" s="1"/>
  <c r="DD2" i="3"/>
  <c r="BZ3" i="2" s="1"/>
  <c r="DC2" i="3"/>
  <c r="BY2" i="2" s="1"/>
  <c r="BD58" i="3"/>
  <c r="AY58" i="3"/>
  <c r="BD57" i="3"/>
  <c r="AY57" i="3"/>
  <c r="BD56" i="3"/>
  <c r="AY56" i="3"/>
  <c r="BD55" i="3"/>
  <c r="AY55" i="3"/>
  <c r="BD54" i="3"/>
  <c r="AY54" i="3"/>
  <c r="BD53" i="3"/>
  <c r="AY53" i="3"/>
  <c r="BD52" i="3"/>
  <c r="AY52" i="3"/>
  <c r="BD48" i="3"/>
  <c r="AY48" i="3"/>
  <c r="BD47" i="3"/>
  <c r="AY47" i="3"/>
  <c r="BD46" i="3"/>
  <c r="AY46" i="3"/>
  <c r="BD45" i="3"/>
  <c r="AY45" i="3"/>
  <c r="BD44" i="3"/>
  <c r="AY44" i="3"/>
  <c r="BD43" i="3"/>
  <c r="AY43" i="3"/>
  <c r="BD39" i="3"/>
  <c r="AY39" i="3"/>
  <c r="BD38" i="3"/>
  <c r="AY38" i="3"/>
  <c r="BD37" i="3"/>
  <c r="AY37" i="3"/>
  <c r="BD36" i="3"/>
  <c r="AY36" i="3"/>
  <c r="BD35" i="3"/>
  <c r="AY35" i="3"/>
  <c r="BD34" i="3"/>
  <c r="AY34" i="3"/>
  <c r="BD33" i="3"/>
  <c r="AY33" i="3"/>
  <c r="BD29" i="3"/>
  <c r="AY29" i="3"/>
  <c r="BD28" i="3"/>
  <c r="AY28" i="3"/>
  <c r="BD27" i="3"/>
  <c r="AY27" i="3"/>
  <c r="BD26" i="3"/>
  <c r="AY26" i="3"/>
  <c r="BD25" i="3"/>
  <c r="AY25" i="3"/>
  <c r="BD24" i="3"/>
  <c r="AY24" i="3"/>
  <c r="BD23" i="3"/>
  <c r="AY23" i="3"/>
  <c r="BD20" i="3"/>
  <c r="AY20" i="3"/>
  <c r="BD19" i="3"/>
  <c r="AY19" i="3"/>
  <c r="BD18" i="3"/>
  <c r="AY18" i="3"/>
  <c r="BD17" i="3"/>
  <c r="AY17" i="3"/>
  <c r="BD16" i="3"/>
  <c r="AY16" i="3"/>
  <c r="BD15" i="3"/>
  <c r="AY15" i="3"/>
  <c r="BD14" i="3"/>
  <c r="AY14" i="3"/>
  <c r="BD13" i="3"/>
  <c r="AY13" i="3"/>
  <c r="BD10" i="3"/>
  <c r="AY10" i="3"/>
  <c r="BD9" i="3"/>
  <c r="AY9" i="3"/>
  <c r="BD8" i="3"/>
  <c r="AY8" i="3"/>
  <c r="BD7" i="3"/>
  <c r="AY7" i="3"/>
  <c r="BH10" i="2" s="1"/>
  <c r="BD6" i="3"/>
  <c r="AY6" i="3"/>
  <c r="BD5" i="3"/>
  <c r="AY5" i="3"/>
  <c r="BD4" i="3"/>
  <c r="AY4" i="3"/>
  <c r="BI10" i="2" s="1"/>
  <c r="BD3" i="3"/>
  <c r="BI11" i="2" s="1"/>
  <c r="AY3" i="3"/>
  <c r="BD2" i="3"/>
  <c r="BH11" i="2" s="1"/>
  <c r="AY2" i="3"/>
  <c r="BC58" i="3"/>
  <c r="AX58" i="3"/>
  <c r="BC57" i="3"/>
  <c r="AX57" i="3"/>
  <c r="BC56" i="3"/>
  <c r="AX56" i="3"/>
  <c r="BC55" i="3"/>
  <c r="AX55" i="3"/>
  <c r="BC54" i="3"/>
  <c r="AX54" i="3"/>
  <c r="BC53" i="3"/>
  <c r="AX53" i="3"/>
  <c r="BC52" i="3"/>
  <c r="AX52" i="3"/>
  <c r="BC48" i="3"/>
  <c r="AX48" i="3"/>
  <c r="BC47" i="3"/>
  <c r="AX47" i="3"/>
  <c r="BC46" i="3"/>
  <c r="AX46" i="3"/>
  <c r="BC45" i="3"/>
  <c r="AX45" i="3"/>
  <c r="BC44" i="3"/>
  <c r="AX44" i="3"/>
  <c r="BC43" i="3"/>
  <c r="AX43" i="3"/>
  <c r="BC39" i="3"/>
  <c r="AX39" i="3"/>
  <c r="BC38" i="3"/>
  <c r="AX38" i="3"/>
  <c r="BC37" i="3"/>
  <c r="AX37" i="3"/>
  <c r="BC36" i="3"/>
  <c r="AX36" i="3"/>
  <c r="BC35" i="3"/>
  <c r="AX35" i="3"/>
  <c r="BC34" i="3"/>
  <c r="AX34" i="3"/>
  <c r="BC33" i="3"/>
  <c r="AX33" i="3"/>
  <c r="BC29" i="3"/>
  <c r="AX29" i="3"/>
  <c r="BC28" i="3"/>
  <c r="AX28" i="3"/>
  <c r="BC27" i="3"/>
  <c r="AX27" i="3"/>
  <c r="BC26" i="3"/>
  <c r="AX26" i="3"/>
  <c r="BC25" i="3"/>
  <c r="AX25" i="3"/>
  <c r="BC24" i="3"/>
  <c r="AX24" i="3"/>
  <c r="BC23" i="3"/>
  <c r="AX23" i="3"/>
  <c r="BC19" i="3"/>
  <c r="AX19" i="3"/>
  <c r="BC18" i="3"/>
  <c r="AX18" i="3"/>
  <c r="BC17" i="3"/>
  <c r="AX17" i="3"/>
  <c r="BC16" i="3"/>
  <c r="AX16" i="3"/>
  <c r="BC15" i="3"/>
  <c r="AX15" i="3"/>
  <c r="BC14" i="3"/>
  <c r="AX14" i="3"/>
  <c r="BC13" i="3"/>
  <c r="AX13" i="3"/>
  <c r="BC10" i="3"/>
  <c r="AX10" i="3"/>
  <c r="BC9" i="3"/>
  <c r="AX9" i="3"/>
  <c r="BC8" i="3"/>
  <c r="AX8" i="3"/>
  <c r="BC7" i="3"/>
  <c r="AX7" i="3"/>
  <c r="BC6" i="3"/>
  <c r="AX6" i="3"/>
  <c r="BC5" i="3"/>
  <c r="AX5" i="3"/>
  <c r="BC4" i="3"/>
  <c r="AX4" i="3"/>
  <c r="BC3" i="3"/>
  <c r="AX3" i="3"/>
  <c r="BC2" i="3"/>
  <c r="BE11" i="2" s="1"/>
  <c r="AX2" i="3"/>
  <c r="BE10" i="2" s="1"/>
  <c r="BB59" i="3"/>
  <c r="AW59" i="3"/>
  <c r="BB58" i="3"/>
  <c r="AW58" i="3"/>
  <c r="BB57" i="3"/>
  <c r="AW57" i="3"/>
  <c r="BB56" i="3"/>
  <c r="AW56" i="3"/>
  <c r="BB55" i="3"/>
  <c r="AW55" i="3"/>
  <c r="BB54" i="3"/>
  <c r="AW54" i="3"/>
  <c r="BB53" i="3"/>
  <c r="AW53" i="3"/>
  <c r="BB52" i="3"/>
  <c r="AW52" i="3"/>
  <c r="BB49" i="3"/>
  <c r="AW49" i="3"/>
  <c r="BB48" i="3"/>
  <c r="AW48" i="3"/>
  <c r="BB47" i="3"/>
  <c r="AW47" i="3"/>
  <c r="BB46" i="3"/>
  <c r="AW46" i="3"/>
  <c r="BB45" i="3"/>
  <c r="AW45" i="3"/>
  <c r="BB44" i="3"/>
  <c r="AW44" i="3"/>
  <c r="BB43" i="3"/>
  <c r="AW43" i="3"/>
  <c r="BB40" i="3"/>
  <c r="AW40" i="3"/>
  <c r="BB39" i="3"/>
  <c r="AW39" i="3"/>
  <c r="BB38" i="3"/>
  <c r="AW38" i="3"/>
  <c r="BB37" i="3"/>
  <c r="AW37" i="3"/>
  <c r="BB36" i="3"/>
  <c r="AW36" i="3"/>
  <c r="BB35" i="3"/>
  <c r="AW35" i="3"/>
  <c r="BB34" i="3"/>
  <c r="AW34" i="3"/>
  <c r="BB33" i="3"/>
  <c r="AW33" i="3"/>
  <c r="BB30" i="3"/>
  <c r="AW30" i="3"/>
  <c r="BB29" i="3"/>
  <c r="AW29" i="3"/>
  <c r="BB28" i="3"/>
  <c r="AW28" i="3"/>
  <c r="BB27" i="3"/>
  <c r="AW27" i="3"/>
  <c r="BB26" i="3"/>
  <c r="AW26" i="3"/>
  <c r="BB25" i="3"/>
  <c r="AW25" i="3"/>
  <c r="BB24" i="3"/>
  <c r="AW24" i="3"/>
  <c r="BB23" i="3"/>
  <c r="AW23" i="3"/>
  <c r="BB20" i="3"/>
  <c r="AW20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3" i="3"/>
  <c r="AW13" i="3"/>
  <c r="BB10" i="3"/>
  <c r="AW10" i="3"/>
  <c r="BB9" i="3"/>
  <c r="AW9" i="3"/>
  <c r="BB8" i="3"/>
  <c r="AW8" i="3"/>
  <c r="BB7" i="3"/>
  <c r="AW7" i="3"/>
  <c r="BB6" i="3"/>
  <c r="AW6" i="3"/>
  <c r="BB5" i="3"/>
  <c r="AW5" i="3"/>
  <c r="BB4" i="3"/>
  <c r="AW4" i="3"/>
  <c r="BB3" i="3"/>
  <c r="AW3" i="3"/>
  <c r="BB2" i="3"/>
  <c r="BB11" i="2" s="1"/>
  <c r="AW2" i="3"/>
  <c r="BC10" i="2" s="1"/>
  <c r="BA59" i="3"/>
  <c r="AV59" i="3"/>
  <c r="BA58" i="3"/>
  <c r="AV58" i="3"/>
  <c r="BA57" i="3"/>
  <c r="AV57" i="3"/>
  <c r="BA56" i="3"/>
  <c r="AV56" i="3"/>
  <c r="BA55" i="3"/>
  <c r="AV55" i="3"/>
  <c r="BA54" i="3"/>
  <c r="AV54" i="3"/>
  <c r="BA53" i="3"/>
  <c r="AV53" i="3"/>
  <c r="BA52" i="3"/>
  <c r="AV52" i="3"/>
  <c r="BA49" i="3"/>
  <c r="AV49" i="3"/>
  <c r="BA48" i="3"/>
  <c r="AV48" i="3"/>
  <c r="BA47" i="3"/>
  <c r="AV47" i="3"/>
  <c r="BA46" i="3"/>
  <c r="AV46" i="3"/>
  <c r="BA45" i="3"/>
  <c r="AV45" i="3"/>
  <c r="BA44" i="3"/>
  <c r="AV44" i="3"/>
  <c r="BA43" i="3"/>
  <c r="AV43" i="3"/>
  <c r="BA40" i="3"/>
  <c r="AV40" i="3"/>
  <c r="BA39" i="3"/>
  <c r="AV39" i="3"/>
  <c r="BA38" i="3"/>
  <c r="AV38" i="3"/>
  <c r="BA37" i="3"/>
  <c r="AV37" i="3"/>
  <c r="BA36" i="3"/>
  <c r="AV36" i="3"/>
  <c r="BA35" i="3"/>
  <c r="AV35" i="3"/>
  <c r="BA34" i="3"/>
  <c r="AV34" i="3"/>
  <c r="BA33" i="3"/>
  <c r="AV33" i="3"/>
  <c r="BA30" i="3"/>
  <c r="AV30" i="3"/>
  <c r="BA29" i="3"/>
  <c r="AV29" i="3"/>
  <c r="BA28" i="3"/>
  <c r="AV28" i="3"/>
  <c r="BA27" i="3"/>
  <c r="AV27" i="3"/>
  <c r="BA26" i="3"/>
  <c r="AV26" i="3"/>
  <c r="BA25" i="3"/>
  <c r="AV25" i="3"/>
  <c r="BA24" i="3"/>
  <c r="AV24" i="3"/>
  <c r="BA23" i="3"/>
  <c r="AV23" i="3"/>
  <c r="BA20" i="3"/>
  <c r="AV20" i="3"/>
  <c r="BA19" i="3"/>
  <c r="AV19" i="3"/>
  <c r="BA18" i="3"/>
  <c r="AV18" i="3"/>
  <c r="BA17" i="3"/>
  <c r="AV17" i="3"/>
  <c r="BA16" i="3"/>
  <c r="AV16" i="3"/>
  <c r="BA15" i="3"/>
  <c r="AV15" i="3"/>
  <c r="BA14" i="3"/>
  <c r="AV14" i="3"/>
  <c r="BA13" i="3"/>
  <c r="AV13" i="3"/>
  <c r="BA10" i="3"/>
  <c r="AV10" i="3"/>
  <c r="BA9" i="3"/>
  <c r="AV9" i="3"/>
  <c r="BA8" i="3"/>
  <c r="AV8" i="3"/>
  <c r="BA7" i="3"/>
  <c r="AV7" i="3"/>
  <c r="BA6" i="3"/>
  <c r="AV6" i="3"/>
  <c r="BA5" i="3"/>
  <c r="AV5" i="3"/>
  <c r="BA4" i="3"/>
  <c r="AV4" i="3"/>
  <c r="BA3" i="3"/>
  <c r="AV3" i="3"/>
  <c r="BA2" i="3"/>
  <c r="AZ11" i="2" s="1"/>
  <c r="AV2" i="3"/>
  <c r="AY10" i="2" s="1"/>
  <c r="AM58" i="3"/>
  <c r="AM57" i="3"/>
  <c r="AM56" i="3"/>
  <c r="AM55" i="3"/>
  <c r="AM54" i="3"/>
  <c r="AM53" i="3"/>
  <c r="AM52" i="3"/>
  <c r="AM48" i="3"/>
  <c r="AM47" i="3"/>
  <c r="AM46" i="3"/>
  <c r="AM45" i="3"/>
  <c r="AM44" i="3"/>
  <c r="AM43" i="3"/>
  <c r="AM39" i="3"/>
  <c r="AM38" i="3"/>
  <c r="AM37" i="3"/>
  <c r="AM36" i="3"/>
  <c r="AM35" i="3"/>
  <c r="AM34" i="3"/>
  <c r="AM33" i="3"/>
  <c r="AM29" i="3"/>
  <c r="AM28" i="3"/>
  <c r="AM27" i="3"/>
  <c r="AM26" i="3"/>
  <c r="AM25" i="3"/>
  <c r="AM24" i="3"/>
  <c r="AM23" i="3"/>
  <c r="AM20" i="3"/>
  <c r="AM19" i="3"/>
  <c r="AM18" i="3"/>
  <c r="AM17" i="3"/>
  <c r="AM16" i="3"/>
  <c r="AM15" i="3"/>
  <c r="AM14" i="3"/>
  <c r="AM13" i="3"/>
  <c r="AM10" i="3"/>
  <c r="AM9" i="3"/>
  <c r="AM8" i="3"/>
  <c r="AM7" i="3"/>
  <c r="AM6" i="3"/>
  <c r="AM5" i="3"/>
  <c r="AM4" i="3"/>
  <c r="BH8" i="2" s="1"/>
  <c r="AM3" i="3"/>
  <c r="AM2" i="3"/>
  <c r="AL58" i="3"/>
  <c r="AL57" i="3"/>
  <c r="AL56" i="3"/>
  <c r="AL55" i="3"/>
  <c r="AL54" i="3"/>
  <c r="AL53" i="3"/>
  <c r="AL52" i="3"/>
  <c r="AL48" i="3"/>
  <c r="AL47" i="3"/>
  <c r="AL46" i="3"/>
  <c r="AL45" i="3"/>
  <c r="AL44" i="3"/>
  <c r="AL43" i="3"/>
  <c r="AL39" i="3"/>
  <c r="AL38" i="3"/>
  <c r="AL37" i="3"/>
  <c r="AL36" i="3"/>
  <c r="AL35" i="3"/>
  <c r="AL34" i="3"/>
  <c r="AL33" i="3"/>
  <c r="AL29" i="3"/>
  <c r="AL28" i="3"/>
  <c r="AL27" i="3"/>
  <c r="AL26" i="3"/>
  <c r="AL25" i="3"/>
  <c r="AL24" i="3"/>
  <c r="AL23" i="3"/>
  <c r="AL19" i="3"/>
  <c r="AL18" i="3"/>
  <c r="AL17" i="3"/>
  <c r="AL16" i="3"/>
  <c r="AL15" i="3"/>
  <c r="AL14" i="3"/>
  <c r="AL13" i="3"/>
  <c r="AL10" i="3"/>
  <c r="AL9" i="3"/>
  <c r="AL8" i="3"/>
  <c r="AL7" i="3"/>
  <c r="AL6" i="3"/>
  <c r="AL5" i="3"/>
  <c r="AL4" i="3"/>
  <c r="AL3" i="3"/>
  <c r="AL2" i="3"/>
  <c r="BE8" i="2" s="1"/>
  <c r="AK59" i="3"/>
  <c r="AK58" i="3"/>
  <c r="AK57" i="3"/>
  <c r="AK56" i="3"/>
  <c r="AK55" i="3"/>
  <c r="AK54" i="3"/>
  <c r="AK53" i="3"/>
  <c r="AK52" i="3"/>
  <c r="AK49" i="3"/>
  <c r="AK48" i="3"/>
  <c r="AK47" i="3"/>
  <c r="AK46" i="3"/>
  <c r="AK45" i="3"/>
  <c r="AK44" i="3"/>
  <c r="AK43" i="3"/>
  <c r="AK40" i="3"/>
  <c r="AK39" i="3"/>
  <c r="AK38" i="3"/>
  <c r="AK37" i="3"/>
  <c r="AK36" i="3"/>
  <c r="AK35" i="3"/>
  <c r="AK34" i="3"/>
  <c r="AK33" i="3"/>
  <c r="AK30" i="3"/>
  <c r="AK29" i="3"/>
  <c r="AK28" i="3"/>
  <c r="AK27" i="3"/>
  <c r="AK26" i="3"/>
  <c r="AK25" i="3"/>
  <c r="AK24" i="3"/>
  <c r="AK23" i="3"/>
  <c r="AK20" i="3"/>
  <c r="AK19" i="3"/>
  <c r="AK18" i="3"/>
  <c r="AK17" i="3"/>
  <c r="AK16" i="3"/>
  <c r="AK15" i="3"/>
  <c r="AK14" i="3"/>
  <c r="AK13" i="3"/>
  <c r="AK10" i="3"/>
  <c r="AK9" i="3"/>
  <c r="AK8" i="3"/>
  <c r="AK7" i="3"/>
  <c r="AK6" i="3"/>
  <c r="AK5" i="3"/>
  <c r="AK4" i="3"/>
  <c r="AK3" i="3"/>
  <c r="AK2" i="3"/>
  <c r="BC8" i="2" s="1"/>
  <c r="AJ59" i="3"/>
  <c r="AJ58" i="3"/>
  <c r="AJ57" i="3"/>
  <c r="AJ56" i="3"/>
  <c r="AJ55" i="3"/>
  <c r="AJ54" i="3"/>
  <c r="AJ53" i="3"/>
  <c r="AJ52" i="3"/>
  <c r="AJ49" i="3"/>
  <c r="AJ48" i="3"/>
  <c r="AJ47" i="3"/>
  <c r="AJ46" i="3"/>
  <c r="AJ45" i="3"/>
  <c r="AJ44" i="3"/>
  <c r="AJ43" i="3"/>
  <c r="AJ40" i="3"/>
  <c r="AJ39" i="3"/>
  <c r="AJ38" i="3"/>
  <c r="AJ37" i="3"/>
  <c r="AJ36" i="3"/>
  <c r="AJ35" i="3"/>
  <c r="AJ34" i="3"/>
  <c r="AJ33" i="3"/>
  <c r="AJ30" i="3"/>
  <c r="AJ29" i="3"/>
  <c r="AJ28" i="3"/>
  <c r="AJ27" i="3"/>
  <c r="AJ26" i="3"/>
  <c r="AJ25" i="3"/>
  <c r="AJ24" i="3"/>
  <c r="AJ23" i="3"/>
  <c r="AJ20" i="3"/>
  <c r="AJ19" i="3"/>
  <c r="AJ18" i="3"/>
  <c r="AJ17" i="3"/>
  <c r="AJ16" i="3"/>
  <c r="AJ15" i="3"/>
  <c r="AJ14" i="3"/>
  <c r="AJ13" i="3"/>
  <c r="AJ10" i="3"/>
  <c r="AJ9" i="3"/>
  <c r="AJ8" i="3"/>
  <c r="AJ7" i="3"/>
  <c r="AJ6" i="3"/>
  <c r="AJ5" i="3"/>
  <c r="AJ4" i="3"/>
  <c r="AJ3" i="3"/>
  <c r="AJ2" i="3"/>
  <c r="AY8" i="2" s="1"/>
  <c r="AH2" i="3"/>
  <c r="X58" i="3"/>
  <c r="X57" i="3"/>
  <c r="X56" i="3"/>
  <c r="X55" i="3"/>
  <c r="X54" i="3"/>
  <c r="X53" i="3"/>
  <c r="X52" i="3"/>
  <c r="X48" i="3"/>
  <c r="X47" i="3"/>
  <c r="X46" i="3"/>
  <c r="X45" i="3"/>
  <c r="X44" i="3"/>
  <c r="X43" i="3"/>
  <c r="X39" i="3"/>
  <c r="X38" i="3"/>
  <c r="X37" i="3"/>
  <c r="X36" i="3"/>
  <c r="X35" i="3"/>
  <c r="X34" i="3"/>
  <c r="X33" i="3"/>
  <c r="X29" i="3"/>
  <c r="X28" i="3"/>
  <c r="X27" i="3"/>
  <c r="X26" i="3"/>
  <c r="X25" i="3"/>
  <c r="X24" i="3"/>
  <c r="X23" i="3"/>
  <c r="X20" i="3"/>
  <c r="X19" i="3"/>
  <c r="X18" i="3"/>
  <c r="X17" i="3"/>
  <c r="X16" i="3"/>
  <c r="X15" i="3"/>
  <c r="X14" i="3"/>
  <c r="X13" i="3"/>
  <c r="X10" i="3"/>
  <c r="X9" i="3"/>
  <c r="X8" i="3"/>
  <c r="X7" i="3"/>
  <c r="X6" i="3"/>
  <c r="X5" i="3"/>
  <c r="X4" i="3"/>
  <c r="BI6" i="2" s="1"/>
  <c r="X3" i="3"/>
  <c r="X2" i="3"/>
  <c r="BH6" i="2" s="1"/>
  <c r="W58" i="3"/>
  <c r="W57" i="3"/>
  <c r="W56" i="3"/>
  <c r="W55" i="3"/>
  <c r="W54" i="3"/>
  <c r="W53" i="3"/>
  <c r="W52" i="3"/>
  <c r="W48" i="3"/>
  <c r="W47" i="3"/>
  <c r="W46" i="3"/>
  <c r="W45" i="3"/>
  <c r="W44" i="3"/>
  <c r="W43" i="3"/>
  <c r="W39" i="3"/>
  <c r="W38" i="3"/>
  <c r="W37" i="3"/>
  <c r="W36" i="3"/>
  <c r="W35" i="3"/>
  <c r="W34" i="3"/>
  <c r="W33" i="3"/>
  <c r="W29" i="3"/>
  <c r="W28" i="3"/>
  <c r="W27" i="3"/>
  <c r="W26" i="3"/>
  <c r="W25" i="3"/>
  <c r="W24" i="3"/>
  <c r="W23" i="3"/>
  <c r="W19" i="3"/>
  <c r="W18" i="3"/>
  <c r="W17" i="3"/>
  <c r="W16" i="3"/>
  <c r="W15" i="3"/>
  <c r="W14" i="3"/>
  <c r="W13" i="3"/>
  <c r="W10" i="3"/>
  <c r="W9" i="3"/>
  <c r="W8" i="3"/>
  <c r="W7" i="3"/>
  <c r="W6" i="3"/>
  <c r="W5" i="3"/>
  <c r="W4" i="3"/>
  <c r="W3" i="3"/>
  <c r="AG2" i="3" s="1"/>
  <c r="W2" i="3"/>
  <c r="BE6" i="2" s="1"/>
  <c r="V59" i="3"/>
  <c r="V58" i="3"/>
  <c r="V57" i="3"/>
  <c r="V56" i="3"/>
  <c r="V55" i="3"/>
  <c r="V54" i="3"/>
  <c r="V53" i="3"/>
  <c r="V52" i="3"/>
  <c r="V49" i="3"/>
  <c r="V48" i="3"/>
  <c r="V47" i="3"/>
  <c r="V46" i="3"/>
  <c r="V45" i="3"/>
  <c r="V44" i="3"/>
  <c r="V43" i="3"/>
  <c r="V40" i="3"/>
  <c r="V39" i="3"/>
  <c r="V38" i="3"/>
  <c r="V37" i="3"/>
  <c r="V36" i="3"/>
  <c r="V35" i="3"/>
  <c r="V34" i="3"/>
  <c r="V33" i="3"/>
  <c r="V30" i="3"/>
  <c r="V29" i="3"/>
  <c r="V28" i="3"/>
  <c r="V27" i="3"/>
  <c r="V26" i="3"/>
  <c r="V25" i="3"/>
  <c r="V24" i="3"/>
  <c r="V23" i="3"/>
  <c r="V20" i="3"/>
  <c r="V19" i="3"/>
  <c r="V18" i="3"/>
  <c r="V17" i="3"/>
  <c r="V16" i="3"/>
  <c r="V15" i="3"/>
  <c r="V14" i="3"/>
  <c r="V13" i="3"/>
  <c r="V10" i="3"/>
  <c r="V9" i="3"/>
  <c r="V8" i="3"/>
  <c r="V7" i="3"/>
  <c r="V6" i="3"/>
  <c r="V5" i="3"/>
  <c r="V4" i="3"/>
  <c r="V3" i="3"/>
  <c r="BB6" i="2" s="1"/>
  <c r="V2" i="3"/>
  <c r="BC6" i="2" s="1"/>
  <c r="U59" i="3"/>
  <c r="U58" i="3"/>
  <c r="U57" i="3"/>
  <c r="U56" i="3"/>
  <c r="U55" i="3"/>
  <c r="U54" i="3"/>
  <c r="U53" i="3"/>
  <c r="U52" i="3"/>
  <c r="U49" i="3"/>
  <c r="U48" i="3"/>
  <c r="U47" i="3"/>
  <c r="U46" i="3"/>
  <c r="U45" i="3"/>
  <c r="U44" i="3"/>
  <c r="U43" i="3"/>
  <c r="U40" i="3"/>
  <c r="U39" i="3"/>
  <c r="U38" i="3"/>
  <c r="U37" i="3"/>
  <c r="U36" i="3"/>
  <c r="U35" i="3"/>
  <c r="U34" i="3"/>
  <c r="U33" i="3"/>
  <c r="U30" i="3"/>
  <c r="U29" i="3"/>
  <c r="U28" i="3"/>
  <c r="U27" i="3"/>
  <c r="U26" i="3"/>
  <c r="U25" i="3"/>
  <c r="U24" i="3"/>
  <c r="U23" i="3"/>
  <c r="U20" i="3"/>
  <c r="U19" i="3"/>
  <c r="U18" i="3"/>
  <c r="U17" i="3"/>
  <c r="U16" i="3"/>
  <c r="U15" i="3"/>
  <c r="U14" i="3"/>
  <c r="U13" i="3"/>
  <c r="U10" i="3"/>
  <c r="U9" i="3"/>
  <c r="U8" i="3"/>
  <c r="U7" i="3"/>
  <c r="U6" i="3"/>
  <c r="U5" i="3"/>
  <c r="U4" i="3"/>
  <c r="U3" i="3"/>
  <c r="AZ6" i="2" s="1"/>
  <c r="U2" i="3"/>
  <c r="AY6" i="2" s="1"/>
  <c r="S59" i="3"/>
  <c r="S58" i="3"/>
  <c r="S57" i="3"/>
  <c r="S56" i="3"/>
  <c r="S55" i="3"/>
  <c r="S54" i="3"/>
  <c r="S53" i="3"/>
  <c r="S52" i="3"/>
  <c r="S49" i="3"/>
  <c r="S48" i="3"/>
  <c r="S47" i="3"/>
  <c r="S46" i="3"/>
  <c r="S45" i="3"/>
  <c r="S44" i="3"/>
  <c r="S43" i="3"/>
  <c r="S40" i="3"/>
  <c r="S39" i="3"/>
  <c r="S38" i="3"/>
  <c r="S37" i="3"/>
  <c r="S36" i="3"/>
  <c r="S35" i="3"/>
  <c r="S34" i="3"/>
  <c r="S33" i="3"/>
  <c r="S30" i="3"/>
  <c r="S29" i="3"/>
  <c r="S28" i="3"/>
  <c r="S27" i="3"/>
  <c r="S26" i="3"/>
  <c r="S25" i="3"/>
  <c r="S24" i="3"/>
  <c r="S23" i="3"/>
  <c r="S20" i="3"/>
  <c r="S19" i="3"/>
  <c r="S18" i="3"/>
  <c r="S17" i="3"/>
  <c r="S16" i="3"/>
  <c r="S15" i="3"/>
  <c r="S14" i="3"/>
  <c r="S13" i="3"/>
  <c r="S10" i="3"/>
  <c r="S9" i="3"/>
  <c r="S8" i="3"/>
  <c r="S7" i="3"/>
  <c r="S6" i="3"/>
  <c r="S5" i="3"/>
  <c r="S4" i="3"/>
  <c r="S3" i="3"/>
  <c r="S2" i="3"/>
  <c r="BH5" i="2" s="1"/>
  <c r="R59" i="3"/>
  <c r="R58" i="3"/>
  <c r="R57" i="3"/>
  <c r="R56" i="3"/>
  <c r="R55" i="3"/>
  <c r="R54" i="3"/>
  <c r="R53" i="3"/>
  <c r="R52" i="3"/>
  <c r="R49" i="3"/>
  <c r="R48" i="3"/>
  <c r="R47" i="3"/>
  <c r="R46" i="3"/>
  <c r="R45" i="3"/>
  <c r="R44" i="3"/>
  <c r="R43" i="3"/>
  <c r="R40" i="3"/>
  <c r="R39" i="3"/>
  <c r="R38" i="3"/>
  <c r="R37" i="3"/>
  <c r="R36" i="3"/>
  <c r="R35" i="3"/>
  <c r="R34" i="3"/>
  <c r="R33" i="3"/>
  <c r="R30" i="3"/>
  <c r="R29" i="3"/>
  <c r="R28" i="3"/>
  <c r="R27" i="3"/>
  <c r="R26" i="3"/>
  <c r="R25" i="3"/>
  <c r="R24" i="3"/>
  <c r="R23" i="3"/>
  <c r="R20" i="3"/>
  <c r="R19" i="3"/>
  <c r="R18" i="3"/>
  <c r="R17" i="3"/>
  <c r="R16" i="3"/>
  <c r="R15" i="3"/>
  <c r="R14" i="3"/>
  <c r="R13" i="3"/>
  <c r="R11" i="3"/>
  <c r="R10" i="3"/>
  <c r="R9" i="3"/>
  <c r="R8" i="3"/>
  <c r="R7" i="3"/>
  <c r="R6" i="3"/>
  <c r="R5" i="3"/>
  <c r="R4" i="3"/>
  <c r="R3" i="3"/>
  <c r="R2" i="3"/>
  <c r="BE5" i="2" s="1"/>
  <c r="Q60" i="3"/>
  <c r="Q59" i="3"/>
  <c r="Q58" i="3"/>
  <c r="Q57" i="3"/>
  <c r="Q56" i="3"/>
  <c r="Q55" i="3"/>
  <c r="Q54" i="3"/>
  <c r="Q53" i="3"/>
  <c r="Q52" i="3"/>
  <c r="Q50" i="3"/>
  <c r="Q49" i="3"/>
  <c r="Q48" i="3"/>
  <c r="Q47" i="3"/>
  <c r="Q46" i="3"/>
  <c r="Q45" i="3"/>
  <c r="Q44" i="3"/>
  <c r="Q43" i="3"/>
  <c r="Q40" i="3"/>
  <c r="Q39" i="3"/>
  <c r="Q38" i="3"/>
  <c r="Q37" i="3"/>
  <c r="Q36" i="3"/>
  <c r="Q35" i="3"/>
  <c r="Q34" i="3"/>
  <c r="Q33" i="3"/>
  <c r="Q30" i="3"/>
  <c r="Q29" i="3"/>
  <c r="Q28" i="3"/>
  <c r="Q27" i="3"/>
  <c r="Q26" i="3"/>
  <c r="Q25" i="3"/>
  <c r="Q24" i="3"/>
  <c r="Q23" i="3"/>
  <c r="Q21" i="3"/>
  <c r="Q20" i="3"/>
  <c r="Q19" i="3"/>
  <c r="Q18" i="3"/>
  <c r="Q17" i="3"/>
  <c r="Q16" i="3"/>
  <c r="Q15" i="3"/>
  <c r="Q14" i="3"/>
  <c r="Q13" i="3"/>
  <c r="Q11" i="3"/>
  <c r="Q10" i="3"/>
  <c r="Q9" i="3"/>
  <c r="Q8" i="3"/>
  <c r="Q7" i="3"/>
  <c r="Q6" i="3"/>
  <c r="Q5" i="3"/>
  <c r="Q4" i="3"/>
  <c r="Q3" i="3"/>
  <c r="Q2" i="3"/>
  <c r="BB5" i="2" s="1"/>
  <c r="P59" i="3"/>
  <c r="P58" i="3"/>
  <c r="P57" i="3"/>
  <c r="P56" i="3"/>
  <c r="P55" i="3"/>
  <c r="P54" i="3"/>
  <c r="P53" i="3"/>
  <c r="P52" i="3"/>
  <c r="P49" i="3"/>
  <c r="P48" i="3"/>
  <c r="P47" i="3"/>
  <c r="P46" i="3"/>
  <c r="P45" i="3"/>
  <c r="P44" i="3"/>
  <c r="P43" i="3"/>
  <c r="P41" i="3"/>
  <c r="P40" i="3"/>
  <c r="P39" i="3"/>
  <c r="P38" i="3"/>
  <c r="P37" i="3"/>
  <c r="P36" i="3"/>
  <c r="P35" i="3"/>
  <c r="P34" i="3"/>
  <c r="P33" i="3"/>
  <c r="P31" i="3"/>
  <c r="P30" i="3"/>
  <c r="P29" i="3"/>
  <c r="P28" i="3"/>
  <c r="P27" i="3"/>
  <c r="P26" i="3"/>
  <c r="P25" i="3"/>
  <c r="P24" i="3"/>
  <c r="P23" i="3"/>
  <c r="P21" i="3"/>
  <c r="P20" i="3"/>
  <c r="P19" i="3"/>
  <c r="P18" i="3"/>
  <c r="P17" i="3"/>
  <c r="P16" i="3"/>
  <c r="P15" i="3"/>
  <c r="P14" i="3"/>
  <c r="P13" i="3"/>
  <c r="P11" i="3"/>
  <c r="P10" i="3"/>
  <c r="P9" i="3"/>
  <c r="P8" i="3"/>
  <c r="P7" i="3"/>
  <c r="P6" i="3"/>
  <c r="P5" i="3"/>
  <c r="P4" i="3"/>
  <c r="P3" i="3"/>
  <c r="P2" i="3"/>
  <c r="AZ5" i="2" s="1"/>
  <c r="N58" i="3"/>
  <c r="N57" i="3"/>
  <c r="N56" i="3"/>
  <c r="N55" i="3"/>
  <c r="N54" i="3"/>
  <c r="N53" i="3"/>
  <c r="N52" i="3"/>
  <c r="N48" i="3"/>
  <c r="N47" i="3"/>
  <c r="N46" i="3"/>
  <c r="N45" i="3"/>
  <c r="N44" i="3"/>
  <c r="N43" i="3"/>
  <c r="N39" i="3"/>
  <c r="N38" i="3"/>
  <c r="N37" i="3"/>
  <c r="N36" i="3"/>
  <c r="N35" i="3"/>
  <c r="N34" i="3"/>
  <c r="N33" i="3"/>
  <c r="N29" i="3"/>
  <c r="N28" i="3"/>
  <c r="N27" i="3"/>
  <c r="N26" i="3"/>
  <c r="N25" i="3"/>
  <c r="N24" i="3"/>
  <c r="N23" i="3"/>
  <c r="N20" i="3"/>
  <c r="N19" i="3"/>
  <c r="N18" i="3"/>
  <c r="N17" i="3"/>
  <c r="N16" i="3"/>
  <c r="N15" i="3"/>
  <c r="N14" i="3"/>
  <c r="N13" i="3"/>
  <c r="N10" i="3"/>
  <c r="N9" i="3"/>
  <c r="N8" i="3"/>
  <c r="N7" i="3"/>
  <c r="N6" i="3"/>
  <c r="N5" i="3"/>
  <c r="N4" i="3"/>
  <c r="BI4" i="2" s="1"/>
  <c r="N3" i="3"/>
  <c r="N2" i="3"/>
  <c r="BH4" i="2" s="1"/>
  <c r="M58" i="3"/>
  <c r="M57" i="3"/>
  <c r="M56" i="3"/>
  <c r="M55" i="3"/>
  <c r="M54" i="3"/>
  <c r="M53" i="3"/>
  <c r="M52" i="3"/>
  <c r="M48" i="3"/>
  <c r="M47" i="3"/>
  <c r="M46" i="3"/>
  <c r="M45" i="3"/>
  <c r="M44" i="3"/>
  <c r="M43" i="3"/>
  <c r="M39" i="3"/>
  <c r="M38" i="3"/>
  <c r="M37" i="3"/>
  <c r="M36" i="3"/>
  <c r="M35" i="3"/>
  <c r="M34" i="3"/>
  <c r="M33" i="3"/>
  <c r="M29" i="3"/>
  <c r="M28" i="3"/>
  <c r="M27" i="3"/>
  <c r="M26" i="3"/>
  <c r="M25" i="3"/>
  <c r="M24" i="3"/>
  <c r="M23" i="3"/>
  <c r="M19" i="3"/>
  <c r="M18" i="3"/>
  <c r="M17" i="3"/>
  <c r="M16" i="3"/>
  <c r="M15" i="3"/>
  <c r="M14" i="3"/>
  <c r="M13" i="3"/>
  <c r="M10" i="3"/>
  <c r="M9" i="3"/>
  <c r="M8" i="3"/>
  <c r="M7" i="3"/>
  <c r="M6" i="3"/>
  <c r="M5" i="3"/>
  <c r="M4" i="3"/>
  <c r="M3" i="3"/>
  <c r="BE4" i="2" s="1"/>
  <c r="M2" i="3"/>
  <c r="BF4" i="2" s="1"/>
  <c r="L59" i="3"/>
  <c r="L58" i="3"/>
  <c r="L57" i="3"/>
  <c r="L56" i="3"/>
  <c r="L55" i="3"/>
  <c r="L54" i="3"/>
  <c r="L53" i="3"/>
  <c r="L52" i="3"/>
  <c r="L49" i="3"/>
  <c r="L48" i="3"/>
  <c r="L47" i="3"/>
  <c r="L46" i="3"/>
  <c r="L45" i="3"/>
  <c r="L44" i="3"/>
  <c r="L43" i="3"/>
  <c r="L40" i="3"/>
  <c r="L39" i="3"/>
  <c r="L38" i="3"/>
  <c r="L37" i="3"/>
  <c r="L36" i="3"/>
  <c r="L35" i="3"/>
  <c r="L34" i="3"/>
  <c r="L33" i="3"/>
  <c r="L30" i="3"/>
  <c r="L29" i="3"/>
  <c r="L28" i="3"/>
  <c r="L27" i="3"/>
  <c r="L26" i="3"/>
  <c r="L25" i="3"/>
  <c r="L24" i="3"/>
  <c r="L23" i="3"/>
  <c r="L20" i="3"/>
  <c r="L19" i="3"/>
  <c r="L18" i="3"/>
  <c r="L17" i="3"/>
  <c r="L16" i="3"/>
  <c r="L15" i="3"/>
  <c r="L14" i="3"/>
  <c r="L13" i="3"/>
  <c r="L10" i="3"/>
  <c r="L9" i="3"/>
  <c r="L8" i="3"/>
  <c r="L7" i="3"/>
  <c r="L6" i="3"/>
  <c r="L5" i="3"/>
  <c r="L4" i="3"/>
  <c r="L3" i="3"/>
  <c r="BB4" i="2" s="1"/>
  <c r="L2" i="3"/>
  <c r="K59" i="3"/>
  <c r="K58" i="3"/>
  <c r="K57" i="3"/>
  <c r="K56" i="3"/>
  <c r="K55" i="3"/>
  <c r="K54" i="3"/>
  <c r="K53" i="3"/>
  <c r="K52" i="3"/>
  <c r="K49" i="3"/>
  <c r="K48" i="3"/>
  <c r="K47" i="3"/>
  <c r="K46" i="3"/>
  <c r="K45" i="3"/>
  <c r="K44" i="3"/>
  <c r="K43" i="3"/>
  <c r="K40" i="3"/>
  <c r="K39" i="3"/>
  <c r="K38" i="3"/>
  <c r="K37" i="3"/>
  <c r="K36" i="3"/>
  <c r="K35" i="3"/>
  <c r="K34" i="3"/>
  <c r="K33" i="3"/>
  <c r="K30" i="3"/>
  <c r="K29" i="3"/>
  <c r="K28" i="3"/>
  <c r="K27" i="3"/>
  <c r="K26" i="3"/>
  <c r="K25" i="3"/>
  <c r="K24" i="3"/>
  <c r="K23" i="3"/>
  <c r="K20" i="3"/>
  <c r="K19" i="3"/>
  <c r="K18" i="3"/>
  <c r="K17" i="3"/>
  <c r="K16" i="3"/>
  <c r="K15" i="3"/>
  <c r="K14" i="3"/>
  <c r="K13" i="3"/>
  <c r="K10" i="3"/>
  <c r="K9" i="3"/>
  <c r="K8" i="3"/>
  <c r="K7" i="3"/>
  <c r="K6" i="3"/>
  <c r="K5" i="3"/>
  <c r="K4" i="3"/>
  <c r="K3" i="3"/>
  <c r="AZ4" i="2" s="1"/>
  <c r="K2" i="3"/>
  <c r="AY4" i="2" s="1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F60" i="3"/>
  <c r="BP59" i="3"/>
  <c r="BO59" i="3"/>
  <c r="BM59" i="3"/>
  <c r="BL59" i="3"/>
  <c r="BG59" i="3"/>
  <c r="BF59" i="3"/>
  <c r="AA59" i="3"/>
  <c r="AP59" i="3" s="1"/>
  <c r="Z59" i="3"/>
  <c r="AO59" i="3" s="1"/>
  <c r="BP58" i="3"/>
  <c r="BO58" i="3"/>
  <c r="BM58" i="3"/>
  <c r="BL58" i="3"/>
  <c r="BG58" i="3"/>
  <c r="BF58" i="3"/>
  <c r="AC58" i="3"/>
  <c r="AR58" i="3" s="1"/>
  <c r="AB58" i="3"/>
  <c r="AQ58" i="3" s="1"/>
  <c r="AA58" i="3"/>
  <c r="AP58" i="3" s="1"/>
  <c r="Z58" i="3"/>
  <c r="AO58" i="3" s="1"/>
  <c r="BP57" i="3"/>
  <c r="BO57" i="3"/>
  <c r="BM57" i="3"/>
  <c r="BL57" i="3"/>
  <c r="BG57" i="3"/>
  <c r="BF57" i="3"/>
  <c r="AC57" i="3"/>
  <c r="AR57" i="3" s="1"/>
  <c r="AB57" i="3"/>
  <c r="AQ57" i="3" s="1"/>
  <c r="AA57" i="3"/>
  <c r="AP57" i="3" s="1"/>
  <c r="Z57" i="3"/>
  <c r="AO57" i="3" s="1"/>
  <c r="BP56" i="3"/>
  <c r="BO56" i="3"/>
  <c r="BM56" i="3"/>
  <c r="BL56" i="3"/>
  <c r="BG56" i="3"/>
  <c r="BF56" i="3"/>
  <c r="AC56" i="3"/>
  <c r="AR56" i="3" s="1"/>
  <c r="AB56" i="3"/>
  <c r="AQ56" i="3" s="1"/>
  <c r="AA56" i="3"/>
  <c r="AP56" i="3" s="1"/>
  <c r="Z56" i="3"/>
  <c r="AO56" i="3" s="1"/>
  <c r="BP55" i="3"/>
  <c r="BO55" i="3"/>
  <c r="BM55" i="3"/>
  <c r="BL55" i="3"/>
  <c r="BG55" i="3"/>
  <c r="BF55" i="3"/>
  <c r="AC55" i="3"/>
  <c r="AR55" i="3" s="1"/>
  <c r="AB55" i="3"/>
  <c r="AQ55" i="3" s="1"/>
  <c r="AA55" i="3"/>
  <c r="AP55" i="3" s="1"/>
  <c r="Z55" i="3"/>
  <c r="AO55" i="3" s="1"/>
  <c r="BP54" i="3"/>
  <c r="BO54" i="3"/>
  <c r="BM54" i="3"/>
  <c r="BL54" i="3"/>
  <c r="BG54" i="3"/>
  <c r="BF54" i="3"/>
  <c r="AC54" i="3"/>
  <c r="AR54" i="3" s="1"/>
  <c r="AB54" i="3"/>
  <c r="AQ54" i="3" s="1"/>
  <c r="AA54" i="3"/>
  <c r="AP54" i="3" s="1"/>
  <c r="Z54" i="3"/>
  <c r="AO54" i="3" s="1"/>
  <c r="BP53" i="3"/>
  <c r="BO53" i="3"/>
  <c r="BM53" i="3"/>
  <c r="BL53" i="3"/>
  <c r="BG53" i="3"/>
  <c r="BF53" i="3"/>
  <c r="AC53" i="3"/>
  <c r="AR53" i="3" s="1"/>
  <c r="AB53" i="3"/>
  <c r="AQ53" i="3" s="1"/>
  <c r="AA53" i="3"/>
  <c r="AP53" i="3" s="1"/>
  <c r="Z53" i="3"/>
  <c r="AO53" i="3" s="1"/>
  <c r="BP52" i="3"/>
  <c r="BO52" i="3"/>
  <c r="BM52" i="3"/>
  <c r="BL52" i="3"/>
  <c r="BG52" i="3"/>
  <c r="BF52" i="3"/>
  <c r="AC52" i="3"/>
  <c r="AR52" i="3" s="1"/>
  <c r="AB52" i="3"/>
  <c r="AQ52" i="3" s="1"/>
  <c r="AA52" i="3"/>
  <c r="AP52" i="3" s="1"/>
  <c r="Z52" i="3"/>
  <c r="AO52" i="3" s="1"/>
  <c r="BF50" i="3"/>
  <c r="BP49" i="3"/>
  <c r="BO49" i="3"/>
  <c r="BM49" i="3"/>
  <c r="BL49" i="3"/>
  <c r="BG49" i="3"/>
  <c r="BF49" i="3"/>
  <c r="AA49" i="3"/>
  <c r="AP49" i="3" s="1"/>
  <c r="Z49" i="3"/>
  <c r="AO49" i="3" s="1"/>
  <c r="BP48" i="3"/>
  <c r="BO48" i="3"/>
  <c r="BM48" i="3"/>
  <c r="BL48" i="3"/>
  <c r="BG48" i="3"/>
  <c r="BF48" i="3"/>
  <c r="AC48" i="3"/>
  <c r="AR48" i="3" s="1"/>
  <c r="AB48" i="3"/>
  <c r="AQ48" i="3" s="1"/>
  <c r="AA48" i="3"/>
  <c r="AP48" i="3" s="1"/>
  <c r="Z48" i="3"/>
  <c r="AO48" i="3" s="1"/>
  <c r="BP47" i="3"/>
  <c r="BO47" i="3"/>
  <c r="BM47" i="3"/>
  <c r="BL47" i="3"/>
  <c r="BG47" i="3"/>
  <c r="BF47" i="3"/>
  <c r="AC47" i="3"/>
  <c r="AR47" i="3" s="1"/>
  <c r="AB47" i="3"/>
  <c r="AQ47" i="3" s="1"/>
  <c r="AA47" i="3"/>
  <c r="AP47" i="3" s="1"/>
  <c r="Z47" i="3"/>
  <c r="AO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5" i="3"/>
  <c r="BO45" i="3"/>
  <c r="BM45" i="3"/>
  <c r="BL45" i="3"/>
  <c r="BG45" i="3"/>
  <c r="BF45" i="3"/>
  <c r="AC45" i="3"/>
  <c r="AR45" i="3" s="1"/>
  <c r="AB45" i="3"/>
  <c r="AQ45" i="3" s="1"/>
  <c r="AA45" i="3"/>
  <c r="AP45" i="3" s="1"/>
  <c r="Z45" i="3"/>
  <c r="AO45" i="3" s="1"/>
  <c r="BP44" i="3"/>
  <c r="BO44" i="3"/>
  <c r="BM44" i="3"/>
  <c r="BL44" i="3"/>
  <c r="BG44" i="3"/>
  <c r="BF44" i="3"/>
  <c r="AC44" i="3"/>
  <c r="AR44" i="3" s="1"/>
  <c r="AB44" i="3"/>
  <c r="AQ44" i="3" s="1"/>
  <c r="AA44" i="3"/>
  <c r="AP44" i="3" s="1"/>
  <c r="Z44" i="3"/>
  <c r="AO44" i="3" s="1"/>
  <c r="BP43" i="3"/>
  <c r="BO43" i="3"/>
  <c r="BM43" i="3"/>
  <c r="BL43" i="3"/>
  <c r="BG43" i="3"/>
  <c r="BF43" i="3"/>
  <c r="AC43" i="3"/>
  <c r="AR43" i="3" s="1"/>
  <c r="AB43" i="3"/>
  <c r="AQ43" i="3" s="1"/>
  <c r="AA43" i="3"/>
  <c r="AP43" i="3" s="1"/>
  <c r="Z43" i="3"/>
  <c r="AO43" i="3" s="1"/>
  <c r="BF41" i="3"/>
  <c r="BP40" i="3"/>
  <c r="BO40" i="3"/>
  <c r="BM40" i="3"/>
  <c r="BL40" i="3"/>
  <c r="BG40" i="3"/>
  <c r="BF40" i="3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AO38" i="3" s="1"/>
  <c r="BP37" i="3"/>
  <c r="BO37" i="3"/>
  <c r="BM37" i="3"/>
  <c r="BL37" i="3"/>
  <c r="BG37" i="3"/>
  <c r="BF37" i="3"/>
  <c r="AC37" i="3"/>
  <c r="AR37" i="3" s="1"/>
  <c r="AB37" i="3"/>
  <c r="AQ37" i="3" s="1"/>
  <c r="AA37" i="3"/>
  <c r="AP37" i="3" s="1"/>
  <c r="Z37" i="3"/>
  <c r="AO37" i="3" s="1"/>
  <c r="BP36" i="3"/>
  <c r="BO36" i="3"/>
  <c r="BM36" i="3"/>
  <c r="BL36" i="3"/>
  <c r="BG36" i="3"/>
  <c r="BF36" i="3"/>
  <c r="AC36" i="3"/>
  <c r="AR36" i="3" s="1"/>
  <c r="AB36" i="3"/>
  <c r="AQ36" i="3" s="1"/>
  <c r="AA36" i="3"/>
  <c r="AP36" i="3" s="1"/>
  <c r="Z36" i="3"/>
  <c r="AO36" i="3" s="1"/>
  <c r="BP35" i="3"/>
  <c r="BO35" i="3"/>
  <c r="BM35" i="3"/>
  <c r="BL35" i="3"/>
  <c r="BG35" i="3"/>
  <c r="BF35" i="3"/>
  <c r="AC35" i="3"/>
  <c r="AR35" i="3" s="1"/>
  <c r="AB35" i="3"/>
  <c r="AQ35" i="3" s="1"/>
  <c r="AA35" i="3"/>
  <c r="AP35" i="3" s="1"/>
  <c r="Z35" i="3"/>
  <c r="AO35" i="3" s="1"/>
  <c r="BP34" i="3"/>
  <c r="BO34" i="3"/>
  <c r="BM34" i="3"/>
  <c r="BL34" i="3"/>
  <c r="BG34" i="3"/>
  <c r="BF34" i="3"/>
  <c r="AC34" i="3"/>
  <c r="AR34" i="3" s="1"/>
  <c r="AB34" i="3"/>
  <c r="AQ34" i="3" s="1"/>
  <c r="AA34" i="3"/>
  <c r="AP34" i="3" s="1"/>
  <c r="Z34" i="3"/>
  <c r="AO34" i="3" s="1"/>
  <c r="BP33" i="3"/>
  <c r="BO33" i="3"/>
  <c r="BM33" i="3"/>
  <c r="BL33" i="3"/>
  <c r="BG33" i="3"/>
  <c r="BF33" i="3"/>
  <c r="AC33" i="3"/>
  <c r="AR33" i="3" s="1"/>
  <c r="AB33" i="3"/>
  <c r="AQ33" i="3" s="1"/>
  <c r="AA33" i="3"/>
  <c r="AP33" i="3" s="1"/>
  <c r="Z33" i="3"/>
  <c r="AO33" i="3" s="1"/>
  <c r="BF31" i="3"/>
  <c r="BP30" i="3"/>
  <c r="BO30" i="3"/>
  <c r="BM30" i="3"/>
  <c r="BL30" i="3"/>
  <c r="BG30" i="3"/>
  <c r="BF30" i="3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L25" i="3"/>
  <c r="BG25" i="3"/>
  <c r="BF25" i="3"/>
  <c r="AC25" i="3"/>
  <c r="AR25" i="3" s="1"/>
  <c r="AB25" i="3"/>
  <c r="AQ25" i="3" s="1"/>
  <c r="AA25" i="3"/>
  <c r="AP25" i="3" s="1"/>
  <c r="Z25" i="3"/>
  <c r="AO25" i="3" s="1"/>
  <c r="BP24" i="3"/>
  <c r="BO24" i="3"/>
  <c r="BM24" i="3"/>
  <c r="BL24" i="3"/>
  <c r="BG24" i="3"/>
  <c r="BF24" i="3"/>
  <c r="AC24" i="3"/>
  <c r="AR24" i="3" s="1"/>
  <c r="AB24" i="3"/>
  <c r="AQ24" i="3" s="1"/>
  <c r="AA24" i="3"/>
  <c r="AP24" i="3" s="1"/>
  <c r="Z24" i="3"/>
  <c r="AO24" i="3" s="1"/>
  <c r="BP23" i="3"/>
  <c r="BO23" i="3"/>
  <c r="BM23" i="3"/>
  <c r="BL23" i="3"/>
  <c r="BG23" i="3"/>
  <c r="BF23" i="3"/>
  <c r="AC23" i="3"/>
  <c r="AR23" i="3" s="1"/>
  <c r="AB23" i="3"/>
  <c r="AQ23" i="3" s="1"/>
  <c r="AA23" i="3"/>
  <c r="AP23" i="3" s="1"/>
  <c r="Z23" i="3"/>
  <c r="AO23" i="3" s="1"/>
  <c r="BO21" i="3"/>
  <c r="BF21" i="3"/>
  <c r="BP20" i="3"/>
  <c r="BO20" i="3"/>
  <c r="BM20" i="3"/>
  <c r="BL20" i="3"/>
  <c r="BG20" i="3"/>
  <c r="BF20" i="3"/>
  <c r="AC20" i="3"/>
  <c r="AR20" i="3" s="1"/>
  <c r="AA20" i="3"/>
  <c r="AP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P13" i="3"/>
  <c r="BO13" i="3"/>
  <c r="BM13" i="3"/>
  <c r="BL13" i="3"/>
  <c r="BG13" i="3"/>
  <c r="BF13" i="3"/>
  <c r="AC13" i="3"/>
  <c r="AR13" i="3" s="1"/>
  <c r="AB13" i="3"/>
  <c r="AQ13" i="3" s="1"/>
  <c r="AA13" i="3"/>
  <c r="AP13" i="3" s="1"/>
  <c r="Z13" i="3"/>
  <c r="AO13" i="3" s="1"/>
  <c r="BO11" i="3"/>
  <c r="BG11" i="3"/>
  <c r="BF11" i="3"/>
  <c r="BP10" i="3"/>
  <c r="BO10" i="3"/>
  <c r="BM10" i="3"/>
  <c r="BL10" i="3"/>
  <c r="BG10" i="3"/>
  <c r="BF10" i="3"/>
  <c r="AC10" i="3"/>
  <c r="AR10" i="3" s="1"/>
  <c r="AB10" i="3"/>
  <c r="AQ10" i="3" s="1"/>
  <c r="AA10" i="3"/>
  <c r="AP10" i="3" s="1"/>
  <c r="Z10" i="3"/>
  <c r="AO10" i="3" s="1"/>
  <c r="BP9" i="3"/>
  <c r="BO9" i="3"/>
  <c r="BM9" i="3"/>
  <c r="BL9" i="3"/>
  <c r="BG9" i="3"/>
  <c r="BF9" i="3"/>
  <c r="BQ2" i="2" s="1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G4" i="3"/>
  <c r="BP3" i="2" s="1"/>
  <c r="BF4" i="3"/>
  <c r="AC4" i="3"/>
  <c r="AR4" i="3" s="1"/>
  <c r="AB4" i="3"/>
  <c r="AQ4" i="3" s="1"/>
  <c r="AA4" i="3"/>
  <c r="AP4" i="3" s="1"/>
  <c r="Z4" i="3"/>
  <c r="AO4" i="3" s="1"/>
  <c r="BP3" i="3"/>
  <c r="BO3" i="3"/>
  <c r="BM3" i="3"/>
  <c r="BL3" i="3"/>
  <c r="BP8" i="2" s="1"/>
  <c r="BG3" i="3"/>
  <c r="BF3" i="3"/>
  <c r="AC3" i="3"/>
  <c r="AR3" i="3" s="1"/>
  <c r="AB3" i="3"/>
  <c r="AQ3" i="3" s="1"/>
  <c r="AA3" i="3"/>
  <c r="BC7" i="2" s="1"/>
  <c r="Z3" i="3"/>
  <c r="AO3" i="3" s="1"/>
  <c r="BP2" i="3"/>
  <c r="BQ15" i="2" s="1"/>
  <c r="BO2" i="3"/>
  <c r="BQ14" i="2" s="1"/>
  <c r="BM2" i="3"/>
  <c r="BP9" i="2" s="1"/>
  <c r="BL2" i="3"/>
  <c r="BG2" i="3"/>
  <c r="BQ3" i="2" s="1"/>
  <c r="BF2" i="3"/>
  <c r="AC2" i="3"/>
  <c r="BH7" i="2" s="1"/>
  <c r="AB2" i="3"/>
  <c r="BE7" i="2" s="1"/>
  <c r="AA2" i="3"/>
  <c r="AP2" i="3" s="1"/>
  <c r="Z2" i="3"/>
  <c r="AZ7" i="2" s="1"/>
  <c r="BP15" i="2" l="1"/>
  <c r="AY7" i="2"/>
  <c r="BP14" i="2"/>
  <c r="AY5" i="2"/>
  <c r="AE2" i="3"/>
  <c r="BB8" i="2"/>
  <c r="AY11" i="2"/>
  <c r="CI3" i="2"/>
  <c r="CV2" i="2"/>
  <c r="CV4" i="2"/>
  <c r="AG2" i="2"/>
  <c r="AG4" i="2"/>
  <c r="AV2" i="2"/>
  <c r="AV4" i="2"/>
  <c r="BF10" i="2"/>
  <c r="BP2" i="2"/>
  <c r="BB7" i="2"/>
  <c r="CF3" i="2"/>
  <c r="CS2" i="2"/>
  <c r="CS4" i="2"/>
  <c r="AF2" i="3"/>
  <c r="AZ8" i="2"/>
  <c r="BY4" i="2"/>
  <c r="AL3" i="2"/>
  <c r="X3" i="2"/>
  <c r="CB4" i="2"/>
  <c r="CO3" i="2"/>
  <c r="AO3" i="2"/>
  <c r="AF2" i="4"/>
  <c r="AA3" i="2"/>
  <c r="CE2" i="2"/>
  <c r="CE4" i="2"/>
  <c r="AR2" i="3"/>
  <c r="AR3" i="2"/>
  <c r="BB10" i="2"/>
  <c r="AZ10" i="2"/>
  <c r="CH2" i="2"/>
  <c r="CH4" i="2"/>
  <c r="CU3" i="2"/>
  <c r="AT4" i="3"/>
  <c r="AU3" i="2"/>
  <c r="AT6" i="3"/>
  <c r="BI7" i="2"/>
  <c r="BQ9" i="2"/>
  <c r="BI5" i="2"/>
  <c r="BY3" i="2"/>
  <c r="CL2" i="2"/>
  <c r="CL4" i="2"/>
  <c r="AL2" i="2"/>
  <c r="AL4" i="2"/>
  <c r="BF6" i="2"/>
  <c r="AO2" i="3"/>
  <c r="AQ2" i="3"/>
  <c r="X2" i="2"/>
  <c r="X4" i="2"/>
  <c r="BF7" i="2"/>
  <c r="BQ8" i="2"/>
  <c r="BF5" i="2"/>
  <c r="BI8" i="2"/>
  <c r="BF11" i="2"/>
  <c r="CB3" i="2"/>
  <c r="CO2" i="2"/>
  <c r="CO4" i="2"/>
  <c r="AP3" i="3"/>
  <c r="AO2" i="2"/>
  <c r="AO4" i="2"/>
  <c r="BC4" i="2"/>
  <c r="AA2" i="2"/>
  <c r="AA4" i="2"/>
  <c r="BQ12" i="2"/>
  <c r="BC5" i="2"/>
  <c r="BF8" i="2"/>
  <c r="BC11" i="2"/>
  <c r="AD2" i="2"/>
  <c r="AD4" i="2"/>
  <c r="BQ11" i="2"/>
  <c r="AT2" i="3" l="1"/>
  <c r="BM2" i="2"/>
  <c r="BL2" i="2"/>
</calcChain>
</file>

<file path=xl/sharedStrings.xml><?xml version="1.0" encoding="utf-8"?>
<sst xmlns="http://schemas.openxmlformats.org/spreadsheetml/2006/main" count="1012" uniqueCount="331">
  <si>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</si>
  <si>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</si>
  <si>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</si>
  <si>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</si>
  <si>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</si>
  <si>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</si>
  <si>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</si>
  <si>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</si>
  <si>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</si>
  <si>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</si>
  <si>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</si>
  <si>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</si>
  <si>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</si>
  <si>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</si>
  <si>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</si>
  <si>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</si>
  <si>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</si>
  <si>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</si>
  <si>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</si>
  <si>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</si>
  <si>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</si>
  <si>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</si>
  <si>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</si>
  <si>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</si>
  <si>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</si>
  <si>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</si>
  <si>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</si>
  <si>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</si>
  <si>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</si>
  <si>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</si>
  <si>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</si>
  <si>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</si>
  <si>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</si>
  <si>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</si>
  <si>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</si>
  <si>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</si>
  <si>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</si>
  <si>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</si>
  <si>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</si>
  <si>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</si>
  <si>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</si>
  <si>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</si>
  <si>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</si>
  <si>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</si>
  <si>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</si>
  <si>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</si>
  <si>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</si>
  <si>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</si>
  <si>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</si>
  <si>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</si>
  <si>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</si>
  <si>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</si>
  <si>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</si>
  <si>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</si>
  <si>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</si>
  <si>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</si>
  <si>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</si>
  <si>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</si>
  <si>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</si>
  <si>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</si>
  <si>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</si>
  <si>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</si>
  <si>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</si>
  <si>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</si>
  <si>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</si>
  <si>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</si>
  <si>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</si>
  <si>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</si>
  <si>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</si>
  <si>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</si>
  <si>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</si>
  <si>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</si>
  <si>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</si>
  <si>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</si>
  <si>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</si>
  <si>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</si>
  <si>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</si>
  <si>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</si>
  <si>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</si>
  <si>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</si>
  <si>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</si>
  <si>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</si>
  <si>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</si>
  <si>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</si>
  <si>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</si>
  <si>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</si>
  <si>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</si>
  <si>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</si>
  <si>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</si>
  <si>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</si>
  <si>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</si>
  <si>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</si>
  <si>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</si>
  <si>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</si>
  <si>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</si>
  <si>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</si>
  <si>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</si>
  <si>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</si>
  <si>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</si>
  <si>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</si>
  <si>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</si>
  <si>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</si>
  <si>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</si>
  <si>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</si>
  <si>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</si>
  <si>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</si>
  <si>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</si>
  <si>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</si>
  <si>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</si>
  <si>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</si>
  <si>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</si>
  <si>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</si>
  <si>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</si>
  <si>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</si>
  <si>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</si>
  <si>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</si>
  <si>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</si>
  <si>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</si>
  <si>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</si>
  <si>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</si>
  <si>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</si>
  <si>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</si>
  <si>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</si>
  <si>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</si>
  <si>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</si>
  <si>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</si>
  <si>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</si>
  <si>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</si>
  <si>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</si>
  <si>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</si>
  <si>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</si>
  <si>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</si>
  <si>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</si>
  <si>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</si>
  <si>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</si>
  <si>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</si>
  <si>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</si>
  <si>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</si>
  <si>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</si>
  <si>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</si>
  <si>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</si>
  <si>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</si>
  <si>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</si>
  <si>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</si>
  <si>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</si>
  <si>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</si>
  <si>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</si>
  <si>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</si>
  <si>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</si>
  <si>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</si>
  <si>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</si>
  <si>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</si>
  <si>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</si>
  <si>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</si>
  <si>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</si>
  <si>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</si>
  <si>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</si>
  <si>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</si>
  <si>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</si>
  <si>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</si>
  <si>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</si>
  <si>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</si>
  <si>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</si>
  <si>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</si>
  <si>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</si>
  <si>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</si>
  <si>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</si>
  <si>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</si>
  <si>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</si>
  <si>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</si>
  <si>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</si>
  <si>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</si>
  <si>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</si>
  <si>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</si>
  <si>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</si>
  <si>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</si>
  <si>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</si>
  <si>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</si>
  <si>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</si>
  <si>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</si>
  <si>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</si>
  <si>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</si>
  <si>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</si>
  <si>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</si>
  <si>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</si>
  <si>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</si>
  <si>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</si>
  <si>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</si>
  <si>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</si>
  <si>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</si>
  <si>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</si>
  <si>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</si>
  <si>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</si>
  <si>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</si>
  <si>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</si>
  <si>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</si>
  <si>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</si>
  <si>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</si>
  <si>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</si>
  <si>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</si>
  <si>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</si>
  <si>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</si>
  <si>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</si>
  <si>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</si>
  <si>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</si>
  <si>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</si>
  <si>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</si>
  <si>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</si>
  <si>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</si>
  <si>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</si>
  <si>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</si>
  <si>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</si>
  <si>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</si>
  <si>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</si>
  <si>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</si>
  <si>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</si>
  <si>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</si>
  <si>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</si>
  <si>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</si>
  <si>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</si>
  <si>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</si>
  <si>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</si>
  <si>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</si>
  <si>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</si>
  <si>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</si>
  <si>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</si>
  <si>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</si>
  <si>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</si>
  <si>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</si>
  <si>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</si>
  <si>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</si>
  <si>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</si>
  <si>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</si>
  <si>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</si>
  <si>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</si>
  <si>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</si>
  <si>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</si>
  <si>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</si>
  <si>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</si>
  <si>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</si>
  <si>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</si>
  <si>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</si>
  <si>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</si>
  <si>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</si>
  <si>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</si>
  <si>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</si>
  <si>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</si>
  <si>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</si>
  <si>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</si>
  <si>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</si>
  <si>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</si>
  <si>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</si>
  <si>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</si>
  <si>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</si>
  <si>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</si>
  <si>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</si>
  <si>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</si>
  <si>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</si>
  <si>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</si>
  <si>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2314</t>
  </si>
  <si>
    <t>3142</t>
  </si>
  <si>
    <t>1423</t>
  </si>
  <si>
    <t>4231</t>
  </si>
  <si>
    <t>3143</t>
  </si>
  <si>
    <t>1432</t>
  </si>
  <si>
    <t>4321</t>
  </si>
  <si>
    <t>3214</t>
  </si>
  <si>
    <t>2143</t>
  </si>
  <si>
    <t>3213</t>
  </si>
  <si>
    <t>2134</t>
  </si>
  <si>
    <t>1342</t>
  </si>
  <si>
    <t>3421</t>
  </si>
  <si>
    <t>4213</t>
  </si>
  <si>
    <t>4214</t>
  </si>
  <si>
    <t>1341</t>
  </si>
  <si>
    <t>3412</t>
  </si>
  <si>
    <t>4123</t>
  </si>
  <si>
    <t>1234</t>
  </si>
  <si>
    <t>2341</t>
  </si>
  <si>
    <t>4124</t>
  </si>
  <si>
    <t>1243</t>
  </si>
  <si>
    <t>2431</t>
  </si>
  <si>
    <t>4312</t>
  </si>
  <si>
    <t>3123</t>
  </si>
  <si>
    <t>2342</t>
  </si>
  <si>
    <t>Ab</t>
  </si>
  <si>
    <t>Other</t>
  </si>
  <si>
    <t>Cb</t>
  </si>
  <si>
    <t>Rb</t>
  </si>
  <si>
    <t>Ca</t>
  </si>
  <si>
    <t>Ra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</si>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</sst>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Graph!$A$4:$A$241</c:f>
              <c:numCache>
                <c:formatCode>General</c:formatCode>
                <c:ptCount val="2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</c:numCache>
            </c:numRef>
          </c:xVal>
          <c:yVal>
            <c:numRef>
              <c:f>Graph!$D$5:$D$240</c:f>
              <c:numCache>
                <c:formatCode>General</c:formatCode>
                <c:ptCount val="236"/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D3-4DC9-A227-DCA5DFD888C1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Graph!$A$4:$A$241</c:f>
              <c:numCache>
                <c:formatCode>General</c:formatCode>
                <c:ptCount val="2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</c:numCache>
            </c:numRef>
          </c:xVal>
          <c:yVal>
            <c:numRef>
              <c:f>Graph!$B$5:$B$240</c:f>
              <c:numCache>
                <c:formatCode>General</c:formatCode>
                <c:ptCount val="236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D3-4DC9-A227-DCA5DFD888C1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Graph!$A$4:$A$241</c:f>
              <c:numCache>
                <c:formatCode>General</c:formatCode>
                <c:ptCount val="2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</c:numCache>
            </c:numRef>
          </c:xVal>
          <c:yVal>
            <c:numRef>
              <c:f>Graph!$C$5:$C$240</c:f>
              <c:numCache>
                <c:formatCode>General</c:formatCode>
                <c:ptCount val="2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D3-4DC9-A227-DCA5DFD888C1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Graph!$A$4:$A$241</c:f>
              <c:numCache>
                <c:formatCode>General</c:formatCode>
                <c:ptCount val="2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</c:numCache>
            </c:numRef>
          </c:xVal>
          <c:yVal>
            <c:numRef>
              <c:f>Graph!$E$5:$E$240</c:f>
              <c:numCache>
                <c:formatCode>General</c:formatCode>
                <c:ptCount val="236"/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34">
                  <c:v>4</c:v>
                </c:pt>
                <c:pt idx="23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D3-4DC9-A227-DCA5DFD888C1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Graph!$A$4:$A$241</c:f>
              <c:numCache>
                <c:formatCode>General</c:formatCode>
                <c:ptCount val="2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</c:numCache>
            </c:numRef>
          </c:xVal>
          <c:yVal>
            <c:numRef>
              <c:f>Graph!$G$5:$G$240</c:f>
              <c:numCache>
                <c:formatCode>General</c:formatCode>
                <c:ptCount val="2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D3-4DC9-A227-DCA5DFD888C1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Graph!$A$4:$A$241</c:f>
              <c:numCache>
                <c:formatCode>General</c:formatCode>
                <c:ptCount val="2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</c:numCache>
            </c:numRef>
          </c:xVal>
          <c:yVal>
            <c:numRef>
              <c:f>Graph!$H$5:$H$240</c:f>
              <c:numCache>
                <c:formatCode>General</c:formatCode>
                <c:ptCount val="2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D3-4DC9-A227-DCA5DFD88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868719"/>
        <c:axId val="1656867279"/>
      </c:scatterChart>
      <c:valAx>
        <c:axId val="1656868719"/>
        <c:scaling>
          <c:orientation val="minMax"/>
          <c:max val="240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656867279"/>
        <c:crosses val="autoZero"/>
        <c:crossBetween val="midCat"/>
      </c:valAx>
      <c:valAx>
        <c:axId val="16568672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568687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Graph!$A$243:$A$434</c:f>
              <c:numCache>
                <c:formatCode>General</c:formatCode>
                <c:ptCount val="192"/>
                <c:pt idx="0">
                  <c:v>242</c:v>
                </c:pt>
                <c:pt idx="1">
                  <c:v>243</c:v>
                </c:pt>
                <c:pt idx="2">
                  <c:v>244</c:v>
                </c:pt>
                <c:pt idx="3">
                  <c:v>245</c:v>
                </c:pt>
                <c:pt idx="4">
                  <c:v>246</c:v>
                </c:pt>
                <c:pt idx="5">
                  <c:v>247</c:v>
                </c:pt>
                <c:pt idx="6">
                  <c:v>248</c:v>
                </c:pt>
                <c:pt idx="7">
                  <c:v>249</c:v>
                </c:pt>
                <c:pt idx="8">
                  <c:v>250</c:v>
                </c:pt>
                <c:pt idx="9">
                  <c:v>251</c:v>
                </c:pt>
                <c:pt idx="10">
                  <c:v>252</c:v>
                </c:pt>
                <c:pt idx="11">
                  <c:v>253</c:v>
                </c:pt>
                <c:pt idx="12">
                  <c:v>254</c:v>
                </c:pt>
                <c:pt idx="13">
                  <c:v>255</c:v>
                </c:pt>
                <c:pt idx="14">
                  <c:v>256</c:v>
                </c:pt>
                <c:pt idx="15">
                  <c:v>257</c:v>
                </c:pt>
                <c:pt idx="16">
                  <c:v>258</c:v>
                </c:pt>
                <c:pt idx="17">
                  <c:v>259</c:v>
                </c:pt>
                <c:pt idx="18">
                  <c:v>260</c:v>
                </c:pt>
                <c:pt idx="19">
                  <c:v>261</c:v>
                </c:pt>
                <c:pt idx="20">
                  <c:v>262</c:v>
                </c:pt>
                <c:pt idx="21">
                  <c:v>263</c:v>
                </c:pt>
                <c:pt idx="22">
                  <c:v>264</c:v>
                </c:pt>
                <c:pt idx="23">
                  <c:v>265</c:v>
                </c:pt>
                <c:pt idx="24">
                  <c:v>266</c:v>
                </c:pt>
                <c:pt idx="25">
                  <c:v>267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273</c:v>
                </c:pt>
                <c:pt idx="32">
                  <c:v>274</c:v>
                </c:pt>
                <c:pt idx="33">
                  <c:v>275</c:v>
                </c:pt>
                <c:pt idx="34">
                  <c:v>276</c:v>
                </c:pt>
                <c:pt idx="35">
                  <c:v>277</c:v>
                </c:pt>
                <c:pt idx="36">
                  <c:v>278</c:v>
                </c:pt>
                <c:pt idx="37">
                  <c:v>279</c:v>
                </c:pt>
                <c:pt idx="38">
                  <c:v>280</c:v>
                </c:pt>
                <c:pt idx="39">
                  <c:v>281</c:v>
                </c:pt>
                <c:pt idx="40">
                  <c:v>282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289</c:v>
                </c:pt>
                <c:pt idx="48">
                  <c:v>290</c:v>
                </c:pt>
                <c:pt idx="49">
                  <c:v>291</c:v>
                </c:pt>
                <c:pt idx="50">
                  <c:v>292</c:v>
                </c:pt>
                <c:pt idx="51">
                  <c:v>293</c:v>
                </c:pt>
                <c:pt idx="52">
                  <c:v>294</c:v>
                </c:pt>
                <c:pt idx="53">
                  <c:v>295</c:v>
                </c:pt>
                <c:pt idx="54">
                  <c:v>296</c:v>
                </c:pt>
                <c:pt idx="55">
                  <c:v>297</c:v>
                </c:pt>
                <c:pt idx="56">
                  <c:v>298</c:v>
                </c:pt>
                <c:pt idx="57">
                  <c:v>299</c:v>
                </c:pt>
                <c:pt idx="58">
                  <c:v>300</c:v>
                </c:pt>
                <c:pt idx="59">
                  <c:v>301</c:v>
                </c:pt>
                <c:pt idx="60">
                  <c:v>302</c:v>
                </c:pt>
                <c:pt idx="61">
                  <c:v>303</c:v>
                </c:pt>
                <c:pt idx="62">
                  <c:v>304</c:v>
                </c:pt>
                <c:pt idx="63">
                  <c:v>305</c:v>
                </c:pt>
                <c:pt idx="64">
                  <c:v>306</c:v>
                </c:pt>
                <c:pt idx="65">
                  <c:v>307</c:v>
                </c:pt>
                <c:pt idx="66">
                  <c:v>308</c:v>
                </c:pt>
                <c:pt idx="67">
                  <c:v>309</c:v>
                </c:pt>
                <c:pt idx="68">
                  <c:v>310</c:v>
                </c:pt>
                <c:pt idx="69">
                  <c:v>311</c:v>
                </c:pt>
                <c:pt idx="70">
                  <c:v>312</c:v>
                </c:pt>
                <c:pt idx="71">
                  <c:v>313</c:v>
                </c:pt>
                <c:pt idx="72">
                  <c:v>314</c:v>
                </c:pt>
                <c:pt idx="73">
                  <c:v>315</c:v>
                </c:pt>
                <c:pt idx="74">
                  <c:v>316</c:v>
                </c:pt>
                <c:pt idx="75">
                  <c:v>317</c:v>
                </c:pt>
                <c:pt idx="76">
                  <c:v>318</c:v>
                </c:pt>
                <c:pt idx="77">
                  <c:v>319</c:v>
                </c:pt>
                <c:pt idx="78">
                  <c:v>320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327</c:v>
                </c:pt>
                <c:pt idx="86">
                  <c:v>328</c:v>
                </c:pt>
                <c:pt idx="87">
                  <c:v>329</c:v>
                </c:pt>
                <c:pt idx="88">
                  <c:v>330</c:v>
                </c:pt>
                <c:pt idx="89">
                  <c:v>331</c:v>
                </c:pt>
                <c:pt idx="90">
                  <c:v>332</c:v>
                </c:pt>
                <c:pt idx="91">
                  <c:v>333</c:v>
                </c:pt>
                <c:pt idx="92">
                  <c:v>334</c:v>
                </c:pt>
                <c:pt idx="93">
                  <c:v>335</c:v>
                </c:pt>
                <c:pt idx="94">
                  <c:v>336</c:v>
                </c:pt>
                <c:pt idx="95">
                  <c:v>337</c:v>
                </c:pt>
                <c:pt idx="96">
                  <c:v>338</c:v>
                </c:pt>
                <c:pt idx="97">
                  <c:v>339</c:v>
                </c:pt>
                <c:pt idx="98">
                  <c:v>340</c:v>
                </c:pt>
                <c:pt idx="99">
                  <c:v>341</c:v>
                </c:pt>
                <c:pt idx="100">
                  <c:v>342</c:v>
                </c:pt>
                <c:pt idx="101">
                  <c:v>343</c:v>
                </c:pt>
                <c:pt idx="102">
                  <c:v>344</c:v>
                </c:pt>
                <c:pt idx="103">
                  <c:v>345</c:v>
                </c:pt>
                <c:pt idx="104">
                  <c:v>346</c:v>
                </c:pt>
                <c:pt idx="105">
                  <c:v>347</c:v>
                </c:pt>
                <c:pt idx="106">
                  <c:v>348</c:v>
                </c:pt>
                <c:pt idx="107">
                  <c:v>349</c:v>
                </c:pt>
                <c:pt idx="108">
                  <c:v>350</c:v>
                </c:pt>
                <c:pt idx="109">
                  <c:v>351</c:v>
                </c:pt>
                <c:pt idx="110">
                  <c:v>352</c:v>
                </c:pt>
                <c:pt idx="111">
                  <c:v>353</c:v>
                </c:pt>
                <c:pt idx="112">
                  <c:v>354</c:v>
                </c:pt>
                <c:pt idx="113">
                  <c:v>355</c:v>
                </c:pt>
                <c:pt idx="114">
                  <c:v>356</c:v>
                </c:pt>
                <c:pt idx="115">
                  <c:v>357</c:v>
                </c:pt>
                <c:pt idx="116">
                  <c:v>358</c:v>
                </c:pt>
                <c:pt idx="117">
                  <c:v>359</c:v>
                </c:pt>
                <c:pt idx="118">
                  <c:v>360</c:v>
                </c:pt>
                <c:pt idx="119">
                  <c:v>361</c:v>
                </c:pt>
                <c:pt idx="120">
                  <c:v>362</c:v>
                </c:pt>
                <c:pt idx="121">
                  <c:v>363</c:v>
                </c:pt>
                <c:pt idx="122">
                  <c:v>364</c:v>
                </c:pt>
                <c:pt idx="123">
                  <c:v>365</c:v>
                </c:pt>
                <c:pt idx="124">
                  <c:v>366</c:v>
                </c:pt>
                <c:pt idx="125">
                  <c:v>367</c:v>
                </c:pt>
                <c:pt idx="126">
                  <c:v>368</c:v>
                </c:pt>
                <c:pt idx="127">
                  <c:v>369</c:v>
                </c:pt>
                <c:pt idx="128">
                  <c:v>370</c:v>
                </c:pt>
                <c:pt idx="129">
                  <c:v>371</c:v>
                </c:pt>
                <c:pt idx="130">
                  <c:v>372</c:v>
                </c:pt>
                <c:pt idx="131">
                  <c:v>373</c:v>
                </c:pt>
                <c:pt idx="132">
                  <c:v>374</c:v>
                </c:pt>
                <c:pt idx="133">
                  <c:v>375</c:v>
                </c:pt>
                <c:pt idx="134">
                  <c:v>376</c:v>
                </c:pt>
                <c:pt idx="135">
                  <c:v>377</c:v>
                </c:pt>
                <c:pt idx="136">
                  <c:v>378</c:v>
                </c:pt>
                <c:pt idx="137">
                  <c:v>379</c:v>
                </c:pt>
                <c:pt idx="138">
                  <c:v>380</c:v>
                </c:pt>
                <c:pt idx="139">
                  <c:v>381</c:v>
                </c:pt>
                <c:pt idx="140">
                  <c:v>382</c:v>
                </c:pt>
                <c:pt idx="141">
                  <c:v>383</c:v>
                </c:pt>
                <c:pt idx="142">
                  <c:v>384</c:v>
                </c:pt>
                <c:pt idx="143">
                  <c:v>385</c:v>
                </c:pt>
                <c:pt idx="144">
                  <c:v>386</c:v>
                </c:pt>
                <c:pt idx="145">
                  <c:v>387</c:v>
                </c:pt>
                <c:pt idx="146">
                  <c:v>388</c:v>
                </c:pt>
                <c:pt idx="147">
                  <c:v>389</c:v>
                </c:pt>
                <c:pt idx="148">
                  <c:v>390</c:v>
                </c:pt>
                <c:pt idx="149">
                  <c:v>391</c:v>
                </c:pt>
                <c:pt idx="150">
                  <c:v>392</c:v>
                </c:pt>
                <c:pt idx="151">
                  <c:v>393</c:v>
                </c:pt>
                <c:pt idx="152">
                  <c:v>394</c:v>
                </c:pt>
                <c:pt idx="153">
                  <c:v>395</c:v>
                </c:pt>
                <c:pt idx="154">
                  <c:v>396</c:v>
                </c:pt>
                <c:pt idx="155">
                  <c:v>397</c:v>
                </c:pt>
                <c:pt idx="156">
                  <c:v>398</c:v>
                </c:pt>
                <c:pt idx="157">
                  <c:v>399</c:v>
                </c:pt>
                <c:pt idx="158">
                  <c:v>400</c:v>
                </c:pt>
                <c:pt idx="159">
                  <c:v>401</c:v>
                </c:pt>
                <c:pt idx="160">
                  <c:v>402</c:v>
                </c:pt>
                <c:pt idx="161">
                  <c:v>403</c:v>
                </c:pt>
                <c:pt idx="162">
                  <c:v>404</c:v>
                </c:pt>
                <c:pt idx="163">
                  <c:v>405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412</c:v>
                </c:pt>
                <c:pt idx="171">
                  <c:v>413</c:v>
                </c:pt>
                <c:pt idx="172">
                  <c:v>414</c:v>
                </c:pt>
                <c:pt idx="173">
                  <c:v>415</c:v>
                </c:pt>
                <c:pt idx="174">
                  <c:v>416</c:v>
                </c:pt>
                <c:pt idx="175">
                  <c:v>417</c:v>
                </c:pt>
                <c:pt idx="176">
                  <c:v>418</c:v>
                </c:pt>
                <c:pt idx="177">
                  <c:v>419</c:v>
                </c:pt>
                <c:pt idx="178">
                  <c:v>420</c:v>
                </c:pt>
                <c:pt idx="179">
                  <c:v>421</c:v>
                </c:pt>
                <c:pt idx="180">
                  <c:v>422</c:v>
                </c:pt>
                <c:pt idx="181">
                  <c:v>423</c:v>
                </c:pt>
                <c:pt idx="182">
                  <c:v>424</c:v>
                </c:pt>
                <c:pt idx="183">
                  <c:v>425</c:v>
                </c:pt>
                <c:pt idx="184">
                  <c:v>426</c:v>
                </c:pt>
                <c:pt idx="185">
                  <c:v>427</c:v>
                </c:pt>
                <c:pt idx="186">
                  <c:v>428</c:v>
                </c:pt>
                <c:pt idx="187">
                  <c:v>429</c:v>
                </c:pt>
                <c:pt idx="188">
                  <c:v>430</c:v>
                </c:pt>
                <c:pt idx="189">
                  <c:v>431</c:v>
                </c:pt>
                <c:pt idx="190">
                  <c:v>432</c:v>
                </c:pt>
                <c:pt idx="191">
                  <c:v>433</c:v>
                </c:pt>
              </c:numCache>
            </c:numRef>
          </c:xVal>
          <c:yVal>
            <c:numRef>
              <c:f>Graph!$D$244:$D$433</c:f>
              <c:numCache>
                <c:formatCode>General</c:formatCode>
                <c:ptCount val="190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9-4B6F-802D-0CD070D1989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Graph!$A$243:$A$434</c:f>
              <c:numCache>
                <c:formatCode>General</c:formatCode>
                <c:ptCount val="192"/>
                <c:pt idx="0">
                  <c:v>242</c:v>
                </c:pt>
                <c:pt idx="1">
                  <c:v>243</c:v>
                </c:pt>
                <c:pt idx="2">
                  <c:v>244</c:v>
                </c:pt>
                <c:pt idx="3">
                  <c:v>245</c:v>
                </c:pt>
                <c:pt idx="4">
                  <c:v>246</c:v>
                </c:pt>
                <c:pt idx="5">
                  <c:v>247</c:v>
                </c:pt>
                <c:pt idx="6">
                  <c:v>248</c:v>
                </c:pt>
                <c:pt idx="7">
                  <c:v>249</c:v>
                </c:pt>
                <c:pt idx="8">
                  <c:v>250</c:v>
                </c:pt>
                <c:pt idx="9">
                  <c:v>251</c:v>
                </c:pt>
                <c:pt idx="10">
                  <c:v>252</c:v>
                </c:pt>
                <c:pt idx="11">
                  <c:v>253</c:v>
                </c:pt>
                <c:pt idx="12">
                  <c:v>254</c:v>
                </c:pt>
                <c:pt idx="13">
                  <c:v>255</c:v>
                </c:pt>
                <c:pt idx="14">
                  <c:v>256</c:v>
                </c:pt>
                <c:pt idx="15">
                  <c:v>257</c:v>
                </c:pt>
                <c:pt idx="16">
                  <c:v>258</c:v>
                </c:pt>
                <c:pt idx="17">
                  <c:v>259</c:v>
                </c:pt>
                <c:pt idx="18">
                  <c:v>260</c:v>
                </c:pt>
                <c:pt idx="19">
                  <c:v>261</c:v>
                </c:pt>
                <c:pt idx="20">
                  <c:v>262</c:v>
                </c:pt>
                <c:pt idx="21">
                  <c:v>263</c:v>
                </c:pt>
                <c:pt idx="22">
                  <c:v>264</c:v>
                </c:pt>
                <c:pt idx="23">
                  <c:v>265</c:v>
                </c:pt>
                <c:pt idx="24">
                  <c:v>266</c:v>
                </c:pt>
                <c:pt idx="25">
                  <c:v>267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273</c:v>
                </c:pt>
                <c:pt idx="32">
                  <c:v>274</c:v>
                </c:pt>
                <c:pt idx="33">
                  <c:v>275</c:v>
                </c:pt>
                <c:pt idx="34">
                  <c:v>276</c:v>
                </c:pt>
                <c:pt idx="35">
                  <c:v>277</c:v>
                </c:pt>
                <c:pt idx="36">
                  <c:v>278</c:v>
                </c:pt>
                <c:pt idx="37">
                  <c:v>279</c:v>
                </c:pt>
                <c:pt idx="38">
                  <c:v>280</c:v>
                </c:pt>
                <c:pt idx="39">
                  <c:v>281</c:v>
                </c:pt>
                <c:pt idx="40">
                  <c:v>282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289</c:v>
                </c:pt>
                <c:pt idx="48">
                  <c:v>290</c:v>
                </c:pt>
                <c:pt idx="49">
                  <c:v>291</c:v>
                </c:pt>
                <c:pt idx="50">
                  <c:v>292</c:v>
                </c:pt>
                <c:pt idx="51">
                  <c:v>293</c:v>
                </c:pt>
                <c:pt idx="52">
                  <c:v>294</c:v>
                </c:pt>
                <c:pt idx="53">
                  <c:v>295</c:v>
                </c:pt>
                <c:pt idx="54">
                  <c:v>296</c:v>
                </c:pt>
                <c:pt idx="55">
                  <c:v>297</c:v>
                </c:pt>
                <c:pt idx="56">
                  <c:v>298</c:v>
                </c:pt>
                <c:pt idx="57">
                  <c:v>299</c:v>
                </c:pt>
                <c:pt idx="58">
                  <c:v>300</c:v>
                </c:pt>
                <c:pt idx="59">
                  <c:v>301</c:v>
                </c:pt>
                <c:pt idx="60">
                  <c:v>302</c:v>
                </c:pt>
                <c:pt idx="61">
                  <c:v>303</c:v>
                </c:pt>
                <c:pt idx="62">
                  <c:v>304</c:v>
                </c:pt>
                <c:pt idx="63">
                  <c:v>305</c:v>
                </c:pt>
                <c:pt idx="64">
                  <c:v>306</c:v>
                </c:pt>
                <c:pt idx="65">
                  <c:v>307</c:v>
                </c:pt>
                <c:pt idx="66">
                  <c:v>308</c:v>
                </c:pt>
                <c:pt idx="67">
                  <c:v>309</c:v>
                </c:pt>
                <c:pt idx="68">
                  <c:v>310</c:v>
                </c:pt>
                <c:pt idx="69">
                  <c:v>311</c:v>
                </c:pt>
                <c:pt idx="70">
                  <c:v>312</c:v>
                </c:pt>
                <c:pt idx="71">
                  <c:v>313</c:v>
                </c:pt>
                <c:pt idx="72">
                  <c:v>314</c:v>
                </c:pt>
                <c:pt idx="73">
                  <c:v>315</c:v>
                </c:pt>
                <c:pt idx="74">
                  <c:v>316</c:v>
                </c:pt>
                <c:pt idx="75">
                  <c:v>317</c:v>
                </c:pt>
                <c:pt idx="76">
                  <c:v>318</c:v>
                </c:pt>
                <c:pt idx="77">
                  <c:v>319</c:v>
                </c:pt>
                <c:pt idx="78">
                  <c:v>320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327</c:v>
                </c:pt>
                <c:pt idx="86">
                  <c:v>328</c:v>
                </c:pt>
                <c:pt idx="87">
                  <c:v>329</c:v>
                </c:pt>
                <c:pt idx="88">
                  <c:v>330</c:v>
                </c:pt>
                <c:pt idx="89">
                  <c:v>331</c:v>
                </c:pt>
                <c:pt idx="90">
                  <c:v>332</c:v>
                </c:pt>
                <c:pt idx="91">
                  <c:v>333</c:v>
                </c:pt>
                <c:pt idx="92">
                  <c:v>334</c:v>
                </c:pt>
                <c:pt idx="93">
                  <c:v>335</c:v>
                </c:pt>
                <c:pt idx="94">
                  <c:v>336</c:v>
                </c:pt>
                <c:pt idx="95">
                  <c:v>337</c:v>
                </c:pt>
                <c:pt idx="96">
                  <c:v>338</c:v>
                </c:pt>
                <c:pt idx="97">
                  <c:v>339</c:v>
                </c:pt>
                <c:pt idx="98">
                  <c:v>340</c:v>
                </c:pt>
                <c:pt idx="99">
                  <c:v>341</c:v>
                </c:pt>
                <c:pt idx="100">
                  <c:v>342</c:v>
                </c:pt>
                <c:pt idx="101">
                  <c:v>343</c:v>
                </c:pt>
                <c:pt idx="102">
                  <c:v>344</c:v>
                </c:pt>
                <c:pt idx="103">
                  <c:v>345</c:v>
                </c:pt>
                <c:pt idx="104">
                  <c:v>346</c:v>
                </c:pt>
                <c:pt idx="105">
                  <c:v>347</c:v>
                </c:pt>
                <c:pt idx="106">
                  <c:v>348</c:v>
                </c:pt>
                <c:pt idx="107">
                  <c:v>349</c:v>
                </c:pt>
                <c:pt idx="108">
                  <c:v>350</c:v>
                </c:pt>
                <c:pt idx="109">
                  <c:v>351</c:v>
                </c:pt>
                <c:pt idx="110">
                  <c:v>352</c:v>
                </c:pt>
                <c:pt idx="111">
                  <c:v>353</c:v>
                </c:pt>
                <c:pt idx="112">
                  <c:v>354</c:v>
                </c:pt>
                <c:pt idx="113">
                  <c:v>355</c:v>
                </c:pt>
                <c:pt idx="114">
                  <c:v>356</c:v>
                </c:pt>
                <c:pt idx="115">
                  <c:v>357</c:v>
                </c:pt>
                <c:pt idx="116">
                  <c:v>358</c:v>
                </c:pt>
                <c:pt idx="117">
                  <c:v>359</c:v>
                </c:pt>
                <c:pt idx="118">
                  <c:v>360</c:v>
                </c:pt>
                <c:pt idx="119">
                  <c:v>361</c:v>
                </c:pt>
                <c:pt idx="120">
                  <c:v>362</c:v>
                </c:pt>
                <c:pt idx="121">
                  <c:v>363</c:v>
                </c:pt>
                <c:pt idx="122">
                  <c:v>364</c:v>
                </c:pt>
                <c:pt idx="123">
                  <c:v>365</c:v>
                </c:pt>
                <c:pt idx="124">
                  <c:v>366</c:v>
                </c:pt>
                <c:pt idx="125">
                  <c:v>367</c:v>
                </c:pt>
                <c:pt idx="126">
                  <c:v>368</c:v>
                </c:pt>
                <c:pt idx="127">
                  <c:v>369</c:v>
                </c:pt>
                <c:pt idx="128">
                  <c:v>370</c:v>
                </c:pt>
                <c:pt idx="129">
                  <c:v>371</c:v>
                </c:pt>
                <c:pt idx="130">
                  <c:v>372</c:v>
                </c:pt>
                <c:pt idx="131">
                  <c:v>373</c:v>
                </c:pt>
                <c:pt idx="132">
                  <c:v>374</c:v>
                </c:pt>
                <c:pt idx="133">
                  <c:v>375</c:v>
                </c:pt>
                <c:pt idx="134">
                  <c:v>376</c:v>
                </c:pt>
                <c:pt idx="135">
                  <c:v>377</c:v>
                </c:pt>
                <c:pt idx="136">
                  <c:v>378</c:v>
                </c:pt>
                <c:pt idx="137">
                  <c:v>379</c:v>
                </c:pt>
                <c:pt idx="138">
                  <c:v>380</c:v>
                </c:pt>
                <c:pt idx="139">
                  <c:v>381</c:v>
                </c:pt>
                <c:pt idx="140">
                  <c:v>382</c:v>
                </c:pt>
                <c:pt idx="141">
                  <c:v>383</c:v>
                </c:pt>
                <c:pt idx="142">
                  <c:v>384</c:v>
                </c:pt>
                <c:pt idx="143">
                  <c:v>385</c:v>
                </c:pt>
                <c:pt idx="144">
                  <c:v>386</c:v>
                </c:pt>
                <c:pt idx="145">
                  <c:v>387</c:v>
                </c:pt>
                <c:pt idx="146">
                  <c:v>388</c:v>
                </c:pt>
                <c:pt idx="147">
                  <c:v>389</c:v>
                </c:pt>
                <c:pt idx="148">
                  <c:v>390</c:v>
                </c:pt>
                <c:pt idx="149">
                  <c:v>391</c:v>
                </c:pt>
                <c:pt idx="150">
                  <c:v>392</c:v>
                </c:pt>
                <c:pt idx="151">
                  <c:v>393</c:v>
                </c:pt>
                <c:pt idx="152">
                  <c:v>394</c:v>
                </c:pt>
                <c:pt idx="153">
                  <c:v>395</c:v>
                </c:pt>
                <c:pt idx="154">
                  <c:v>396</c:v>
                </c:pt>
                <c:pt idx="155">
                  <c:v>397</c:v>
                </c:pt>
                <c:pt idx="156">
                  <c:v>398</c:v>
                </c:pt>
                <c:pt idx="157">
                  <c:v>399</c:v>
                </c:pt>
                <c:pt idx="158">
                  <c:v>400</c:v>
                </c:pt>
                <c:pt idx="159">
                  <c:v>401</c:v>
                </c:pt>
                <c:pt idx="160">
                  <c:v>402</c:v>
                </c:pt>
                <c:pt idx="161">
                  <c:v>403</c:v>
                </c:pt>
                <c:pt idx="162">
                  <c:v>404</c:v>
                </c:pt>
                <c:pt idx="163">
                  <c:v>405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412</c:v>
                </c:pt>
                <c:pt idx="171">
                  <c:v>413</c:v>
                </c:pt>
                <c:pt idx="172">
                  <c:v>414</c:v>
                </c:pt>
                <c:pt idx="173">
                  <c:v>415</c:v>
                </c:pt>
                <c:pt idx="174">
                  <c:v>416</c:v>
                </c:pt>
                <c:pt idx="175">
                  <c:v>417</c:v>
                </c:pt>
                <c:pt idx="176">
                  <c:v>418</c:v>
                </c:pt>
                <c:pt idx="177">
                  <c:v>419</c:v>
                </c:pt>
                <c:pt idx="178">
                  <c:v>420</c:v>
                </c:pt>
                <c:pt idx="179">
                  <c:v>421</c:v>
                </c:pt>
                <c:pt idx="180">
                  <c:v>422</c:v>
                </c:pt>
                <c:pt idx="181">
                  <c:v>423</c:v>
                </c:pt>
                <c:pt idx="182">
                  <c:v>424</c:v>
                </c:pt>
                <c:pt idx="183">
                  <c:v>425</c:v>
                </c:pt>
                <c:pt idx="184">
                  <c:v>426</c:v>
                </c:pt>
                <c:pt idx="185">
                  <c:v>427</c:v>
                </c:pt>
                <c:pt idx="186">
                  <c:v>428</c:v>
                </c:pt>
                <c:pt idx="187">
                  <c:v>429</c:v>
                </c:pt>
                <c:pt idx="188">
                  <c:v>430</c:v>
                </c:pt>
                <c:pt idx="189">
                  <c:v>431</c:v>
                </c:pt>
                <c:pt idx="190">
                  <c:v>432</c:v>
                </c:pt>
                <c:pt idx="191">
                  <c:v>433</c:v>
                </c:pt>
              </c:numCache>
            </c:numRef>
          </c:xVal>
          <c:yVal>
            <c:numRef>
              <c:f>Graph!$B$244:$B$433</c:f>
              <c:numCache>
                <c:formatCode>General</c:formatCode>
                <c:ptCount val="190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89-4B6F-802D-0CD070D1989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Graph!$A$243:$A$434</c:f>
              <c:numCache>
                <c:formatCode>General</c:formatCode>
                <c:ptCount val="192"/>
                <c:pt idx="0">
                  <c:v>242</c:v>
                </c:pt>
                <c:pt idx="1">
                  <c:v>243</c:v>
                </c:pt>
                <c:pt idx="2">
                  <c:v>244</c:v>
                </c:pt>
                <c:pt idx="3">
                  <c:v>245</c:v>
                </c:pt>
                <c:pt idx="4">
                  <c:v>246</c:v>
                </c:pt>
                <c:pt idx="5">
                  <c:v>247</c:v>
                </c:pt>
                <c:pt idx="6">
                  <c:v>248</c:v>
                </c:pt>
                <c:pt idx="7">
                  <c:v>249</c:v>
                </c:pt>
                <c:pt idx="8">
                  <c:v>250</c:v>
                </c:pt>
                <c:pt idx="9">
                  <c:v>251</c:v>
                </c:pt>
                <c:pt idx="10">
                  <c:v>252</c:v>
                </c:pt>
                <c:pt idx="11">
                  <c:v>253</c:v>
                </c:pt>
                <c:pt idx="12">
                  <c:v>254</c:v>
                </c:pt>
                <c:pt idx="13">
                  <c:v>255</c:v>
                </c:pt>
                <c:pt idx="14">
                  <c:v>256</c:v>
                </c:pt>
                <c:pt idx="15">
                  <c:v>257</c:v>
                </c:pt>
                <c:pt idx="16">
                  <c:v>258</c:v>
                </c:pt>
                <c:pt idx="17">
                  <c:v>259</c:v>
                </c:pt>
                <c:pt idx="18">
                  <c:v>260</c:v>
                </c:pt>
                <c:pt idx="19">
                  <c:v>261</c:v>
                </c:pt>
                <c:pt idx="20">
                  <c:v>262</c:v>
                </c:pt>
                <c:pt idx="21">
                  <c:v>263</c:v>
                </c:pt>
                <c:pt idx="22">
                  <c:v>264</c:v>
                </c:pt>
                <c:pt idx="23">
                  <c:v>265</c:v>
                </c:pt>
                <c:pt idx="24">
                  <c:v>266</c:v>
                </c:pt>
                <c:pt idx="25">
                  <c:v>267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273</c:v>
                </c:pt>
                <c:pt idx="32">
                  <c:v>274</c:v>
                </c:pt>
                <c:pt idx="33">
                  <c:v>275</c:v>
                </c:pt>
                <c:pt idx="34">
                  <c:v>276</c:v>
                </c:pt>
                <c:pt idx="35">
                  <c:v>277</c:v>
                </c:pt>
                <c:pt idx="36">
                  <c:v>278</c:v>
                </c:pt>
                <c:pt idx="37">
                  <c:v>279</c:v>
                </c:pt>
                <c:pt idx="38">
                  <c:v>280</c:v>
                </c:pt>
                <c:pt idx="39">
                  <c:v>281</c:v>
                </c:pt>
                <c:pt idx="40">
                  <c:v>282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289</c:v>
                </c:pt>
                <c:pt idx="48">
                  <c:v>290</c:v>
                </c:pt>
                <c:pt idx="49">
                  <c:v>291</c:v>
                </c:pt>
                <c:pt idx="50">
                  <c:v>292</c:v>
                </c:pt>
                <c:pt idx="51">
                  <c:v>293</c:v>
                </c:pt>
                <c:pt idx="52">
                  <c:v>294</c:v>
                </c:pt>
                <c:pt idx="53">
                  <c:v>295</c:v>
                </c:pt>
                <c:pt idx="54">
                  <c:v>296</c:v>
                </c:pt>
                <c:pt idx="55">
                  <c:v>297</c:v>
                </c:pt>
                <c:pt idx="56">
                  <c:v>298</c:v>
                </c:pt>
                <c:pt idx="57">
                  <c:v>299</c:v>
                </c:pt>
                <c:pt idx="58">
                  <c:v>300</c:v>
                </c:pt>
                <c:pt idx="59">
                  <c:v>301</c:v>
                </c:pt>
                <c:pt idx="60">
                  <c:v>302</c:v>
                </c:pt>
                <c:pt idx="61">
                  <c:v>303</c:v>
                </c:pt>
                <c:pt idx="62">
                  <c:v>304</c:v>
                </c:pt>
                <c:pt idx="63">
                  <c:v>305</c:v>
                </c:pt>
                <c:pt idx="64">
                  <c:v>306</c:v>
                </c:pt>
                <c:pt idx="65">
                  <c:v>307</c:v>
                </c:pt>
                <c:pt idx="66">
                  <c:v>308</c:v>
                </c:pt>
                <c:pt idx="67">
                  <c:v>309</c:v>
                </c:pt>
                <c:pt idx="68">
                  <c:v>310</c:v>
                </c:pt>
                <c:pt idx="69">
                  <c:v>311</c:v>
                </c:pt>
                <c:pt idx="70">
                  <c:v>312</c:v>
                </c:pt>
                <c:pt idx="71">
                  <c:v>313</c:v>
                </c:pt>
                <c:pt idx="72">
                  <c:v>314</c:v>
                </c:pt>
                <c:pt idx="73">
                  <c:v>315</c:v>
                </c:pt>
                <c:pt idx="74">
                  <c:v>316</c:v>
                </c:pt>
                <c:pt idx="75">
                  <c:v>317</c:v>
                </c:pt>
                <c:pt idx="76">
                  <c:v>318</c:v>
                </c:pt>
                <c:pt idx="77">
                  <c:v>319</c:v>
                </c:pt>
                <c:pt idx="78">
                  <c:v>320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327</c:v>
                </c:pt>
                <c:pt idx="86">
                  <c:v>328</c:v>
                </c:pt>
                <c:pt idx="87">
                  <c:v>329</c:v>
                </c:pt>
                <c:pt idx="88">
                  <c:v>330</c:v>
                </c:pt>
                <c:pt idx="89">
                  <c:v>331</c:v>
                </c:pt>
                <c:pt idx="90">
                  <c:v>332</c:v>
                </c:pt>
                <c:pt idx="91">
                  <c:v>333</c:v>
                </c:pt>
                <c:pt idx="92">
                  <c:v>334</c:v>
                </c:pt>
                <c:pt idx="93">
                  <c:v>335</c:v>
                </c:pt>
                <c:pt idx="94">
                  <c:v>336</c:v>
                </c:pt>
                <c:pt idx="95">
                  <c:v>337</c:v>
                </c:pt>
                <c:pt idx="96">
                  <c:v>338</c:v>
                </c:pt>
                <c:pt idx="97">
                  <c:v>339</c:v>
                </c:pt>
                <c:pt idx="98">
                  <c:v>340</c:v>
                </c:pt>
                <c:pt idx="99">
                  <c:v>341</c:v>
                </c:pt>
                <c:pt idx="100">
                  <c:v>342</c:v>
                </c:pt>
                <c:pt idx="101">
                  <c:v>343</c:v>
                </c:pt>
                <c:pt idx="102">
                  <c:v>344</c:v>
                </c:pt>
                <c:pt idx="103">
                  <c:v>345</c:v>
                </c:pt>
                <c:pt idx="104">
                  <c:v>346</c:v>
                </c:pt>
                <c:pt idx="105">
                  <c:v>347</c:v>
                </c:pt>
                <c:pt idx="106">
                  <c:v>348</c:v>
                </c:pt>
                <c:pt idx="107">
                  <c:v>349</c:v>
                </c:pt>
                <c:pt idx="108">
                  <c:v>350</c:v>
                </c:pt>
                <c:pt idx="109">
                  <c:v>351</c:v>
                </c:pt>
                <c:pt idx="110">
                  <c:v>352</c:v>
                </c:pt>
                <c:pt idx="111">
                  <c:v>353</c:v>
                </c:pt>
                <c:pt idx="112">
                  <c:v>354</c:v>
                </c:pt>
                <c:pt idx="113">
                  <c:v>355</c:v>
                </c:pt>
                <c:pt idx="114">
                  <c:v>356</c:v>
                </c:pt>
                <c:pt idx="115">
                  <c:v>357</c:v>
                </c:pt>
                <c:pt idx="116">
                  <c:v>358</c:v>
                </c:pt>
                <c:pt idx="117">
                  <c:v>359</c:v>
                </c:pt>
                <c:pt idx="118">
                  <c:v>360</c:v>
                </c:pt>
                <c:pt idx="119">
                  <c:v>361</c:v>
                </c:pt>
                <c:pt idx="120">
                  <c:v>362</c:v>
                </c:pt>
                <c:pt idx="121">
                  <c:v>363</c:v>
                </c:pt>
                <c:pt idx="122">
                  <c:v>364</c:v>
                </c:pt>
                <c:pt idx="123">
                  <c:v>365</c:v>
                </c:pt>
                <c:pt idx="124">
                  <c:v>366</c:v>
                </c:pt>
                <c:pt idx="125">
                  <c:v>367</c:v>
                </c:pt>
                <c:pt idx="126">
                  <c:v>368</c:v>
                </c:pt>
                <c:pt idx="127">
                  <c:v>369</c:v>
                </c:pt>
                <c:pt idx="128">
                  <c:v>370</c:v>
                </c:pt>
                <c:pt idx="129">
                  <c:v>371</c:v>
                </c:pt>
                <c:pt idx="130">
                  <c:v>372</c:v>
                </c:pt>
                <c:pt idx="131">
                  <c:v>373</c:v>
                </c:pt>
                <c:pt idx="132">
                  <c:v>374</c:v>
                </c:pt>
                <c:pt idx="133">
                  <c:v>375</c:v>
                </c:pt>
                <c:pt idx="134">
                  <c:v>376</c:v>
                </c:pt>
                <c:pt idx="135">
                  <c:v>377</c:v>
                </c:pt>
                <c:pt idx="136">
                  <c:v>378</c:v>
                </c:pt>
                <c:pt idx="137">
                  <c:v>379</c:v>
                </c:pt>
                <c:pt idx="138">
                  <c:v>380</c:v>
                </c:pt>
                <c:pt idx="139">
                  <c:v>381</c:v>
                </c:pt>
                <c:pt idx="140">
                  <c:v>382</c:v>
                </c:pt>
                <c:pt idx="141">
                  <c:v>383</c:v>
                </c:pt>
                <c:pt idx="142">
                  <c:v>384</c:v>
                </c:pt>
                <c:pt idx="143">
                  <c:v>385</c:v>
                </c:pt>
                <c:pt idx="144">
                  <c:v>386</c:v>
                </c:pt>
                <c:pt idx="145">
                  <c:v>387</c:v>
                </c:pt>
                <c:pt idx="146">
                  <c:v>388</c:v>
                </c:pt>
                <c:pt idx="147">
                  <c:v>389</c:v>
                </c:pt>
                <c:pt idx="148">
                  <c:v>390</c:v>
                </c:pt>
                <c:pt idx="149">
                  <c:v>391</c:v>
                </c:pt>
                <c:pt idx="150">
                  <c:v>392</c:v>
                </c:pt>
                <c:pt idx="151">
                  <c:v>393</c:v>
                </c:pt>
                <c:pt idx="152">
                  <c:v>394</c:v>
                </c:pt>
                <c:pt idx="153">
                  <c:v>395</c:v>
                </c:pt>
                <c:pt idx="154">
                  <c:v>396</c:v>
                </c:pt>
                <c:pt idx="155">
                  <c:v>397</c:v>
                </c:pt>
                <c:pt idx="156">
                  <c:v>398</c:v>
                </c:pt>
                <c:pt idx="157">
                  <c:v>399</c:v>
                </c:pt>
                <c:pt idx="158">
                  <c:v>400</c:v>
                </c:pt>
                <c:pt idx="159">
                  <c:v>401</c:v>
                </c:pt>
                <c:pt idx="160">
                  <c:v>402</c:v>
                </c:pt>
                <c:pt idx="161">
                  <c:v>403</c:v>
                </c:pt>
                <c:pt idx="162">
                  <c:v>404</c:v>
                </c:pt>
                <c:pt idx="163">
                  <c:v>405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412</c:v>
                </c:pt>
                <c:pt idx="171">
                  <c:v>413</c:v>
                </c:pt>
                <c:pt idx="172">
                  <c:v>414</c:v>
                </c:pt>
                <c:pt idx="173">
                  <c:v>415</c:v>
                </c:pt>
                <c:pt idx="174">
                  <c:v>416</c:v>
                </c:pt>
                <c:pt idx="175">
                  <c:v>417</c:v>
                </c:pt>
                <c:pt idx="176">
                  <c:v>418</c:v>
                </c:pt>
                <c:pt idx="177">
                  <c:v>419</c:v>
                </c:pt>
                <c:pt idx="178">
                  <c:v>420</c:v>
                </c:pt>
                <c:pt idx="179">
                  <c:v>421</c:v>
                </c:pt>
                <c:pt idx="180">
                  <c:v>422</c:v>
                </c:pt>
                <c:pt idx="181">
                  <c:v>423</c:v>
                </c:pt>
                <c:pt idx="182">
                  <c:v>424</c:v>
                </c:pt>
                <c:pt idx="183">
                  <c:v>425</c:v>
                </c:pt>
                <c:pt idx="184">
                  <c:v>426</c:v>
                </c:pt>
                <c:pt idx="185">
                  <c:v>427</c:v>
                </c:pt>
                <c:pt idx="186">
                  <c:v>428</c:v>
                </c:pt>
                <c:pt idx="187">
                  <c:v>429</c:v>
                </c:pt>
                <c:pt idx="188">
                  <c:v>430</c:v>
                </c:pt>
                <c:pt idx="189">
                  <c:v>431</c:v>
                </c:pt>
                <c:pt idx="190">
                  <c:v>432</c:v>
                </c:pt>
                <c:pt idx="191">
                  <c:v>433</c:v>
                </c:pt>
              </c:numCache>
            </c:numRef>
          </c:xVal>
          <c:yVal>
            <c:numRef>
              <c:f>Graph!$C$244:$C$433</c:f>
              <c:numCache>
                <c:formatCode>General</c:formatCode>
                <c:ptCount val="1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89-4B6F-802D-0CD070D1989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Graph!$A$243:$A$434</c:f>
              <c:numCache>
                <c:formatCode>General</c:formatCode>
                <c:ptCount val="192"/>
                <c:pt idx="0">
                  <c:v>242</c:v>
                </c:pt>
                <c:pt idx="1">
                  <c:v>243</c:v>
                </c:pt>
                <c:pt idx="2">
                  <c:v>244</c:v>
                </c:pt>
                <c:pt idx="3">
                  <c:v>245</c:v>
                </c:pt>
                <c:pt idx="4">
                  <c:v>246</c:v>
                </c:pt>
                <c:pt idx="5">
                  <c:v>247</c:v>
                </c:pt>
                <c:pt idx="6">
                  <c:v>248</c:v>
                </c:pt>
                <c:pt idx="7">
                  <c:v>249</c:v>
                </c:pt>
                <c:pt idx="8">
                  <c:v>250</c:v>
                </c:pt>
                <c:pt idx="9">
                  <c:v>251</c:v>
                </c:pt>
                <c:pt idx="10">
                  <c:v>252</c:v>
                </c:pt>
                <c:pt idx="11">
                  <c:v>253</c:v>
                </c:pt>
                <c:pt idx="12">
                  <c:v>254</c:v>
                </c:pt>
                <c:pt idx="13">
                  <c:v>255</c:v>
                </c:pt>
                <c:pt idx="14">
                  <c:v>256</c:v>
                </c:pt>
                <c:pt idx="15">
                  <c:v>257</c:v>
                </c:pt>
                <c:pt idx="16">
                  <c:v>258</c:v>
                </c:pt>
                <c:pt idx="17">
                  <c:v>259</c:v>
                </c:pt>
                <c:pt idx="18">
                  <c:v>260</c:v>
                </c:pt>
                <c:pt idx="19">
                  <c:v>261</c:v>
                </c:pt>
                <c:pt idx="20">
                  <c:v>262</c:v>
                </c:pt>
                <c:pt idx="21">
                  <c:v>263</c:v>
                </c:pt>
                <c:pt idx="22">
                  <c:v>264</c:v>
                </c:pt>
                <c:pt idx="23">
                  <c:v>265</c:v>
                </c:pt>
                <c:pt idx="24">
                  <c:v>266</c:v>
                </c:pt>
                <c:pt idx="25">
                  <c:v>267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273</c:v>
                </c:pt>
                <c:pt idx="32">
                  <c:v>274</c:v>
                </c:pt>
                <c:pt idx="33">
                  <c:v>275</c:v>
                </c:pt>
                <c:pt idx="34">
                  <c:v>276</c:v>
                </c:pt>
                <c:pt idx="35">
                  <c:v>277</c:v>
                </c:pt>
                <c:pt idx="36">
                  <c:v>278</c:v>
                </c:pt>
                <c:pt idx="37">
                  <c:v>279</c:v>
                </c:pt>
                <c:pt idx="38">
                  <c:v>280</c:v>
                </c:pt>
                <c:pt idx="39">
                  <c:v>281</c:v>
                </c:pt>
                <c:pt idx="40">
                  <c:v>282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289</c:v>
                </c:pt>
                <c:pt idx="48">
                  <c:v>290</c:v>
                </c:pt>
                <c:pt idx="49">
                  <c:v>291</c:v>
                </c:pt>
                <c:pt idx="50">
                  <c:v>292</c:v>
                </c:pt>
                <c:pt idx="51">
                  <c:v>293</c:v>
                </c:pt>
                <c:pt idx="52">
                  <c:v>294</c:v>
                </c:pt>
                <c:pt idx="53">
                  <c:v>295</c:v>
                </c:pt>
                <c:pt idx="54">
                  <c:v>296</c:v>
                </c:pt>
                <c:pt idx="55">
                  <c:v>297</c:v>
                </c:pt>
                <c:pt idx="56">
                  <c:v>298</c:v>
                </c:pt>
                <c:pt idx="57">
                  <c:v>299</c:v>
                </c:pt>
                <c:pt idx="58">
                  <c:v>300</c:v>
                </c:pt>
                <c:pt idx="59">
                  <c:v>301</c:v>
                </c:pt>
                <c:pt idx="60">
                  <c:v>302</c:v>
                </c:pt>
                <c:pt idx="61">
                  <c:v>303</c:v>
                </c:pt>
                <c:pt idx="62">
                  <c:v>304</c:v>
                </c:pt>
                <c:pt idx="63">
                  <c:v>305</c:v>
                </c:pt>
                <c:pt idx="64">
                  <c:v>306</c:v>
                </c:pt>
                <c:pt idx="65">
                  <c:v>307</c:v>
                </c:pt>
                <c:pt idx="66">
                  <c:v>308</c:v>
                </c:pt>
                <c:pt idx="67">
                  <c:v>309</c:v>
                </c:pt>
                <c:pt idx="68">
                  <c:v>310</c:v>
                </c:pt>
                <c:pt idx="69">
                  <c:v>311</c:v>
                </c:pt>
                <c:pt idx="70">
                  <c:v>312</c:v>
                </c:pt>
                <c:pt idx="71">
                  <c:v>313</c:v>
                </c:pt>
                <c:pt idx="72">
                  <c:v>314</c:v>
                </c:pt>
                <c:pt idx="73">
                  <c:v>315</c:v>
                </c:pt>
                <c:pt idx="74">
                  <c:v>316</c:v>
                </c:pt>
                <c:pt idx="75">
                  <c:v>317</c:v>
                </c:pt>
                <c:pt idx="76">
                  <c:v>318</c:v>
                </c:pt>
                <c:pt idx="77">
                  <c:v>319</c:v>
                </c:pt>
                <c:pt idx="78">
                  <c:v>320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327</c:v>
                </c:pt>
                <c:pt idx="86">
                  <c:v>328</c:v>
                </c:pt>
                <c:pt idx="87">
                  <c:v>329</c:v>
                </c:pt>
                <c:pt idx="88">
                  <c:v>330</c:v>
                </c:pt>
                <c:pt idx="89">
                  <c:v>331</c:v>
                </c:pt>
                <c:pt idx="90">
                  <c:v>332</c:v>
                </c:pt>
                <c:pt idx="91">
                  <c:v>333</c:v>
                </c:pt>
                <c:pt idx="92">
                  <c:v>334</c:v>
                </c:pt>
                <c:pt idx="93">
                  <c:v>335</c:v>
                </c:pt>
                <c:pt idx="94">
                  <c:v>336</c:v>
                </c:pt>
                <c:pt idx="95">
                  <c:v>337</c:v>
                </c:pt>
                <c:pt idx="96">
                  <c:v>338</c:v>
                </c:pt>
                <c:pt idx="97">
                  <c:v>339</c:v>
                </c:pt>
                <c:pt idx="98">
                  <c:v>340</c:v>
                </c:pt>
                <c:pt idx="99">
                  <c:v>341</c:v>
                </c:pt>
                <c:pt idx="100">
                  <c:v>342</c:v>
                </c:pt>
                <c:pt idx="101">
                  <c:v>343</c:v>
                </c:pt>
                <c:pt idx="102">
                  <c:v>344</c:v>
                </c:pt>
                <c:pt idx="103">
                  <c:v>345</c:v>
                </c:pt>
                <c:pt idx="104">
                  <c:v>346</c:v>
                </c:pt>
                <c:pt idx="105">
                  <c:v>347</c:v>
                </c:pt>
                <c:pt idx="106">
                  <c:v>348</c:v>
                </c:pt>
                <c:pt idx="107">
                  <c:v>349</c:v>
                </c:pt>
                <c:pt idx="108">
                  <c:v>350</c:v>
                </c:pt>
                <c:pt idx="109">
                  <c:v>351</c:v>
                </c:pt>
                <c:pt idx="110">
                  <c:v>352</c:v>
                </c:pt>
                <c:pt idx="111">
                  <c:v>353</c:v>
                </c:pt>
                <c:pt idx="112">
                  <c:v>354</c:v>
                </c:pt>
                <c:pt idx="113">
                  <c:v>355</c:v>
                </c:pt>
                <c:pt idx="114">
                  <c:v>356</c:v>
                </c:pt>
                <c:pt idx="115">
                  <c:v>357</c:v>
                </c:pt>
                <c:pt idx="116">
                  <c:v>358</c:v>
                </c:pt>
                <c:pt idx="117">
                  <c:v>359</c:v>
                </c:pt>
                <c:pt idx="118">
                  <c:v>360</c:v>
                </c:pt>
                <c:pt idx="119">
                  <c:v>361</c:v>
                </c:pt>
                <c:pt idx="120">
                  <c:v>362</c:v>
                </c:pt>
                <c:pt idx="121">
                  <c:v>363</c:v>
                </c:pt>
                <c:pt idx="122">
                  <c:v>364</c:v>
                </c:pt>
                <c:pt idx="123">
                  <c:v>365</c:v>
                </c:pt>
                <c:pt idx="124">
                  <c:v>366</c:v>
                </c:pt>
                <c:pt idx="125">
                  <c:v>367</c:v>
                </c:pt>
                <c:pt idx="126">
                  <c:v>368</c:v>
                </c:pt>
                <c:pt idx="127">
                  <c:v>369</c:v>
                </c:pt>
                <c:pt idx="128">
                  <c:v>370</c:v>
                </c:pt>
                <c:pt idx="129">
                  <c:v>371</c:v>
                </c:pt>
                <c:pt idx="130">
                  <c:v>372</c:v>
                </c:pt>
                <c:pt idx="131">
                  <c:v>373</c:v>
                </c:pt>
                <c:pt idx="132">
                  <c:v>374</c:v>
                </c:pt>
                <c:pt idx="133">
                  <c:v>375</c:v>
                </c:pt>
                <c:pt idx="134">
                  <c:v>376</c:v>
                </c:pt>
                <c:pt idx="135">
                  <c:v>377</c:v>
                </c:pt>
                <c:pt idx="136">
                  <c:v>378</c:v>
                </c:pt>
                <c:pt idx="137">
                  <c:v>379</c:v>
                </c:pt>
                <c:pt idx="138">
                  <c:v>380</c:v>
                </c:pt>
                <c:pt idx="139">
                  <c:v>381</c:v>
                </c:pt>
                <c:pt idx="140">
                  <c:v>382</c:v>
                </c:pt>
                <c:pt idx="141">
                  <c:v>383</c:v>
                </c:pt>
                <c:pt idx="142">
                  <c:v>384</c:v>
                </c:pt>
                <c:pt idx="143">
                  <c:v>385</c:v>
                </c:pt>
                <c:pt idx="144">
                  <c:v>386</c:v>
                </c:pt>
                <c:pt idx="145">
                  <c:v>387</c:v>
                </c:pt>
                <c:pt idx="146">
                  <c:v>388</c:v>
                </c:pt>
                <c:pt idx="147">
                  <c:v>389</c:v>
                </c:pt>
                <c:pt idx="148">
                  <c:v>390</c:v>
                </c:pt>
                <c:pt idx="149">
                  <c:v>391</c:v>
                </c:pt>
                <c:pt idx="150">
                  <c:v>392</c:v>
                </c:pt>
                <c:pt idx="151">
                  <c:v>393</c:v>
                </c:pt>
                <c:pt idx="152">
                  <c:v>394</c:v>
                </c:pt>
                <c:pt idx="153">
                  <c:v>395</c:v>
                </c:pt>
                <c:pt idx="154">
                  <c:v>396</c:v>
                </c:pt>
                <c:pt idx="155">
                  <c:v>397</c:v>
                </c:pt>
                <c:pt idx="156">
                  <c:v>398</c:v>
                </c:pt>
                <c:pt idx="157">
                  <c:v>399</c:v>
                </c:pt>
                <c:pt idx="158">
                  <c:v>400</c:v>
                </c:pt>
                <c:pt idx="159">
                  <c:v>401</c:v>
                </c:pt>
                <c:pt idx="160">
                  <c:v>402</c:v>
                </c:pt>
                <c:pt idx="161">
                  <c:v>403</c:v>
                </c:pt>
                <c:pt idx="162">
                  <c:v>404</c:v>
                </c:pt>
                <c:pt idx="163">
                  <c:v>405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412</c:v>
                </c:pt>
                <c:pt idx="171">
                  <c:v>413</c:v>
                </c:pt>
                <c:pt idx="172">
                  <c:v>414</c:v>
                </c:pt>
                <c:pt idx="173">
                  <c:v>415</c:v>
                </c:pt>
                <c:pt idx="174">
                  <c:v>416</c:v>
                </c:pt>
                <c:pt idx="175">
                  <c:v>417</c:v>
                </c:pt>
                <c:pt idx="176">
                  <c:v>418</c:v>
                </c:pt>
                <c:pt idx="177">
                  <c:v>419</c:v>
                </c:pt>
                <c:pt idx="178">
                  <c:v>420</c:v>
                </c:pt>
                <c:pt idx="179">
                  <c:v>421</c:v>
                </c:pt>
                <c:pt idx="180">
                  <c:v>422</c:v>
                </c:pt>
                <c:pt idx="181">
                  <c:v>423</c:v>
                </c:pt>
                <c:pt idx="182">
                  <c:v>424</c:v>
                </c:pt>
                <c:pt idx="183">
                  <c:v>425</c:v>
                </c:pt>
                <c:pt idx="184">
                  <c:v>426</c:v>
                </c:pt>
                <c:pt idx="185">
                  <c:v>427</c:v>
                </c:pt>
                <c:pt idx="186">
                  <c:v>428</c:v>
                </c:pt>
                <c:pt idx="187">
                  <c:v>429</c:v>
                </c:pt>
                <c:pt idx="188">
                  <c:v>430</c:v>
                </c:pt>
                <c:pt idx="189">
                  <c:v>431</c:v>
                </c:pt>
                <c:pt idx="190">
                  <c:v>432</c:v>
                </c:pt>
                <c:pt idx="191">
                  <c:v>433</c:v>
                </c:pt>
              </c:numCache>
            </c:numRef>
          </c:xVal>
          <c:yVal>
            <c:numRef>
              <c:f>Graph!$E$244:$E$433</c:f>
              <c:numCache>
                <c:formatCode>General</c:formatCode>
                <c:ptCount val="190"/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89-4B6F-802D-0CD070D1989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Graph!$A$243:$A$434</c:f>
              <c:numCache>
                <c:formatCode>General</c:formatCode>
                <c:ptCount val="192"/>
                <c:pt idx="0">
                  <c:v>242</c:v>
                </c:pt>
                <c:pt idx="1">
                  <c:v>243</c:v>
                </c:pt>
                <c:pt idx="2">
                  <c:v>244</c:v>
                </c:pt>
                <c:pt idx="3">
                  <c:v>245</c:v>
                </c:pt>
                <c:pt idx="4">
                  <c:v>246</c:v>
                </c:pt>
                <c:pt idx="5">
                  <c:v>247</c:v>
                </c:pt>
                <c:pt idx="6">
                  <c:v>248</c:v>
                </c:pt>
                <c:pt idx="7">
                  <c:v>249</c:v>
                </c:pt>
                <c:pt idx="8">
                  <c:v>250</c:v>
                </c:pt>
                <c:pt idx="9">
                  <c:v>251</c:v>
                </c:pt>
                <c:pt idx="10">
                  <c:v>252</c:v>
                </c:pt>
                <c:pt idx="11">
                  <c:v>253</c:v>
                </c:pt>
                <c:pt idx="12">
                  <c:v>254</c:v>
                </c:pt>
                <c:pt idx="13">
                  <c:v>255</c:v>
                </c:pt>
                <c:pt idx="14">
                  <c:v>256</c:v>
                </c:pt>
                <c:pt idx="15">
                  <c:v>257</c:v>
                </c:pt>
                <c:pt idx="16">
                  <c:v>258</c:v>
                </c:pt>
                <c:pt idx="17">
                  <c:v>259</c:v>
                </c:pt>
                <c:pt idx="18">
                  <c:v>260</c:v>
                </c:pt>
                <c:pt idx="19">
                  <c:v>261</c:v>
                </c:pt>
                <c:pt idx="20">
                  <c:v>262</c:v>
                </c:pt>
                <c:pt idx="21">
                  <c:v>263</c:v>
                </c:pt>
                <c:pt idx="22">
                  <c:v>264</c:v>
                </c:pt>
                <c:pt idx="23">
                  <c:v>265</c:v>
                </c:pt>
                <c:pt idx="24">
                  <c:v>266</c:v>
                </c:pt>
                <c:pt idx="25">
                  <c:v>267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273</c:v>
                </c:pt>
                <c:pt idx="32">
                  <c:v>274</c:v>
                </c:pt>
                <c:pt idx="33">
                  <c:v>275</c:v>
                </c:pt>
                <c:pt idx="34">
                  <c:v>276</c:v>
                </c:pt>
                <c:pt idx="35">
                  <c:v>277</c:v>
                </c:pt>
                <c:pt idx="36">
                  <c:v>278</c:v>
                </c:pt>
                <c:pt idx="37">
                  <c:v>279</c:v>
                </c:pt>
                <c:pt idx="38">
                  <c:v>280</c:v>
                </c:pt>
                <c:pt idx="39">
                  <c:v>281</c:v>
                </c:pt>
                <c:pt idx="40">
                  <c:v>282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289</c:v>
                </c:pt>
                <c:pt idx="48">
                  <c:v>290</c:v>
                </c:pt>
                <c:pt idx="49">
                  <c:v>291</c:v>
                </c:pt>
                <c:pt idx="50">
                  <c:v>292</c:v>
                </c:pt>
                <c:pt idx="51">
                  <c:v>293</c:v>
                </c:pt>
                <c:pt idx="52">
                  <c:v>294</c:v>
                </c:pt>
                <c:pt idx="53">
                  <c:v>295</c:v>
                </c:pt>
                <c:pt idx="54">
                  <c:v>296</c:v>
                </c:pt>
                <c:pt idx="55">
                  <c:v>297</c:v>
                </c:pt>
                <c:pt idx="56">
                  <c:v>298</c:v>
                </c:pt>
                <c:pt idx="57">
                  <c:v>299</c:v>
                </c:pt>
                <c:pt idx="58">
                  <c:v>300</c:v>
                </c:pt>
                <c:pt idx="59">
                  <c:v>301</c:v>
                </c:pt>
                <c:pt idx="60">
                  <c:v>302</c:v>
                </c:pt>
                <c:pt idx="61">
                  <c:v>303</c:v>
                </c:pt>
                <c:pt idx="62">
                  <c:v>304</c:v>
                </c:pt>
                <c:pt idx="63">
                  <c:v>305</c:v>
                </c:pt>
                <c:pt idx="64">
                  <c:v>306</c:v>
                </c:pt>
                <c:pt idx="65">
                  <c:v>307</c:v>
                </c:pt>
                <c:pt idx="66">
                  <c:v>308</c:v>
                </c:pt>
                <c:pt idx="67">
                  <c:v>309</c:v>
                </c:pt>
                <c:pt idx="68">
                  <c:v>310</c:v>
                </c:pt>
                <c:pt idx="69">
                  <c:v>311</c:v>
                </c:pt>
                <c:pt idx="70">
                  <c:v>312</c:v>
                </c:pt>
                <c:pt idx="71">
                  <c:v>313</c:v>
                </c:pt>
                <c:pt idx="72">
                  <c:v>314</c:v>
                </c:pt>
                <c:pt idx="73">
                  <c:v>315</c:v>
                </c:pt>
                <c:pt idx="74">
                  <c:v>316</c:v>
                </c:pt>
                <c:pt idx="75">
                  <c:v>317</c:v>
                </c:pt>
                <c:pt idx="76">
                  <c:v>318</c:v>
                </c:pt>
                <c:pt idx="77">
                  <c:v>319</c:v>
                </c:pt>
                <c:pt idx="78">
                  <c:v>320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327</c:v>
                </c:pt>
                <c:pt idx="86">
                  <c:v>328</c:v>
                </c:pt>
                <c:pt idx="87">
                  <c:v>329</c:v>
                </c:pt>
                <c:pt idx="88">
                  <c:v>330</c:v>
                </c:pt>
                <c:pt idx="89">
                  <c:v>331</c:v>
                </c:pt>
                <c:pt idx="90">
                  <c:v>332</c:v>
                </c:pt>
                <c:pt idx="91">
                  <c:v>333</c:v>
                </c:pt>
                <c:pt idx="92">
                  <c:v>334</c:v>
                </c:pt>
                <c:pt idx="93">
                  <c:v>335</c:v>
                </c:pt>
                <c:pt idx="94">
                  <c:v>336</c:v>
                </c:pt>
                <c:pt idx="95">
                  <c:v>337</c:v>
                </c:pt>
                <c:pt idx="96">
                  <c:v>338</c:v>
                </c:pt>
                <c:pt idx="97">
                  <c:v>339</c:v>
                </c:pt>
                <c:pt idx="98">
                  <c:v>340</c:v>
                </c:pt>
                <c:pt idx="99">
                  <c:v>341</c:v>
                </c:pt>
                <c:pt idx="100">
                  <c:v>342</c:v>
                </c:pt>
                <c:pt idx="101">
                  <c:v>343</c:v>
                </c:pt>
                <c:pt idx="102">
                  <c:v>344</c:v>
                </c:pt>
                <c:pt idx="103">
                  <c:v>345</c:v>
                </c:pt>
                <c:pt idx="104">
                  <c:v>346</c:v>
                </c:pt>
                <c:pt idx="105">
                  <c:v>347</c:v>
                </c:pt>
                <c:pt idx="106">
                  <c:v>348</c:v>
                </c:pt>
                <c:pt idx="107">
                  <c:v>349</c:v>
                </c:pt>
                <c:pt idx="108">
                  <c:v>350</c:v>
                </c:pt>
                <c:pt idx="109">
                  <c:v>351</c:v>
                </c:pt>
                <c:pt idx="110">
                  <c:v>352</c:v>
                </c:pt>
                <c:pt idx="111">
                  <c:v>353</c:v>
                </c:pt>
                <c:pt idx="112">
                  <c:v>354</c:v>
                </c:pt>
                <c:pt idx="113">
                  <c:v>355</c:v>
                </c:pt>
                <c:pt idx="114">
                  <c:v>356</c:v>
                </c:pt>
                <c:pt idx="115">
                  <c:v>357</c:v>
                </c:pt>
                <c:pt idx="116">
                  <c:v>358</c:v>
                </c:pt>
                <c:pt idx="117">
                  <c:v>359</c:v>
                </c:pt>
                <c:pt idx="118">
                  <c:v>360</c:v>
                </c:pt>
                <c:pt idx="119">
                  <c:v>361</c:v>
                </c:pt>
                <c:pt idx="120">
                  <c:v>362</c:v>
                </c:pt>
                <c:pt idx="121">
                  <c:v>363</c:v>
                </c:pt>
                <c:pt idx="122">
                  <c:v>364</c:v>
                </c:pt>
                <c:pt idx="123">
                  <c:v>365</c:v>
                </c:pt>
                <c:pt idx="124">
                  <c:v>366</c:v>
                </c:pt>
                <c:pt idx="125">
                  <c:v>367</c:v>
                </c:pt>
                <c:pt idx="126">
                  <c:v>368</c:v>
                </c:pt>
                <c:pt idx="127">
                  <c:v>369</c:v>
                </c:pt>
                <c:pt idx="128">
                  <c:v>370</c:v>
                </c:pt>
                <c:pt idx="129">
                  <c:v>371</c:v>
                </c:pt>
                <c:pt idx="130">
                  <c:v>372</c:v>
                </c:pt>
                <c:pt idx="131">
                  <c:v>373</c:v>
                </c:pt>
                <c:pt idx="132">
                  <c:v>374</c:v>
                </c:pt>
                <c:pt idx="133">
                  <c:v>375</c:v>
                </c:pt>
                <c:pt idx="134">
                  <c:v>376</c:v>
                </c:pt>
                <c:pt idx="135">
                  <c:v>377</c:v>
                </c:pt>
                <c:pt idx="136">
                  <c:v>378</c:v>
                </c:pt>
                <c:pt idx="137">
                  <c:v>379</c:v>
                </c:pt>
                <c:pt idx="138">
                  <c:v>380</c:v>
                </c:pt>
                <c:pt idx="139">
                  <c:v>381</c:v>
                </c:pt>
                <c:pt idx="140">
                  <c:v>382</c:v>
                </c:pt>
                <c:pt idx="141">
                  <c:v>383</c:v>
                </c:pt>
                <c:pt idx="142">
                  <c:v>384</c:v>
                </c:pt>
                <c:pt idx="143">
                  <c:v>385</c:v>
                </c:pt>
                <c:pt idx="144">
                  <c:v>386</c:v>
                </c:pt>
                <c:pt idx="145">
                  <c:v>387</c:v>
                </c:pt>
                <c:pt idx="146">
                  <c:v>388</c:v>
                </c:pt>
                <c:pt idx="147">
                  <c:v>389</c:v>
                </c:pt>
                <c:pt idx="148">
                  <c:v>390</c:v>
                </c:pt>
                <c:pt idx="149">
                  <c:v>391</c:v>
                </c:pt>
                <c:pt idx="150">
                  <c:v>392</c:v>
                </c:pt>
                <c:pt idx="151">
                  <c:v>393</c:v>
                </c:pt>
                <c:pt idx="152">
                  <c:v>394</c:v>
                </c:pt>
                <c:pt idx="153">
                  <c:v>395</c:v>
                </c:pt>
                <c:pt idx="154">
                  <c:v>396</c:v>
                </c:pt>
                <c:pt idx="155">
                  <c:v>397</c:v>
                </c:pt>
                <c:pt idx="156">
                  <c:v>398</c:v>
                </c:pt>
                <c:pt idx="157">
                  <c:v>399</c:v>
                </c:pt>
                <c:pt idx="158">
                  <c:v>400</c:v>
                </c:pt>
                <c:pt idx="159">
                  <c:v>401</c:v>
                </c:pt>
                <c:pt idx="160">
                  <c:v>402</c:v>
                </c:pt>
                <c:pt idx="161">
                  <c:v>403</c:v>
                </c:pt>
                <c:pt idx="162">
                  <c:v>404</c:v>
                </c:pt>
                <c:pt idx="163">
                  <c:v>405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412</c:v>
                </c:pt>
                <c:pt idx="171">
                  <c:v>413</c:v>
                </c:pt>
                <c:pt idx="172">
                  <c:v>414</c:v>
                </c:pt>
                <c:pt idx="173">
                  <c:v>415</c:v>
                </c:pt>
                <c:pt idx="174">
                  <c:v>416</c:v>
                </c:pt>
                <c:pt idx="175">
                  <c:v>417</c:v>
                </c:pt>
                <c:pt idx="176">
                  <c:v>418</c:v>
                </c:pt>
                <c:pt idx="177">
                  <c:v>419</c:v>
                </c:pt>
                <c:pt idx="178">
                  <c:v>420</c:v>
                </c:pt>
                <c:pt idx="179">
                  <c:v>421</c:v>
                </c:pt>
                <c:pt idx="180">
                  <c:v>422</c:v>
                </c:pt>
                <c:pt idx="181">
                  <c:v>423</c:v>
                </c:pt>
                <c:pt idx="182">
                  <c:v>424</c:v>
                </c:pt>
                <c:pt idx="183">
                  <c:v>425</c:v>
                </c:pt>
                <c:pt idx="184">
                  <c:v>426</c:v>
                </c:pt>
                <c:pt idx="185">
                  <c:v>427</c:v>
                </c:pt>
                <c:pt idx="186">
                  <c:v>428</c:v>
                </c:pt>
                <c:pt idx="187">
                  <c:v>429</c:v>
                </c:pt>
                <c:pt idx="188">
                  <c:v>430</c:v>
                </c:pt>
                <c:pt idx="189">
                  <c:v>431</c:v>
                </c:pt>
                <c:pt idx="190">
                  <c:v>432</c:v>
                </c:pt>
                <c:pt idx="191">
                  <c:v>433</c:v>
                </c:pt>
              </c:numCache>
            </c:numRef>
          </c:xVal>
          <c:yVal>
            <c:numRef>
              <c:f>Graph!$G$244:$G$433</c:f>
              <c:numCache>
                <c:formatCode>General</c:formatCode>
                <c:ptCount val="19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89-4B6F-802D-0CD070D1989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Graph!$A$243:$A$434</c:f>
              <c:numCache>
                <c:formatCode>General</c:formatCode>
                <c:ptCount val="192"/>
                <c:pt idx="0">
                  <c:v>242</c:v>
                </c:pt>
                <c:pt idx="1">
                  <c:v>243</c:v>
                </c:pt>
                <c:pt idx="2">
                  <c:v>244</c:v>
                </c:pt>
                <c:pt idx="3">
                  <c:v>245</c:v>
                </c:pt>
                <c:pt idx="4">
                  <c:v>246</c:v>
                </c:pt>
                <c:pt idx="5">
                  <c:v>247</c:v>
                </c:pt>
                <c:pt idx="6">
                  <c:v>248</c:v>
                </c:pt>
                <c:pt idx="7">
                  <c:v>249</c:v>
                </c:pt>
                <c:pt idx="8">
                  <c:v>250</c:v>
                </c:pt>
                <c:pt idx="9">
                  <c:v>251</c:v>
                </c:pt>
                <c:pt idx="10">
                  <c:v>252</c:v>
                </c:pt>
                <c:pt idx="11">
                  <c:v>253</c:v>
                </c:pt>
                <c:pt idx="12">
                  <c:v>254</c:v>
                </c:pt>
                <c:pt idx="13">
                  <c:v>255</c:v>
                </c:pt>
                <c:pt idx="14">
                  <c:v>256</c:v>
                </c:pt>
                <c:pt idx="15">
                  <c:v>257</c:v>
                </c:pt>
                <c:pt idx="16">
                  <c:v>258</c:v>
                </c:pt>
                <c:pt idx="17">
                  <c:v>259</c:v>
                </c:pt>
                <c:pt idx="18">
                  <c:v>260</c:v>
                </c:pt>
                <c:pt idx="19">
                  <c:v>261</c:v>
                </c:pt>
                <c:pt idx="20">
                  <c:v>262</c:v>
                </c:pt>
                <c:pt idx="21">
                  <c:v>263</c:v>
                </c:pt>
                <c:pt idx="22">
                  <c:v>264</c:v>
                </c:pt>
                <c:pt idx="23">
                  <c:v>265</c:v>
                </c:pt>
                <c:pt idx="24">
                  <c:v>266</c:v>
                </c:pt>
                <c:pt idx="25">
                  <c:v>267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273</c:v>
                </c:pt>
                <c:pt idx="32">
                  <c:v>274</c:v>
                </c:pt>
                <c:pt idx="33">
                  <c:v>275</c:v>
                </c:pt>
                <c:pt idx="34">
                  <c:v>276</c:v>
                </c:pt>
                <c:pt idx="35">
                  <c:v>277</c:v>
                </c:pt>
                <c:pt idx="36">
                  <c:v>278</c:v>
                </c:pt>
                <c:pt idx="37">
                  <c:v>279</c:v>
                </c:pt>
                <c:pt idx="38">
                  <c:v>280</c:v>
                </c:pt>
                <c:pt idx="39">
                  <c:v>281</c:v>
                </c:pt>
                <c:pt idx="40">
                  <c:v>282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289</c:v>
                </c:pt>
                <c:pt idx="48">
                  <c:v>290</c:v>
                </c:pt>
                <c:pt idx="49">
                  <c:v>291</c:v>
                </c:pt>
                <c:pt idx="50">
                  <c:v>292</c:v>
                </c:pt>
                <c:pt idx="51">
                  <c:v>293</c:v>
                </c:pt>
                <c:pt idx="52">
                  <c:v>294</c:v>
                </c:pt>
                <c:pt idx="53">
                  <c:v>295</c:v>
                </c:pt>
                <c:pt idx="54">
                  <c:v>296</c:v>
                </c:pt>
                <c:pt idx="55">
                  <c:v>297</c:v>
                </c:pt>
                <c:pt idx="56">
                  <c:v>298</c:v>
                </c:pt>
                <c:pt idx="57">
                  <c:v>299</c:v>
                </c:pt>
                <c:pt idx="58">
                  <c:v>300</c:v>
                </c:pt>
                <c:pt idx="59">
                  <c:v>301</c:v>
                </c:pt>
                <c:pt idx="60">
                  <c:v>302</c:v>
                </c:pt>
                <c:pt idx="61">
                  <c:v>303</c:v>
                </c:pt>
                <c:pt idx="62">
                  <c:v>304</c:v>
                </c:pt>
                <c:pt idx="63">
                  <c:v>305</c:v>
                </c:pt>
                <c:pt idx="64">
                  <c:v>306</c:v>
                </c:pt>
                <c:pt idx="65">
                  <c:v>307</c:v>
                </c:pt>
                <c:pt idx="66">
                  <c:v>308</c:v>
                </c:pt>
                <c:pt idx="67">
                  <c:v>309</c:v>
                </c:pt>
                <c:pt idx="68">
                  <c:v>310</c:v>
                </c:pt>
                <c:pt idx="69">
                  <c:v>311</c:v>
                </c:pt>
                <c:pt idx="70">
                  <c:v>312</c:v>
                </c:pt>
                <c:pt idx="71">
                  <c:v>313</c:v>
                </c:pt>
                <c:pt idx="72">
                  <c:v>314</c:v>
                </c:pt>
                <c:pt idx="73">
                  <c:v>315</c:v>
                </c:pt>
                <c:pt idx="74">
                  <c:v>316</c:v>
                </c:pt>
                <c:pt idx="75">
                  <c:v>317</c:v>
                </c:pt>
                <c:pt idx="76">
                  <c:v>318</c:v>
                </c:pt>
                <c:pt idx="77">
                  <c:v>319</c:v>
                </c:pt>
                <c:pt idx="78">
                  <c:v>320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327</c:v>
                </c:pt>
                <c:pt idx="86">
                  <c:v>328</c:v>
                </c:pt>
                <c:pt idx="87">
                  <c:v>329</c:v>
                </c:pt>
                <c:pt idx="88">
                  <c:v>330</c:v>
                </c:pt>
                <c:pt idx="89">
                  <c:v>331</c:v>
                </c:pt>
                <c:pt idx="90">
                  <c:v>332</c:v>
                </c:pt>
                <c:pt idx="91">
                  <c:v>333</c:v>
                </c:pt>
                <c:pt idx="92">
                  <c:v>334</c:v>
                </c:pt>
                <c:pt idx="93">
                  <c:v>335</c:v>
                </c:pt>
                <c:pt idx="94">
                  <c:v>336</c:v>
                </c:pt>
                <c:pt idx="95">
                  <c:v>337</c:v>
                </c:pt>
                <c:pt idx="96">
                  <c:v>338</c:v>
                </c:pt>
                <c:pt idx="97">
                  <c:v>339</c:v>
                </c:pt>
                <c:pt idx="98">
                  <c:v>340</c:v>
                </c:pt>
                <c:pt idx="99">
                  <c:v>341</c:v>
                </c:pt>
                <c:pt idx="100">
                  <c:v>342</c:v>
                </c:pt>
                <c:pt idx="101">
                  <c:v>343</c:v>
                </c:pt>
                <c:pt idx="102">
                  <c:v>344</c:v>
                </c:pt>
                <c:pt idx="103">
                  <c:v>345</c:v>
                </c:pt>
                <c:pt idx="104">
                  <c:v>346</c:v>
                </c:pt>
                <c:pt idx="105">
                  <c:v>347</c:v>
                </c:pt>
                <c:pt idx="106">
                  <c:v>348</c:v>
                </c:pt>
                <c:pt idx="107">
                  <c:v>349</c:v>
                </c:pt>
                <c:pt idx="108">
                  <c:v>350</c:v>
                </c:pt>
                <c:pt idx="109">
                  <c:v>351</c:v>
                </c:pt>
                <c:pt idx="110">
                  <c:v>352</c:v>
                </c:pt>
                <c:pt idx="111">
                  <c:v>353</c:v>
                </c:pt>
                <c:pt idx="112">
                  <c:v>354</c:v>
                </c:pt>
                <c:pt idx="113">
                  <c:v>355</c:v>
                </c:pt>
                <c:pt idx="114">
                  <c:v>356</c:v>
                </c:pt>
                <c:pt idx="115">
                  <c:v>357</c:v>
                </c:pt>
                <c:pt idx="116">
                  <c:v>358</c:v>
                </c:pt>
                <c:pt idx="117">
                  <c:v>359</c:v>
                </c:pt>
                <c:pt idx="118">
                  <c:v>360</c:v>
                </c:pt>
                <c:pt idx="119">
                  <c:v>361</c:v>
                </c:pt>
                <c:pt idx="120">
                  <c:v>362</c:v>
                </c:pt>
                <c:pt idx="121">
                  <c:v>363</c:v>
                </c:pt>
                <c:pt idx="122">
                  <c:v>364</c:v>
                </c:pt>
                <c:pt idx="123">
                  <c:v>365</c:v>
                </c:pt>
                <c:pt idx="124">
                  <c:v>366</c:v>
                </c:pt>
                <c:pt idx="125">
                  <c:v>367</c:v>
                </c:pt>
                <c:pt idx="126">
                  <c:v>368</c:v>
                </c:pt>
                <c:pt idx="127">
                  <c:v>369</c:v>
                </c:pt>
                <c:pt idx="128">
                  <c:v>370</c:v>
                </c:pt>
                <c:pt idx="129">
                  <c:v>371</c:v>
                </c:pt>
                <c:pt idx="130">
                  <c:v>372</c:v>
                </c:pt>
                <c:pt idx="131">
                  <c:v>373</c:v>
                </c:pt>
                <c:pt idx="132">
                  <c:v>374</c:v>
                </c:pt>
                <c:pt idx="133">
                  <c:v>375</c:v>
                </c:pt>
                <c:pt idx="134">
                  <c:v>376</c:v>
                </c:pt>
                <c:pt idx="135">
                  <c:v>377</c:v>
                </c:pt>
                <c:pt idx="136">
                  <c:v>378</c:v>
                </c:pt>
                <c:pt idx="137">
                  <c:v>379</c:v>
                </c:pt>
                <c:pt idx="138">
                  <c:v>380</c:v>
                </c:pt>
                <c:pt idx="139">
                  <c:v>381</c:v>
                </c:pt>
                <c:pt idx="140">
                  <c:v>382</c:v>
                </c:pt>
                <c:pt idx="141">
                  <c:v>383</c:v>
                </c:pt>
                <c:pt idx="142">
                  <c:v>384</c:v>
                </c:pt>
                <c:pt idx="143">
                  <c:v>385</c:v>
                </c:pt>
                <c:pt idx="144">
                  <c:v>386</c:v>
                </c:pt>
                <c:pt idx="145">
                  <c:v>387</c:v>
                </c:pt>
                <c:pt idx="146">
                  <c:v>388</c:v>
                </c:pt>
                <c:pt idx="147">
                  <c:v>389</c:v>
                </c:pt>
                <c:pt idx="148">
                  <c:v>390</c:v>
                </c:pt>
                <c:pt idx="149">
                  <c:v>391</c:v>
                </c:pt>
                <c:pt idx="150">
                  <c:v>392</c:v>
                </c:pt>
                <c:pt idx="151">
                  <c:v>393</c:v>
                </c:pt>
                <c:pt idx="152">
                  <c:v>394</c:v>
                </c:pt>
                <c:pt idx="153">
                  <c:v>395</c:v>
                </c:pt>
                <c:pt idx="154">
                  <c:v>396</c:v>
                </c:pt>
                <c:pt idx="155">
                  <c:v>397</c:v>
                </c:pt>
                <c:pt idx="156">
                  <c:v>398</c:v>
                </c:pt>
                <c:pt idx="157">
                  <c:v>399</c:v>
                </c:pt>
                <c:pt idx="158">
                  <c:v>400</c:v>
                </c:pt>
                <c:pt idx="159">
                  <c:v>401</c:v>
                </c:pt>
                <c:pt idx="160">
                  <c:v>402</c:v>
                </c:pt>
                <c:pt idx="161">
                  <c:v>403</c:v>
                </c:pt>
                <c:pt idx="162">
                  <c:v>404</c:v>
                </c:pt>
                <c:pt idx="163">
                  <c:v>405</c:v>
                </c:pt>
                <c:pt idx="164">
                  <c:v>406</c:v>
                </c:pt>
                <c:pt idx="165">
                  <c:v>407</c:v>
                </c:pt>
                <c:pt idx="166">
                  <c:v>408</c:v>
                </c:pt>
                <c:pt idx="167">
                  <c:v>409</c:v>
                </c:pt>
                <c:pt idx="168">
                  <c:v>410</c:v>
                </c:pt>
                <c:pt idx="169">
                  <c:v>411</c:v>
                </c:pt>
                <c:pt idx="170">
                  <c:v>412</c:v>
                </c:pt>
                <c:pt idx="171">
                  <c:v>413</c:v>
                </c:pt>
                <c:pt idx="172">
                  <c:v>414</c:v>
                </c:pt>
                <c:pt idx="173">
                  <c:v>415</c:v>
                </c:pt>
                <c:pt idx="174">
                  <c:v>416</c:v>
                </c:pt>
                <c:pt idx="175">
                  <c:v>417</c:v>
                </c:pt>
                <c:pt idx="176">
                  <c:v>418</c:v>
                </c:pt>
                <c:pt idx="177">
                  <c:v>419</c:v>
                </c:pt>
                <c:pt idx="178">
                  <c:v>420</c:v>
                </c:pt>
                <c:pt idx="179">
                  <c:v>421</c:v>
                </c:pt>
                <c:pt idx="180">
                  <c:v>422</c:v>
                </c:pt>
                <c:pt idx="181">
                  <c:v>423</c:v>
                </c:pt>
                <c:pt idx="182">
                  <c:v>424</c:v>
                </c:pt>
                <c:pt idx="183">
                  <c:v>425</c:v>
                </c:pt>
                <c:pt idx="184">
                  <c:v>426</c:v>
                </c:pt>
                <c:pt idx="185">
                  <c:v>427</c:v>
                </c:pt>
                <c:pt idx="186">
                  <c:v>428</c:v>
                </c:pt>
                <c:pt idx="187">
                  <c:v>429</c:v>
                </c:pt>
                <c:pt idx="188">
                  <c:v>430</c:v>
                </c:pt>
                <c:pt idx="189">
                  <c:v>431</c:v>
                </c:pt>
                <c:pt idx="190">
                  <c:v>432</c:v>
                </c:pt>
                <c:pt idx="191">
                  <c:v>433</c:v>
                </c:pt>
              </c:numCache>
            </c:numRef>
          </c:xVal>
          <c:yVal>
            <c:numRef>
              <c:f>Graph!$H$244:$H$433</c:f>
              <c:numCache>
                <c:formatCode>General</c:formatCode>
                <c:ptCount val="19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89-4B6F-802D-0CD070D19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871599"/>
        <c:axId val="1656872079"/>
      </c:scatterChart>
      <c:valAx>
        <c:axId val="1656871599"/>
        <c:scaling>
          <c:orientation val="minMax"/>
          <c:max val="433"/>
          <c:min val="242"/>
        </c:scaling>
        <c:delete val="0"/>
        <c:axPos val="b"/>
        <c:numFmt formatCode="General" sourceLinked="1"/>
        <c:majorTickMark val="out"/>
        <c:minorTickMark val="none"/>
        <c:tickLblPos val="nextTo"/>
        <c:crossAx val="1656872079"/>
        <c:crosses val="autoZero"/>
        <c:crossBetween val="midCat"/>
      </c:valAx>
      <c:valAx>
        <c:axId val="1656872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568715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Graph!$A$436:$A$624</c:f>
              <c:numCache>
                <c:formatCode>General</c:formatCode>
                <c:ptCount val="189"/>
                <c:pt idx="0">
                  <c:v>435</c:v>
                </c:pt>
                <c:pt idx="1">
                  <c:v>436</c:v>
                </c:pt>
                <c:pt idx="2">
                  <c:v>437</c:v>
                </c:pt>
                <c:pt idx="3">
                  <c:v>438</c:v>
                </c:pt>
                <c:pt idx="4">
                  <c:v>439</c:v>
                </c:pt>
                <c:pt idx="5">
                  <c:v>440</c:v>
                </c:pt>
                <c:pt idx="6">
                  <c:v>441</c:v>
                </c:pt>
                <c:pt idx="7">
                  <c:v>442</c:v>
                </c:pt>
                <c:pt idx="8">
                  <c:v>443</c:v>
                </c:pt>
                <c:pt idx="9">
                  <c:v>444</c:v>
                </c:pt>
                <c:pt idx="10">
                  <c:v>445</c:v>
                </c:pt>
                <c:pt idx="11">
                  <c:v>446</c:v>
                </c:pt>
                <c:pt idx="12">
                  <c:v>447</c:v>
                </c:pt>
                <c:pt idx="13">
                  <c:v>448</c:v>
                </c:pt>
                <c:pt idx="14">
                  <c:v>449</c:v>
                </c:pt>
                <c:pt idx="15">
                  <c:v>450</c:v>
                </c:pt>
                <c:pt idx="16">
                  <c:v>451</c:v>
                </c:pt>
                <c:pt idx="17">
                  <c:v>452</c:v>
                </c:pt>
                <c:pt idx="18">
                  <c:v>453</c:v>
                </c:pt>
                <c:pt idx="19">
                  <c:v>454</c:v>
                </c:pt>
                <c:pt idx="20">
                  <c:v>455</c:v>
                </c:pt>
                <c:pt idx="21">
                  <c:v>456</c:v>
                </c:pt>
                <c:pt idx="22">
                  <c:v>457</c:v>
                </c:pt>
                <c:pt idx="23">
                  <c:v>458</c:v>
                </c:pt>
                <c:pt idx="24">
                  <c:v>459</c:v>
                </c:pt>
                <c:pt idx="25">
                  <c:v>460</c:v>
                </c:pt>
                <c:pt idx="26">
                  <c:v>461</c:v>
                </c:pt>
                <c:pt idx="27">
                  <c:v>462</c:v>
                </c:pt>
                <c:pt idx="28">
                  <c:v>463</c:v>
                </c:pt>
                <c:pt idx="29">
                  <c:v>464</c:v>
                </c:pt>
                <c:pt idx="30">
                  <c:v>465</c:v>
                </c:pt>
                <c:pt idx="31">
                  <c:v>466</c:v>
                </c:pt>
                <c:pt idx="32">
                  <c:v>467</c:v>
                </c:pt>
                <c:pt idx="33">
                  <c:v>468</c:v>
                </c:pt>
                <c:pt idx="34">
                  <c:v>469</c:v>
                </c:pt>
                <c:pt idx="35">
                  <c:v>470</c:v>
                </c:pt>
                <c:pt idx="36">
                  <c:v>471</c:v>
                </c:pt>
                <c:pt idx="37">
                  <c:v>472</c:v>
                </c:pt>
                <c:pt idx="38">
                  <c:v>473</c:v>
                </c:pt>
                <c:pt idx="39">
                  <c:v>474</c:v>
                </c:pt>
                <c:pt idx="40">
                  <c:v>475</c:v>
                </c:pt>
                <c:pt idx="41">
                  <c:v>476</c:v>
                </c:pt>
                <c:pt idx="42">
                  <c:v>477</c:v>
                </c:pt>
                <c:pt idx="43">
                  <c:v>478</c:v>
                </c:pt>
                <c:pt idx="44">
                  <c:v>479</c:v>
                </c:pt>
                <c:pt idx="45">
                  <c:v>480</c:v>
                </c:pt>
                <c:pt idx="46">
                  <c:v>481</c:v>
                </c:pt>
                <c:pt idx="47">
                  <c:v>482</c:v>
                </c:pt>
                <c:pt idx="48">
                  <c:v>483</c:v>
                </c:pt>
                <c:pt idx="49">
                  <c:v>484</c:v>
                </c:pt>
                <c:pt idx="50">
                  <c:v>485</c:v>
                </c:pt>
                <c:pt idx="51">
                  <c:v>486</c:v>
                </c:pt>
                <c:pt idx="52">
                  <c:v>487</c:v>
                </c:pt>
                <c:pt idx="53">
                  <c:v>488</c:v>
                </c:pt>
                <c:pt idx="54">
                  <c:v>489</c:v>
                </c:pt>
                <c:pt idx="55">
                  <c:v>490</c:v>
                </c:pt>
                <c:pt idx="56">
                  <c:v>491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496</c:v>
                </c:pt>
                <c:pt idx="62">
                  <c:v>497</c:v>
                </c:pt>
                <c:pt idx="63">
                  <c:v>498</c:v>
                </c:pt>
                <c:pt idx="64">
                  <c:v>499</c:v>
                </c:pt>
                <c:pt idx="65">
                  <c:v>500</c:v>
                </c:pt>
                <c:pt idx="66">
                  <c:v>501</c:v>
                </c:pt>
                <c:pt idx="67">
                  <c:v>502</c:v>
                </c:pt>
                <c:pt idx="68">
                  <c:v>503</c:v>
                </c:pt>
                <c:pt idx="69">
                  <c:v>504</c:v>
                </c:pt>
                <c:pt idx="70">
                  <c:v>505</c:v>
                </c:pt>
                <c:pt idx="71">
                  <c:v>506</c:v>
                </c:pt>
                <c:pt idx="72">
                  <c:v>507</c:v>
                </c:pt>
                <c:pt idx="73">
                  <c:v>508</c:v>
                </c:pt>
                <c:pt idx="74">
                  <c:v>509</c:v>
                </c:pt>
                <c:pt idx="75">
                  <c:v>510</c:v>
                </c:pt>
                <c:pt idx="76">
                  <c:v>511</c:v>
                </c:pt>
                <c:pt idx="77">
                  <c:v>512</c:v>
                </c:pt>
                <c:pt idx="78">
                  <c:v>513</c:v>
                </c:pt>
                <c:pt idx="79">
                  <c:v>514</c:v>
                </c:pt>
                <c:pt idx="80">
                  <c:v>515</c:v>
                </c:pt>
                <c:pt idx="81">
                  <c:v>516</c:v>
                </c:pt>
                <c:pt idx="82">
                  <c:v>517</c:v>
                </c:pt>
                <c:pt idx="83">
                  <c:v>518</c:v>
                </c:pt>
                <c:pt idx="84">
                  <c:v>519</c:v>
                </c:pt>
                <c:pt idx="85">
                  <c:v>520</c:v>
                </c:pt>
                <c:pt idx="86">
                  <c:v>521</c:v>
                </c:pt>
                <c:pt idx="87">
                  <c:v>522</c:v>
                </c:pt>
                <c:pt idx="88">
                  <c:v>523</c:v>
                </c:pt>
                <c:pt idx="89">
                  <c:v>524</c:v>
                </c:pt>
                <c:pt idx="90">
                  <c:v>525</c:v>
                </c:pt>
                <c:pt idx="91">
                  <c:v>526</c:v>
                </c:pt>
                <c:pt idx="92">
                  <c:v>527</c:v>
                </c:pt>
                <c:pt idx="93">
                  <c:v>528</c:v>
                </c:pt>
                <c:pt idx="94">
                  <c:v>529</c:v>
                </c:pt>
                <c:pt idx="95">
                  <c:v>530</c:v>
                </c:pt>
                <c:pt idx="96">
                  <c:v>531</c:v>
                </c:pt>
                <c:pt idx="97">
                  <c:v>532</c:v>
                </c:pt>
                <c:pt idx="98">
                  <c:v>533</c:v>
                </c:pt>
                <c:pt idx="99">
                  <c:v>534</c:v>
                </c:pt>
                <c:pt idx="100">
                  <c:v>535</c:v>
                </c:pt>
                <c:pt idx="101">
                  <c:v>536</c:v>
                </c:pt>
                <c:pt idx="102">
                  <c:v>537</c:v>
                </c:pt>
                <c:pt idx="103">
                  <c:v>538</c:v>
                </c:pt>
                <c:pt idx="104">
                  <c:v>539</c:v>
                </c:pt>
                <c:pt idx="105">
                  <c:v>540</c:v>
                </c:pt>
                <c:pt idx="106">
                  <c:v>541</c:v>
                </c:pt>
                <c:pt idx="107">
                  <c:v>542</c:v>
                </c:pt>
                <c:pt idx="108">
                  <c:v>543</c:v>
                </c:pt>
                <c:pt idx="109">
                  <c:v>544</c:v>
                </c:pt>
                <c:pt idx="110">
                  <c:v>545</c:v>
                </c:pt>
                <c:pt idx="111">
                  <c:v>546</c:v>
                </c:pt>
                <c:pt idx="112">
                  <c:v>547</c:v>
                </c:pt>
                <c:pt idx="113">
                  <c:v>548</c:v>
                </c:pt>
                <c:pt idx="114">
                  <c:v>549</c:v>
                </c:pt>
                <c:pt idx="115">
                  <c:v>550</c:v>
                </c:pt>
                <c:pt idx="116">
                  <c:v>551</c:v>
                </c:pt>
                <c:pt idx="117">
                  <c:v>552</c:v>
                </c:pt>
                <c:pt idx="118">
                  <c:v>553</c:v>
                </c:pt>
                <c:pt idx="119">
                  <c:v>554</c:v>
                </c:pt>
                <c:pt idx="120">
                  <c:v>555</c:v>
                </c:pt>
                <c:pt idx="121">
                  <c:v>556</c:v>
                </c:pt>
                <c:pt idx="122">
                  <c:v>557</c:v>
                </c:pt>
                <c:pt idx="123">
                  <c:v>558</c:v>
                </c:pt>
                <c:pt idx="124">
                  <c:v>559</c:v>
                </c:pt>
                <c:pt idx="125">
                  <c:v>560</c:v>
                </c:pt>
                <c:pt idx="126">
                  <c:v>561</c:v>
                </c:pt>
                <c:pt idx="127">
                  <c:v>562</c:v>
                </c:pt>
                <c:pt idx="128">
                  <c:v>563</c:v>
                </c:pt>
                <c:pt idx="129">
                  <c:v>564</c:v>
                </c:pt>
                <c:pt idx="130">
                  <c:v>565</c:v>
                </c:pt>
                <c:pt idx="131">
                  <c:v>566</c:v>
                </c:pt>
                <c:pt idx="132">
                  <c:v>567</c:v>
                </c:pt>
                <c:pt idx="133">
                  <c:v>568</c:v>
                </c:pt>
                <c:pt idx="134">
                  <c:v>569</c:v>
                </c:pt>
                <c:pt idx="135">
                  <c:v>570</c:v>
                </c:pt>
                <c:pt idx="136">
                  <c:v>571</c:v>
                </c:pt>
                <c:pt idx="137">
                  <c:v>572</c:v>
                </c:pt>
                <c:pt idx="138">
                  <c:v>573</c:v>
                </c:pt>
                <c:pt idx="139">
                  <c:v>574</c:v>
                </c:pt>
                <c:pt idx="140">
                  <c:v>575</c:v>
                </c:pt>
                <c:pt idx="141">
                  <c:v>576</c:v>
                </c:pt>
                <c:pt idx="142">
                  <c:v>577</c:v>
                </c:pt>
                <c:pt idx="143">
                  <c:v>578</c:v>
                </c:pt>
                <c:pt idx="144">
                  <c:v>579</c:v>
                </c:pt>
                <c:pt idx="145">
                  <c:v>580</c:v>
                </c:pt>
                <c:pt idx="146">
                  <c:v>581</c:v>
                </c:pt>
                <c:pt idx="147">
                  <c:v>582</c:v>
                </c:pt>
                <c:pt idx="148">
                  <c:v>583</c:v>
                </c:pt>
                <c:pt idx="149">
                  <c:v>584</c:v>
                </c:pt>
                <c:pt idx="150">
                  <c:v>585</c:v>
                </c:pt>
                <c:pt idx="151">
                  <c:v>586</c:v>
                </c:pt>
                <c:pt idx="152">
                  <c:v>587</c:v>
                </c:pt>
                <c:pt idx="153">
                  <c:v>588</c:v>
                </c:pt>
                <c:pt idx="154">
                  <c:v>589</c:v>
                </c:pt>
                <c:pt idx="155">
                  <c:v>590</c:v>
                </c:pt>
                <c:pt idx="156">
                  <c:v>591</c:v>
                </c:pt>
                <c:pt idx="157">
                  <c:v>592</c:v>
                </c:pt>
                <c:pt idx="158">
                  <c:v>593</c:v>
                </c:pt>
                <c:pt idx="159">
                  <c:v>594</c:v>
                </c:pt>
                <c:pt idx="160">
                  <c:v>595</c:v>
                </c:pt>
                <c:pt idx="161">
                  <c:v>596</c:v>
                </c:pt>
                <c:pt idx="162">
                  <c:v>597</c:v>
                </c:pt>
                <c:pt idx="163">
                  <c:v>598</c:v>
                </c:pt>
                <c:pt idx="164">
                  <c:v>599</c:v>
                </c:pt>
                <c:pt idx="165">
                  <c:v>600</c:v>
                </c:pt>
                <c:pt idx="166">
                  <c:v>601</c:v>
                </c:pt>
                <c:pt idx="167">
                  <c:v>602</c:v>
                </c:pt>
                <c:pt idx="168">
                  <c:v>603</c:v>
                </c:pt>
                <c:pt idx="169">
                  <c:v>604</c:v>
                </c:pt>
                <c:pt idx="170">
                  <c:v>605</c:v>
                </c:pt>
                <c:pt idx="171">
                  <c:v>606</c:v>
                </c:pt>
                <c:pt idx="172">
                  <c:v>607</c:v>
                </c:pt>
                <c:pt idx="173">
                  <c:v>608</c:v>
                </c:pt>
                <c:pt idx="174">
                  <c:v>609</c:v>
                </c:pt>
                <c:pt idx="175">
                  <c:v>610</c:v>
                </c:pt>
                <c:pt idx="176">
                  <c:v>611</c:v>
                </c:pt>
                <c:pt idx="177">
                  <c:v>612</c:v>
                </c:pt>
                <c:pt idx="178">
                  <c:v>613</c:v>
                </c:pt>
                <c:pt idx="179">
                  <c:v>614</c:v>
                </c:pt>
                <c:pt idx="180">
                  <c:v>615</c:v>
                </c:pt>
                <c:pt idx="181">
                  <c:v>616</c:v>
                </c:pt>
                <c:pt idx="182">
                  <c:v>617</c:v>
                </c:pt>
                <c:pt idx="183">
                  <c:v>618</c:v>
                </c:pt>
                <c:pt idx="184">
                  <c:v>619</c:v>
                </c:pt>
                <c:pt idx="185">
                  <c:v>620</c:v>
                </c:pt>
                <c:pt idx="186">
                  <c:v>621</c:v>
                </c:pt>
                <c:pt idx="187">
                  <c:v>622</c:v>
                </c:pt>
                <c:pt idx="188">
                  <c:v>623</c:v>
                </c:pt>
              </c:numCache>
            </c:numRef>
          </c:xVal>
          <c:yVal>
            <c:numRef>
              <c:f>Graph!$D$437:$D$623</c:f>
              <c:numCache>
                <c:formatCode>General</c:formatCode>
                <c:ptCount val="187"/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C4-41DC-90BA-1C7F77302DE7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Graph!$A$436:$A$624</c:f>
              <c:numCache>
                <c:formatCode>General</c:formatCode>
                <c:ptCount val="189"/>
                <c:pt idx="0">
                  <c:v>435</c:v>
                </c:pt>
                <c:pt idx="1">
                  <c:v>436</c:v>
                </c:pt>
                <c:pt idx="2">
                  <c:v>437</c:v>
                </c:pt>
                <c:pt idx="3">
                  <c:v>438</c:v>
                </c:pt>
                <c:pt idx="4">
                  <c:v>439</c:v>
                </c:pt>
                <c:pt idx="5">
                  <c:v>440</c:v>
                </c:pt>
                <c:pt idx="6">
                  <c:v>441</c:v>
                </c:pt>
                <c:pt idx="7">
                  <c:v>442</c:v>
                </c:pt>
                <c:pt idx="8">
                  <c:v>443</c:v>
                </c:pt>
                <c:pt idx="9">
                  <c:v>444</c:v>
                </c:pt>
                <c:pt idx="10">
                  <c:v>445</c:v>
                </c:pt>
                <c:pt idx="11">
                  <c:v>446</c:v>
                </c:pt>
                <c:pt idx="12">
                  <c:v>447</c:v>
                </c:pt>
                <c:pt idx="13">
                  <c:v>448</c:v>
                </c:pt>
                <c:pt idx="14">
                  <c:v>449</c:v>
                </c:pt>
                <c:pt idx="15">
                  <c:v>450</c:v>
                </c:pt>
                <c:pt idx="16">
                  <c:v>451</c:v>
                </c:pt>
                <c:pt idx="17">
                  <c:v>452</c:v>
                </c:pt>
                <c:pt idx="18">
                  <c:v>453</c:v>
                </c:pt>
                <c:pt idx="19">
                  <c:v>454</c:v>
                </c:pt>
                <c:pt idx="20">
                  <c:v>455</c:v>
                </c:pt>
                <c:pt idx="21">
                  <c:v>456</c:v>
                </c:pt>
                <c:pt idx="22">
                  <c:v>457</c:v>
                </c:pt>
                <c:pt idx="23">
                  <c:v>458</c:v>
                </c:pt>
                <c:pt idx="24">
                  <c:v>459</c:v>
                </c:pt>
                <c:pt idx="25">
                  <c:v>460</c:v>
                </c:pt>
                <c:pt idx="26">
                  <c:v>461</c:v>
                </c:pt>
                <c:pt idx="27">
                  <c:v>462</c:v>
                </c:pt>
                <c:pt idx="28">
                  <c:v>463</c:v>
                </c:pt>
                <c:pt idx="29">
                  <c:v>464</c:v>
                </c:pt>
                <c:pt idx="30">
                  <c:v>465</c:v>
                </c:pt>
                <c:pt idx="31">
                  <c:v>466</c:v>
                </c:pt>
                <c:pt idx="32">
                  <c:v>467</c:v>
                </c:pt>
                <c:pt idx="33">
                  <c:v>468</c:v>
                </c:pt>
                <c:pt idx="34">
                  <c:v>469</c:v>
                </c:pt>
                <c:pt idx="35">
                  <c:v>470</c:v>
                </c:pt>
                <c:pt idx="36">
                  <c:v>471</c:v>
                </c:pt>
                <c:pt idx="37">
                  <c:v>472</c:v>
                </c:pt>
                <c:pt idx="38">
                  <c:v>473</c:v>
                </c:pt>
                <c:pt idx="39">
                  <c:v>474</c:v>
                </c:pt>
                <c:pt idx="40">
                  <c:v>475</c:v>
                </c:pt>
                <c:pt idx="41">
                  <c:v>476</c:v>
                </c:pt>
                <c:pt idx="42">
                  <c:v>477</c:v>
                </c:pt>
                <c:pt idx="43">
                  <c:v>478</c:v>
                </c:pt>
                <c:pt idx="44">
                  <c:v>479</c:v>
                </c:pt>
                <c:pt idx="45">
                  <c:v>480</c:v>
                </c:pt>
                <c:pt idx="46">
                  <c:v>481</c:v>
                </c:pt>
                <c:pt idx="47">
                  <c:v>482</c:v>
                </c:pt>
                <c:pt idx="48">
                  <c:v>483</c:v>
                </c:pt>
                <c:pt idx="49">
                  <c:v>484</c:v>
                </c:pt>
                <c:pt idx="50">
                  <c:v>485</c:v>
                </c:pt>
                <c:pt idx="51">
                  <c:v>486</c:v>
                </c:pt>
                <c:pt idx="52">
                  <c:v>487</c:v>
                </c:pt>
                <c:pt idx="53">
                  <c:v>488</c:v>
                </c:pt>
                <c:pt idx="54">
                  <c:v>489</c:v>
                </c:pt>
                <c:pt idx="55">
                  <c:v>490</c:v>
                </c:pt>
                <c:pt idx="56">
                  <c:v>491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496</c:v>
                </c:pt>
                <c:pt idx="62">
                  <c:v>497</c:v>
                </c:pt>
                <c:pt idx="63">
                  <c:v>498</c:v>
                </c:pt>
                <c:pt idx="64">
                  <c:v>499</c:v>
                </c:pt>
                <c:pt idx="65">
                  <c:v>500</c:v>
                </c:pt>
                <c:pt idx="66">
                  <c:v>501</c:v>
                </c:pt>
                <c:pt idx="67">
                  <c:v>502</c:v>
                </c:pt>
                <c:pt idx="68">
                  <c:v>503</c:v>
                </c:pt>
                <c:pt idx="69">
                  <c:v>504</c:v>
                </c:pt>
                <c:pt idx="70">
                  <c:v>505</c:v>
                </c:pt>
                <c:pt idx="71">
                  <c:v>506</c:v>
                </c:pt>
                <c:pt idx="72">
                  <c:v>507</c:v>
                </c:pt>
                <c:pt idx="73">
                  <c:v>508</c:v>
                </c:pt>
                <c:pt idx="74">
                  <c:v>509</c:v>
                </c:pt>
                <c:pt idx="75">
                  <c:v>510</c:v>
                </c:pt>
                <c:pt idx="76">
                  <c:v>511</c:v>
                </c:pt>
                <c:pt idx="77">
                  <c:v>512</c:v>
                </c:pt>
                <c:pt idx="78">
                  <c:v>513</c:v>
                </c:pt>
                <c:pt idx="79">
                  <c:v>514</c:v>
                </c:pt>
                <c:pt idx="80">
                  <c:v>515</c:v>
                </c:pt>
                <c:pt idx="81">
                  <c:v>516</c:v>
                </c:pt>
                <c:pt idx="82">
                  <c:v>517</c:v>
                </c:pt>
                <c:pt idx="83">
                  <c:v>518</c:v>
                </c:pt>
                <c:pt idx="84">
                  <c:v>519</c:v>
                </c:pt>
                <c:pt idx="85">
                  <c:v>520</c:v>
                </c:pt>
                <c:pt idx="86">
                  <c:v>521</c:v>
                </c:pt>
                <c:pt idx="87">
                  <c:v>522</c:v>
                </c:pt>
                <c:pt idx="88">
                  <c:v>523</c:v>
                </c:pt>
                <c:pt idx="89">
                  <c:v>524</c:v>
                </c:pt>
                <c:pt idx="90">
                  <c:v>525</c:v>
                </c:pt>
                <c:pt idx="91">
                  <c:v>526</c:v>
                </c:pt>
                <c:pt idx="92">
                  <c:v>527</c:v>
                </c:pt>
                <c:pt idx="93">
                  <c:v>528</c:v>
                </c:pt>
                <c:pt idx="94">
                  <c:v>529</c:v>
                </c:pt>
                <c:pt idx="95">
                  <c:v>530</c:v>
                </c:pt>
                <c:pt idx="96">
                  <c:v>531</c:v>
                </c:pt>
                <c:pt idx="97">
                  <c:v>532</c:v>
                </c:pt>
                <c:pt idx="98">
                  <c:v>533</c:v>
                </c:pt>
                <c:pt idx="99">
                  <c:v>534</c:v>
                </c:pt>
                <c:pt idx="100">
                  <c:v>535</c:v>
                </c:pt>
                <c:pt idx="101">
                  <c:v>536</c:v>
                </c:pt>
                <c:pt idx="102">
                  <c:v>537</c:v>
                </c:pt>
                <c:pt idx="103">
                  <c:v>538</c:v>
                </c:pt>
                <c:pt idx="104">
                  <c:v>539</c:v>
                </c:pt>
                <c:pt idx="105">
                  <c:v>540</c:v>
                </c:pt>
                <c:pt idx="106">
                  <c:v>541</c:v>
                </c:pt>
                <c:pt idx="107">
                  <c:v>542</c:v>
                </c:pt>
                <c:pt idx="108">
                  <c:v>543</c:v>
                </c:pt>
                <c:pt idx="109">
                  <c:v>544</c:v>
                </c:pt>
                <c:pt idx="110">
                  <c:v>545</c:v>
                </c:pt>
                <c:pt idx="111">
                  <c:v>546</c:v>
                </c:pt>
                <c:pt idx="112">
                  <c:v>547</c:v>
                </c:pt>
                <c:pt idx="113">
                  <c:v>548</c:v>
                </c:pt>
                <c:pt idx="114">
                  <c:v>549</c:v>
                </c:pt>
                <c:pt idx="115">
                  <c:v>550</c:v>
                </c:pt>
                <c:pt idx="116">
                  <c:v>551</c:v>
                </c:pt>
                <c:pt idx="117">
                  <c:v>552</c:v>
                </c:pt>
                <c:pt idx="118">
                  <c:v>553</c:v>
                </c:pt>
                <c:pt idx="119">
                  <c:v>554</c:v>
                </c:pt>
                <c:pt idx="120">
                  <c:v>555</c:v>
                </c:pt>
                <c:pt idx="121">
                  <c:v>556</c:v>
                </c:pt>
                <c:pt idx="122">
                  <c:v>557</c:v>
                </c:pt>
                <c:pt idx="123">
                  <c:v>558</c:v>
                </c:pt>
                <c:pt idx="124">
                  <c:v>559</c:v>
                </c:pt>
                <c:pt idx="125">
                  <c:v>560</c:v>
                </c:pt>
                <c:pt idx="126">
                  <c:v>561</c:v>
                </c:pt>
                <c:pt idx="127">
                  <c:v>562</c:v>
                </c:pt>
                <c:pt idx="128">
                  <c:v>563</c:v>
                </c:pt>
                <c:pt idx="129">
                  <c:v>564</c:v>
                </c:pt>
                <c:pt idx="130">
                  <c:v>565</c:v>
                </c:pt>
                <c:pt idx="131">
                  <c:v>566</c:v>
                </c:pt>
                <c:pt idx="132">
                  <c:v>567</c:v>
                </c:pt>
                <c:pt idx="133">
                  <c:v>568</c:v>
                </c:pt>
                <c:pt idx="134">
                  <c:v>569</c:v>
                </c:pt>
                <c:pt idx="135">
                  <c:v>570</c:v>
                </c:pt>
                <c:pt idx="136">
                  <c:v>571</c:v>
                </c:pt>
                <c:pt idx="137">
                  <c:v>572</c:v>
                </c:pt>
                <c:pt idx="138">
                  <c:v>573</c:v>
                </c:pt>
                <c:pt idx="139">
                  <c:v>574</c:v>
                </c:pt>
                <c:pt idx="140">
                  <c:v>575</c:v>
                </c:pt>
                <c:pt idx="141">
                  <c:v>576</c:v>
                </c:pt>
                <c:pt idx="142">
                  <c:v>577</c:v>
                </c:pt>
                <c:pt idx="143">
                  <c:v>578</c:v>
                </c:pt>
                <c:pt idx="144">
                  <c:v>579</c:v>
                </c:pt>
                <c:pt idx="145">
                  <c:v>580</c:v>
                </c:pt>
                <c:pt idx="146">
                  <c:v>581</c:v>
                </c:pt>
                <c:pt idx="147">
                  <c:v>582</c:v>
                </c:pt>
                <c:pt idx="148">
                  <c:v>583</c:v>
                </c:pt>
                <c:pt idx="149">
                  <c:v>584</c:v>
                </c:pt>
                <c:pt idx="150">
                  <c:v>585</c:v>
                </c:pt>
                <c:pt idx="151">
                  <c:v>586</c:v>
                </c:pt>
                <c:pt idx="152">
                  <c:v>587</c:v>
                </c:pt>
                <c:pt idx="153">
                  <c:v>588</c:v>
                </c:pt>
                <c:pt idx="154">
                  <c:v>589</c:v>
                </c:pt>
                <c:pt idx="155">
                  <c:v>590</c:v>
                </c:pt>
                <c:pt idx="156">
                  <c:v>591</c:v>
                </c:pt>
                <c:pt idx="157">
                  <c:v>592</c:v>
                </c:pt>
                <c:pt idx="158">
                  <c:v>593</c:v>
                </c:pt>
                <c:pt idx="159">
                  <c:v>594</c:v>
                </c:pt>
                <c:pt idx="160">
                  <c:v>595</c:v>
                </c:pt>
                <c:pt idx="161">
                  <c:v>596</c:v>
                </c:pt>
                <c:pt idx="162">
                  <c:v>597</c:v>
                </c:pt>
                <c:pt idx="163">
                  <c:v>598</c:v>
                </c:pt>
                <c:pt idx="164">
                  <c:v>599</c:v>
                </c:pt>
                <c:pt idx="165">
                  <c:v>600</c:v>
                </c:pt>
                <c:pt idx="166">
                  <c:v>601</c:v>
                </c:pt>
                <c:pt idx="167">
                  <c:v>602</c:v>
                </c:pt>
                <c:pt idx="168">
                  <c:v>603</c:v>
                </c:pt>
                <c:pt idx="169">
                  <c:v>604</c:v>
                </c:pt>
                <c:pt idx="170">
                  <c:v>605</c:v>
                </c:pt>
                <c:pt idx="171">
                  <c:v>606</c:v>
                </c:pt>
                <c:pt idx="172">
                  <c:v>607</c:v>
                </c:pt>
                <c:pt idx="173">
                  <c:v>608</c:v>
                </c:pt>
                <c:pt idx="174">
                  <c:v>609</c:v>
                </c:pt>
                <c:pt idx="175">
                  <c:v>610</c:v>
                </c:pt>
                <c:pt idx="176">
                  <c:v>611</c:v>
                </c:pt>
                <c:pt idx="177">
                  <c:v>612</c:v>
                </c:pt>
                <c:pt idx="178">
                  <c:v>613</c:v>
                </c:pt>
                <c:pt idx="179">
                  <c:v>614</c:v>
                </c:pt>
                <c:pt idx="180">
                  <c:v>615</c:v>
                </c:pt>
                <c:pt idx="181">
                  <c:v>616</c:v>
                </c:pt>
                <c:pt idx="182">
                  <c:v>617</c:v>
                </c:pt>
                <c:pt idx="183">
                  <c:v>618</c:v>
                </c:pt>
                <c:pt idx="184">
                  <c:v>619</c:v>
                </c:pt>
                <c:pt idx="185">
                  <c:v>620</c:v>
                </c:pt>
                <c:pt idx="186">
                  <c:v>621</c:v>
                </c:pt>
                <c:pt idx="187">
                  <c:v>622</c:v>
                </c:pt>
                <c:pt idx="188">
                  <c:v>623</c:v>
                </c:pt>
              </c:numCache>
            </c:numRef>
          </c:xVal>
          <c:yVal>
            <c:numRef>
              <c:f>Graph!$B$437:$B$623</c:f>
              <c:numCache>
                <c:formatCode>General</c:formatCode>
                <c:ptCount val="187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C4-41DC-90BA-1C7F77302DE7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Graph!$A$436:$A$624</c:f>
              <c:numCache>
                <c:formatCode>General</c:formatCode>
                <c:ptCount val="189"/>
                <c:pt idx="0">
                  <c:v>435</c:v>
                </c:pt>
                <c:pt idx="1">
                  <c:v>436</c:v>
                </c:pt>
                <c:pt idx="2">
                  <c:v>437</c:v>
                </c:pt>
                <c:pt idx="3">
                  <c:v>438</c:v>
                </c:pt>
                <c:pt idx="4">
                  <c:v>439</c:v>
                </c:pt>
                <c:pt idx="5">
                  <c:v>440</c:v>
                </c:pt>
                <c:pt idx="6">
                  <c:v>441</c:v>
                </c:pt>
                <c:pt idx="7">
                  <c:v>442</c:v>
                </c:pt>
                <c:pt idx="8">
                  <c:v>443</c:v>
                </c:pt>
                <c:pt idx="9">
                  <c:v>444</c:v>
                </c:pt>
                <c:pt idx="10">
                  <c:v>445</c:v>
                </c:pt>
                <c:pt idx="11">
                  <c:v>446</c:v>
                </c:pt>
                <c:pt idx="12">
                  <c:v>447</c:v>
                </c:pt>
                <c:pt idx="13">
                  <c:v>448</c:v>
                </c:pt>
                <c:pt idx="14">
                  <c:v>449</c:v>
                </c:pt>
                <c:pt idx="15">
                  <c:v>450</c:v>
                </c:pt>
                <c:pt idx="16">
                  <c:v>451</c:v>
                </c:pt>
                <c:pt idx="17">
                  <c:v>452</c:v>
                </c:pt>
                <c:pt idx="18">
                  <c:v>453</c:v>
                </c:pt>
                <c:pt idx="19">
                  <c:v>454</c:v>
                </c:pt>
                <c:pt idx="20">
                  <c:v>455</c:v>
                </c:pt>
                <c:pt idx="21">
                  <c:v>456</c:v>
                </c:pt>
                <c:pt idx="22">
                  <c:v>457</c:v>
                </c:pt>
                <c:pt idx="23">
                  <c:v>458</c:v>
                </c:pt>
                <c:pt idx="24">
                  <c:v>459</c:v>
                </c:pt>
                <c:pt idx="25">
                  <c:v>460</c:v>
                </c:pt>
                <c:pt idx="26">
                  <c:v>461</c:v>
                </c:pt>
                <c:pt idx="27">
                  <c:v>462</c:v>
                </c:pt>
                <c:pt idx="28">
                  <c:v>463</c:v>
                </c:pt>
                <c:pt idx="29">
                  <c:v>464</c:v>
                </c:pt>
                <c:pt idx="30">
                  <c:v>465</c:v>
                </c:pt>
                <c:pt idx="31">
                  <c:v>466</c:v>
                </c:pt>
                <c:pt idx="32">
                  <c:v>467</c:v>
                </c:pt>
                <c:pt idx="33">
                  <c:v>468</c:v>
                </c:pt>
                <c:pt idx="34">
                  <c:v>469</c:v>
                </c:pt>
                <c:pt idx="35">
                  <c:v>470</c:v>
                </c:pt>
                <c:pt idx="36">
                  <c:v>471</c:v>
                </c:pt>
                <c:pt idx="37">
                  <c:v>472</c:v>
                </c:pt>
                <c:pt idx="38">
                  <c:v>473</c:v>
                </c:pt>
                <c:pt idx="39">
                  <c:v>474</c:v>
                </c:pt>
                <c:pt idx="40">
                  <c:v>475</c:v>
                </c:pt>
                <c:pt idx="41">
                  <c:v>476</c:v>
                </c:pt>
                <c:pt idx="42">
                  <c:v>477</c:v>
                </c:pt>
                <c:pt idx="43">
                  <c:v>478</c:v>
                </c:pt>
                <c:pt idx="44">
                  <c:v>479</c:v>
                </c:pt>
                <c:pt idx="45">
                  <c:v>480</c:v>
                </c:pt>
                <c:pt idx="46">
                  <c:v>481</c:v>
                </c:pt>
                <c:pt idx="47">
                  <c:v>482</c:v>
                </c:pt>
                <c:pt idx="48">
                  <c:v>483</c:v>
                </c:pt>
                <c:pt idx="49">
                  <c:v>484</c:v>
                </c:pt>
                <c:pt idx="50">
                  <c:v>485</c:v>
                </c:pt>
                <c:pt idx="51">
                  <c:v>486</c:v>
                </c:pt>
                <c:pt idx="52">
                  <c:v>487</c:v>
                </c:pt>
                <c:pt idx="53">
                  <c:v>488</c:v>
                </c:pt>
                <c:pt idx="54">
                  <c:v>489</c:v>
                </c:pt>
                <c:pt idx="55">
                  <c:v>490</c:v>
                </c:pt>
                <c:pt idx="56">
                  <c:v>491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496</c:v>
                </c:pt>
                <c:pt idx="62">
                  <c:v>497</c:v>
                </c:pt>
                <c:pt idx="63">
                  <c:v>498</c:v>
                </c:pt>
                <c:pt idx="64">
                  <c:v>499</c:v>
                </c:pt>
                <c:pt idx="65">
                  <c:v>500</c:v>
                </c:pt>
                <c:pt idx="66">
                  <c:v>501</c:v>
                </c:pt>
                <c:pt idx="67">
                  <c:v>502</c:v>
                </c:pt>
                <c:pt idx="68">
                  <c:v>503</c:v>
                </c:pt>
                <c:pt idx="69">
                  <c:v>504</c:v>
                </c:pt>
                <c:pt idx="70">
                  <c:v>505</c:v>
                </c:pt>
                <c:pt idx="71">
                  <c:v>506</c:v>
                </c:pt>
                <c:pt idx="72">
                  <c:v>507</c:v>
                </c:pt>
                <c:pt idx="73">
                  <c:v>508</c:v>
                </c:pt>
                <c:pt idx="74">
                  <c:v>509</c:v>
                </c:pt>
                <c:pt idx="75">
                  <c:v>510</c:v>
                </c:pt>
                <c:pt idx="76">
                  <c:v>511</c:v>
                </c:pt>
                <c:pt idx="77">
                  <c:v>512</c:v>
                </c:pt>
                <c:pt idx="78">
                  <c:v>513</c:v>
                </c:pt>
                <c:pt idx="79">
                  <c:v>514</c:v>
                </c:pt>
                <c:pt idx="80">
                  <c:v>515</c:v>
                </c:pt>
                <c:pt idx="81">
                  <c:v>516</c:v>
                </c:pt>
                <c:pt idx="82">
                  <c:v>517</c:v>
                </c:pt>
                <c:pt idx="83">
                  <c:v>518</c:v>
                </c:pt>
                <c:pt idx="84">
                  <c:v>519</c:v>
                </c:pt>
                <c:pt idx="85">
                  <c:v>520</c:v>
                </c:pt>
                <c:pt idx="86">
                  <c:v>521</c:v>
                </c:pt>
                <c:pt idx="87">
                  <c:v>522</c:v>
                </c:pt>
                <c:pt idx="88">
                  <c:v>523</c:v>
                </c:pt>
                <c:pt idx="89">
                  <c:v>524</c:v>
                </c:pt>
                <c:pt idx="90">
                  <c:v>525</c:v>
                </c:pt>
                <c:pt idx="91">
                  <c:v>526</c:v>
                </c:pt>
                <c:pt idx="92">
                  <c:v>527</c:v>
                </c:pt>
                <c:pt idx="93">
                  <c:v>528</c:v>
                </c:pt>
                <c:pt idx="94">
                  <c:v>529</c:v>
                </c:pt>
                <c:pt idx="95">
                  <c:v>530</c:v>
                </c:pt>
                <c:pt idx="96">
                  <c:v>531</c:v>
                </c:pt>
                <c:pt idx="97">
                  <c:v>532</c:v>
                </c:pt>
                <c:pt idx="98">
                  <c:v>533</c:v>
                </c:pt>
                <c:pt idx="99">
                  <c:v>534</c:v>
                </c:pt>
                <c:pt idx="100">
                  <c:v>535</c:v>
                </c:pt>
                <c:pt idx="101">
                  <c:v>536</c:v>
                </c:pt>
                <c:pt idx="102">
                  <c:v>537</c:v>
                </c:pt>
                <c:pt idx="103">
                  <c:v>538</c:v>
                </c:pt>
                <c:pt idx="104">
                  <c:v>539</c:v>
                </c:pt>
                <c:pt idx="105">
                  <c:v>540</c:v>
                </c:pt>
                <c:pt idx="106">
                  <c:v>541</c:v>
                </c:pt>
                <c:pt idx="107">
                  <c:v>542</c:v>
                </c:pt>
                <c:pt idx="108">
                  <c:v>543</c:v>
                </c:pt>
                <c:pt idx="109">
                  <c:v>544</c:v>
                </c:pt>
                <c:pt idx="110">
                  <c:v>545</c:v>
                </c:pt>
                <c:pt idx="111">
                  <c:v>546</c:v>
                </c:pt>
                <c:pt idx="112">
                  <c:v>547</c:v>
                </c:pt>
                <c:pt idx="113">
                  <c:v>548</c:v>
                </c:pt>
                <c:pt idx="114">
                  <c:v>549</c:v>
                </c:pt>
                <c:pt idx="115">
                  <c:v>550</c:v>
                </c:pt>
                <c:pt idx="116">
                  <c:v>551</c:v>
                </c:pt>
                <c:pt idx="117">
                  <c:v>552</c:v>
                </c:pt>
                <c:pt idx="118">
                  <c:v>553</c:v>
                </c:pt>
                <c:pt idx="119">
                  <c:v>554</c:v>
                </c:pt>
                <c:pt idx="120">
                  <c:v>555</c:v>
                </c:pt>
                <c:pt idx="121">
                  <c:v>556</c:v>
                </c:pt>
                <c:pt idx="122">
                  <c:v>557</c:v>
                </c:pt>
                <c:pt idx="123">
                  <c:v>558</c:v>
                </c:pt>
                <c:pt idx="124">
                  <c:v>559</c:v>
                </c:pt>
                <c:pt idx="125">
                  <c:v>560</c:v>
                </c:pt>
                <c:pt idx="126">
                  <c:v>561</c:v>
                </c:pt>
                <c:pt idx="127">
                  <c:v>562</c:v>
                </c:pt>
                <c:pt idx="128">
                  <c:v>563</c:v>
                </c:pt>
                <c:pt idx="129">
                  <c:v>564</c:v>
                </c:pt>
                <c:pt idx="130">
                  <c:v>565</c:v>
                </c:pt>
                <c:pt idx="131">
                  <c:v>566</c:v>
                </c:pt>
                <c:pt idx="132">
                  <c:v>567</c:v>
                </c:pt>
                <c:pt idx="133">
                  <c:v>568</c:v>
                </c:pt>
                <c:pt idx="134">
                  <c:v>569</c:v>
                </c:pt>
                <c:pt idx="135">
                  <c:v>570</c:v>
                </c:pt>
                <c:pt idx="136">
                  <c:v>571</c:v>
                </c:pt>
                <c:pt idx="137">
                  <c:v>572</c:v>
                </c:pt>
                <c:pt idx="138">
                  <c:v>573</c:v>
                </c:pt>
                <c:pt idx="139">
                  <c:v>574</c:v>
                </c:pt>
                <c:pt idx="140">
                  <c:v>575</c:v>
                </c:pt>
                <c:pt idx="141">
                  <c:v>576</c:v>
                </c:pt>
                <c:pt idx="142">
                  <c:v>577</c:v>
                </c:pt>
                <c:pt idx="143">
                  <c:v>578</c:v>
                </c:pt>
                <c:pt idx="144">
                  <c:v>579</c:v>
                </c:pt>
                <c:pt idx="145">
                  <c:v>580</c:v>
                </c:pt>
                <c:pt idx="146">
                  <c:v>581</c:v>
                </c:pt>
                <c:pt idx="147">
                  <c:v>582</c:v>
                </c:pt>
                <c:pt idx="148">
                  <c:v>583</c:v>
                </c:pt>
                <c:pt idx="149">
                  <c:v>584</c:v>
                </c:pt>
                <c:pt idx="150">
                  <c:v>585</c:v>
                </c:pt>
                <c:pt idx="151">
                  <c:v>586</c:v>
                </c:pt>
                <c:pt idx="152">
                  <c:v>587</c:v>
                </c:pt>
                <c:pt idx="153">
                  <c:v>588</c:v>
                </c:pt>
                <c:pt idx="154">
                  <c:v>589</c:v>
                </c:pt>
                <c:pt idx="155">
                  <c:v>590</c:v>
                </c:pt>
                <c:pt idx="156">
                  <c:v>591</c:v>
                </c:pt>
                <c:pt idx="157">
                  <c:v>592</c:v>
                </c:pt>
                <c:pt idx="158">
                  <c:v>593</c:v>
                </c:pt>
                <c:pt idx="159">
                  <c:v>594</c:v>
                </c:pt>
                <c:pt idx="160">
                  <c:v>595</c:v>
                </c:pt>
                <c:pt idx="161">
                  <c:v>596</c:v>
                </c:pt>
                <c:pt idx="162">
                  <c:v>597</c:v>
                </c:pt>
                <c:pt idx="163">
                  <c:v>598</c:v>
                </c:pt>
                <c:pt idx="164">
                  <c:v>599</c:v>
                </c:pt>
                <c:pt idx="165">
                  <c:v>600</c:v>
                </c:pt>
                <c:pt idx="166">
                  <c:v>601</c:v>
                </c:pt>
                <c:pt idx="167">
                  <c:v>602</c:v>
                </c:pt>
                <c:pt idx="168">
                  <c:v>603</c:v>
                </c:pt>
                <c:pt idx="169">
                  <c:v>604</c:v>
                </c:pt>
                <c:pt idx="170">
                  <c:v>605</c:v>
                </c:pt>
                <c:pt idx="171">
                  <c:v>606</c:v>
                </c:pt>
                <c:pt idx="172">
                  <c:v>607</c:v>
                </c:pt>
                <c:pt idx="173">
                  <c:v>608</c:v>
                </c:pt>
                <c:pt idx="174">
                  <c:v>609</c:v>
                </c:pt>
                <c:pt idx="175">
                  <c:v>610</c:v>
                </c:pt>
                <c:pt idx="176">
                  <c:v>611</c:v>
                </c:pt>
                <c:pt idx="177">
                  <c:v>612</c:v>
                </c:pt>
                <c:pt idx="178">
                  <c:v>613</c:v>
                </c:pt>
                <c:pt idx="179">
                  <c:v>614</c:v>
                </c:pt>
                <c:pt idx="180">
                  <c:v>615</c:v>
                </c:pt>
                <c:pt idx="181">
                  <c:v>616</c:v>
                </c:pt>
                <c:pt idx="182">
                  <c:v>617</c:v>
                </c:pt>
                <c:pt idx="183">
                  <c:v>618</c:v>
                </c:pt>
                <c:pt idx="184">
                  <c:v>619</c:v>
                </c:pt>
                <c:pt idx="185">
                  <c:v>620</c:v>
                </c:pt>
                <c:pt idx="186">
                  <c:v>621</c:v>
                </c:pt>
                <c:pt idx="187">
                  <c:v>622</c:v>
                </c:pt>
                <c:pt idx="188">
                  <c:v>623</c:v>
                </c:pt>
              </c:numCache>
            </c:numRef>
          </c:xVal>
          <c:yVal>
            <c:numRef>
              <c:f>Graph!$C$437:$C$623</c:f>
              <c:numCache>
                <c:formatCode>General</c:formatCode>
                <c:ptCount val="18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C4-41DC-90BA-1C7F77302DE7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Graph!$A$436:$A$624</c:f>
              <c:numCache>
                <c:formatCode>General</c:formatCode>
                <c:ptCount val="189"/>
                <c:pt idx="0">
                  <c:v>435</c:v>
                </c:pt>
                <c:pt idx="1">
                  <c:v>436</c:v>
                </c:pt>
                <c:pt idx="2">
                  <c:v>437</c:v>
                </c:pt>
                <c:pt idx="3">
                  <c:v>438</c:v>
                </c:pt>
                <c:pt idx="4">
                  <c:v>439</c:v>
                </c:pt>
                <c:pt idx="5">
                  <c:v>440</c:v>
                </c:pt>
                <c:pt idx="6">
                  <c:v>441</c:v>
                </c:pt>
                <c:pt idx="7">
                  <c:v>442</c:v>
                </c:pt>
                <c:pt idx="8">
                  <c:v>443</c:v>
                </c:pt>
                <c:pt idx="9">
                  <c:v>444</c:v>
                </c:pt>
                <c:pt idx="10">
                  <c:v>445</c:v>
                </c:pt>
                <c:pt idx="11">
                  <c:v>446</c:v>
                </c:pt>
                <c:pt idx="12">
                  <c:v>447</c:v>
                </c:pt>
                <c:pt idx="13">
                  <c:v>448</c:v>
                </c:pt>
                <c:pt idx="14">
                  <c:v>449</c:v>
                </c:pt>
                <c:pt idx="15">
                  <c:v>450</c:v>
                </c:pt>
                <c:pt idx="16">
                  <c:v>451</c:v>
                </c:pt>
                <c:pt idx="17">
                  <c:v>452</c:v>
                </c:pt>
                <c:pt idx="18">
                  <c:v>453</c:v>
                </c:pt>
                <c:pt idx="19">
                  <c:v>454</c:v>
                </c:pt>
                <c:pt idx="20">
                  <c:v>455</c:v>
                </c:pt>
                <c:pt idx="21">
                  <c:v>456</c:v>
                </c:pt>
                <c:pt idx="22">
                  <c:v>457</c:v>
                </c:pt>
                <c:pt idx="23">
                  <c:v>458</c:v>
                </c:pt>
                <c:pt idx="24">
                  <c:v>459</c:v>
                </c:pt>
                <c:pt idx="25">
                  <c:v>460</c:v>
                </c:pt>
                <c:pt idx="26">
                  <c:v>461</c:v>
                </c:pt>
                <c:pt idx="27">
                  <c:v>462</c:v>
                </c:pt>
                <c:pt idx="28">
                  <c:v>463</c:v>
                </c:pt>
                <c:pt idx="29">
                  <c:v>464</c:v>
                </c:pt>
                <c:pt idx="30">
                  <c:v>465</c:v>
                </c:pt>
                <c:pt idx="31">
                  <c:v>466</c:v>
                </c:pt>
                <c:pt idx="32">
                  <c:v>467</c:v>
                </c:pt>
                <c:pt idx="33">
                  <c:v>468</c:v>
                </c:pt>
                <c:pt idx="34">
                  <c:v>469</c:v>
                </c:pt>
                <c:pt idx="35">
                  <c:v>470</c:v>
                </c:pt>
                <c:pt idx="36">
                  <c:v>471</c:v>
                </c:pt>
                <c:pt idx="37">
                  <c:v>472</c:v>
                </c:pt>
                <c:pt idx="38">
                  <c:v>473</c:v>
                </c:pt>
                <c:pt idx="39">
                  <c:v>474</c:v>
                </c:pt>
                <c:pt idx="40">
                  <c:v>475</c:v>
                </c:pt>
                <c:pt idx="41">
                  <c:v>476</c:v>
                </c:pt>
                <c:pt idx="42">
                  <c:v>477</c:v>
                </c:pt>
                <c:pt idx="43">
                  <c:v>478</c:v>
                </c:pt>
                <c:pt idx="44">
                  <c:v>479</c:v>
                </c:pt>
                <c:pt idx="45">
                  <c:v>480</c:v>
                </c:pt>
                <c:pt idx="46">
                  <c:v>481</c:v>
                </c:pt>
                <c:pt idx="47">
                  <c:v>482</c:v>
                </c:pt>
                <c:pt idx="48">
                  <c:v>483</c:v>
                </c:pt>
                <c:pt idx="49">
                  <c:v>484</c:v>
                </c:pt>
                <c:pt idx="50">
                  <c:v>485</c:v>
                </c:pt>
                <c:pt idx="51">
                  <c:v>486</c:v>
                </c:pt>
                <c:pt idx="52">
                  <c:v>487</c:v>
                </c:pt>
                <c:pt idx="53">
                  <c:v>488</c:v>
                </c:pt>
                <c:pt idx="54">
                  <c:v>489</c:v>
                </c:pt>
                <c:pt idx="55">
                  <c:v>490</c:v>
                </c:pt>
                <c:pt idx="56">
                  <c:v>491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496</c:v>
                </c:pt>
                <c:pt idx="62">
                  <c:v>497</c:v>
                </c:pt>
                <c:pt idx="63">
                  <c:v>498</c:v>
                </c:pt>
                <c:pt idx="64">
                  <c:v>499</c:v>
                </c:pt>
                <c:pt idx="65">
                  <c:v>500</c:v>
                </c:pt>
                <c:pt idx="66">
                  <c:v>501</c:v>
                </c:pt>
                <c:pt idx="67">
                  <c:v>502</c:v>
                </c:pt>
                <c:pt idx="68">
                  <c:v>503</c:v>
                </c:pt>
                <c:pt idx="69">
                  <c:v>504</c:v>
                </c:pt>
                <c:pt idx="70">
                  <c:v>505</c:v>
                </c:pt>
                <c:pt idx="71">
                  <c:v>506</c:v>
                </c:pt>
                <c:pt idx="72">
                  <c:v>507</c:v>
                </c:pt>
                <c:pt idx="73">
                  <c:v>508</c:v>
                </c:pt>
                <c:pt idx="74">
                  <c:v>509</c:v>
                </c:pt>
                <c:pt idx="75">
                  <c:v>510</c:v>
                </c:pt>
                <c:pt idx="76">
                  <c:v>511</c:v>
                </c:pt>
                <c:pt idx="77">
                  <c:v>512</c:v>
                </c:pt>
                <c:pt idx="78">
                  <c:v>513</c:v>
                </c:pt>
                <c:pt idx="79">
                  <c:v>514</c:v>
                </c:pt>
                <c:pt idx="80">
                  <c:v>515</c:v>
                </c:pt>
                <c:pt idx="81">
                  <c:v>516</c:v>
                </c:pt>
                <c:pt idx="82">
                  <c:v>517</c:v>
                </c:pt>
                <c:pt idx="83">
                  <c:v>518</c:v>
                </c:pt>
                <c:pt idx="84">
                  <c:v>519</c:v>
                </c:pt>
                <c:pt idx="85">
                  <c:v>520</c:v>
                </c:pt>
                <c:pt idx="86">
                  <c:v>521</c:v>
                </c:pt>
                <c:pt idx="87">
                  <c:v>522</c:v>
                </c:pt>
                <c:pt idx="88">
                  <c:v>523</c:v>
                </c:pt>
                <c:pt idx="89">
                  <c:v>524</c:v>
                </c:pt>
                <c:pt idx="90">
                  <c:v>525</c:v>
                </c:pt>
                <c:pt idx="91">
                  <c:v>526</c:v>
                </c:pt>
                <c:pt idx="92">
                  <c:v>527</c:v>
                </c:pt>
                <c:pt idx="93">
                  <c:v>528</c:v>
                </c:pt>
                <c:pt idx="94">
                  <c:v>529</c:v>
                </c:pt>
                <c:pt idx="95">
                  <c:v>530</c:v>
                </c:pt>
                <c:pt idx="96">
                  <c:v>531</c:v>
                </c:pt>
                <c:pt idx="97">
                  <c:v>532</c:v>
                </c:pt>
                <c:pt idx="98">
                  <c:v>533</c:v>
                </c:pt>
                <c:pt idx="99">
                  <c:v>534</c:v>
                </c:pt>
                <c:pt idx="100">
                  <c:v>535</c:v>
                </c:pt>
                <c:pt idx="101">
                  <c:v>536</c:v>
                </c:pt>
                <c:pt idx="102">
                  <c:v>537</c:v>
                </c:pt>
                <c:pt idx="103">
                  <c:v>538</c:v>
                </c:pt>
                <c:pt idx="104">
                  <c:v>539</c:v>
                </c:pt>
                <c:pt idx="105">
                  <c:v>540</c:v>
                </c:pt>
                <c:pt idx="106">
                  <c:v>541</c:v>
                </c:pt>
                <c:pt idx="107">
                  <c:v>542</c:v>
                </c:pt>
                <c:pt idx="108">
                  <c:v>543</c:v>
                </c:pt>
                <c:pt idx="109">
                  <c:v>544</c:v>
                </c:pt>
                <c:pt idx="110">
                  <c:v>545</c:v>
                </c:pt>
                <c:pt idx="111">
                  <c:v>546</c:v>
                </c:pt>
                <c:pt idx="112">
                  <c:v>547</c:v>
                </c:pt>
                <c:pt idx="113">
                  <c:v>548</c:v>
                </c:pt>
                <c:pt idx="114">
                  <c:v>549</c:v>
                </c:pt>
                <c:pt idx="115">
                  <c:v>550</c:v>
                </c:pt>
                <c:pt idx="116">
                  <c:v>551</c:v>
                </c:pt>
                <c:pt idx="117">
                  <c:v>552</c:v>
                </c:pt>
                <c:pt idx="118">
                  <c:v>553</c:v>
                </c:pt>
                <c:pt idx="119">
                  <c:v>554</c:v>
                </c:pt>
                <c:pt idx="120">
                  <c:v>555</c:v>
                </c:pt>
                <c:pt idx="121">
                  <c:v>556</c:v>
                </c:pt>
                <c:pt idx="122">
                  <c:v>557</c:v>
                </c:pt>
                <c:pt idx="123">
                  <c:v>558</c:v>
                </c:pt>
                <c:pt idx="124">
                  <c:v>559</c:v>
                </c:pt>
                <c:pt idx="125">
                  <c:v>560</c:v>
                </c:pt>
                <c:pt idx="126">
                  <c:v>561</c:v>
                </c:pt>
                <c:pt idx="127">
                  <c:v>562</c:v>
                </c:pt>
                <c:pt idx="128">
                  <c:v>563</c:v>
                </c:pt>
                <c:pt idx="129">
                  <c:v>564</c:v>
                </c:pt>
                <c:pt idx="130">
                  <c:v>565</c:v>
                </c:pt>
                <c:pt idx="131">
                  <c:v>566</c:v>
                </c:pt>
                <c:pt idx="132">
                  <c:v>567</c:v>
                </c:pt>
                <c:pt idx="133">
                  <c:v>568</c:v>
                </c:pt>
                <c:pt idx="134">
                  <c:v>569</c:v>
                </c:pt>
                <c:pt idx="135">
                  <c:v>570</c:v>
                </c:pt>
                <c:pt idx="136">
                  <c:v>571</c:v>
                </c:pt>
                <c:pt idx="137">
                  <c:v>572</c:v>
                </c:pt>
                <c:pt idx="138">
                  <c:v>573</c:v>
                </c:pt>
                <c:pt idx="139">
                  <c:v>574</c:v>
                </c:pt>
                <c:pt idx="140">
                  <c:v>575</c:v>
                </c:pt>
                <c:pt idx="141">
                  <c:v>576</c:v>
                </c:pt>
                <c:pt idx="142">
                  <c:v>577</c:v>
                </c:pt>
                <c:pt idx="143">
                  <c:v>578</c:v>
                </c:pt>
                <c:pt idx="144">
                  <c:v>579</c:v>
                </c:pt>
                <c:pt idx="145">
                  <c:v>580</c:v>
                </c:pt>
                <c:pt idx="146">
                  <c:v>581</c:v>
                </c:pt>
                <c:pt idx="147">
                  <c:v>582</c:v>
                </c:pt>
                <c:pt idx="148">
                  <c:v>583</c:v>
                </c:pt>
                <c:pt idx="149">
                  <c:v>584</c:v>
                </c:pt>
                <c:pt idx="150">
                  <c:v>585</c:v>
                </c:pt>
                <c:pt idx="151">
                  <c:v>586</c:v>
                </c:pt>
                <c:pt idx="152">
                  <c:v>587</c:v>
                </c:pt>
                <c:pt idx="153">
                  <c:v>588</c:v>
                </c:pt>
                <c:pt idx="154">
                  <c:v>589</c:v>
                </c:pt>
                <c:pt idx="155">
                  <c:v>590</c:v>
                </c:pt>
                <c:pt idx="156">
                  <c:v>591</c:v>
                </c:pt>
                <c:pt idx="157">
                  <c:v>592</c:v>
                </c:pt>
                <c:pt idx="158">
                  <c:v>593</c:v>
                </c:pt>
                <c:pt idx="159">
                  <c:v>594</c:v>
                </c:pt>
                <c:pt idx="160">
                  <c:v>595</c:v>
                </c:pt>
                <c:pt idx="161">
                  <c:v>596</c:v>
                </c:pt>
                <c:pt idx="162">
                  <c:v>597</c:v>
                </c:pt>
                <c:pt idx="163">
                  <c:v>598</c:v>
                </c:pt>
                <c:pt idx="164">
                  <c:v>599</c:v>
                </c:pt>
                <c:pt idx="165">
                  <c:v>600</c:v>
                </c:pt>
                <c:pt idx="166">
                  <c:v>601</c:v>
                </c:pt>
                <c:pt idx="167">
                  <c:v>602</c:v>
                </c:pt>
                <c:pt idx="168">
                  <c:v>603</c:v>
                </c:pt>
                <c:pt idx="169">
                  <c:v>604</c:v>
                </c:pt>
                <c:pt idx="170">
                  <c:v>605</c:v>
                </c:pt>
                <c:pt idx="171">
                  <c:v>606</c:v>
                </c:pt>
                <c:pt idx="172">
                  <c:v>607</c:v>
                </c:pt>
                <c:pt idx="173">
                  <c:v>608</c:v>
                </c:pt>
                <c:pt idx="174">
                  <c:v>609</c:v>
                </c:pt>
                <c:pt idx="175">
                  <c:v>610</c:v>
                </c:pt>
                <c:pt idx="176">
                  <c:v>611</c:v>
                </c:pt>
                <c:pt idx="177">
                  <c:v>612</c:v>
                </c:pt>
                <c:pt idx="178">
                  <c:v>613</c:v>
                </c:pt>
                <c:pt idx="179">
                  <c:v>614</c:v>
                </c:pt>
                <c:pt idx="180">
                  <c:v>615</c:v>
                </c:pt>
                <c:pt idx="181">
                  <c:v>616</c:v>
                </c:pt>
                <c:pt idx="182">
                  <c:v>617</c:v>
                </c:pt>
                <c:pt idx="183">
                  <c:v>618</c:v>
                </c:pt>
                <c:pt idx="184">
                  <c:v>619</c:v>
                </c:pt>
                <c:pt idx="185">
                  <c:v>620</c:v>
                </c:pt>
                <c:pt idx="186">
                  <c:v>621</c:v>
                </c:pt>
                <c:pt idx="187">
                  <c:v>622</c:v>
                </c:pt>
                <c:pt idx="188">
                  <c:v>623</c:v>
                </c:pt>
              </c:numCache>
            </c:numRef>
          </c:xVal>
          <c:yVal>
            <c:numRef>
              <c:f>Graph!$E$437:$E$623</c:f>
              <c:numCache>
                <c:formatCode>General</c:formatCode>
                <c:ptCount val="187"/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C4-41DC-90BA-1C7F77302DE7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Graph!$A$436:$A$624</c:f>
              <c:numCache>
                <c:formatCode>General</c:formatCode>
                <c:ptCount val="189"/>
                <c:pt idx="0">
                  <c:v>435</c:v>
                </c:pt>
                <c:pt idx="1">
                  <c:v>436</c:v>
                </c:pt>
                <c:pt idx="2">
                  <c:v>437</c:v>
                </c:pt>
                <c:pt idx="3">
                  <c:v>438</c:v>
                </c:pt>
                <c:pt idx="4">
                  <c:v>439</c:v>
                </c:pt>
                <c:pt idx="5">
                  <c:v>440</c:v>
                </c:pt>
                <c:pt idx="6">
                  <c:v>441</c:v>
                </c:pt>
                <c:pt idx="7">
                  <c:v>442</c:v>
                </c:pt>
                <c:pt idx="8">
                  <c:v>443</c:v>
                </c:pt>
                <c:pt idx="9">
                  <c:v>444</c:v>
                </c:pt>
                <c:pt idx="10">
                  <c:v>445</c:v>
                </c:pt>
                <c:pt idx="11">
                  <c:v>446</c:v>
                </c:pt>
                <c:pt idx="12">
                  <c:v>447</c:v>
                </c:pt>
                <c:pt idx="13">
                  <c:v>448</c:v>
                </c:pt>
                <c:pt idx="14">
                  <c:v>449</c:v>
                </c:pt>
                <c:pt idx="15">
                  <c:v>450</c:v>
                </c:pt>
                <c:pt idx="16">
                  <c:v>451</c:v>
                </c:pt>
                <c:pt idx="17">
                  <c:v>452</c:v>
                </c:pt>
                <c:pt idx="18">
                  <c:v>453</c:v>
                </c:pt>
                <c:pt idx="19">
                  <c:v>454</c:v>
                </c:pt>
                <c:pt idx="20">
                  <c:v>455</c:v>
                </c:pt>
                <c:pt idx="21">
                  <c:v>456</c:v>
                </c:pt>
                <c:pt idx="22">
                  <c:v>457</c:v>
                </c:pt>
                <c:pt idx="23">
                  <c:v>458</c:v>
                </c:pt>
                <c:pt idx="24">
                  <c:v>459</c:v>
                </c:pt>
                <c:pt idx="25">
                  <c:v>460</c:v>
                </c:pt>
                <c:pt idx="26">
                  <c:v>461</c:v>
                </c:pt>
                <c:pt idx="27">
                  <c:v>462</c:v>
                </c:pt>
                <c:pt idx="28">
                  <c:v>463</c:v>
                </c:pt>
                <c:pt idx="29">
                  <c:v>464</c:v>
                </c:pt>
                <c:pt idx="30">
                  <c:v>465</c:v>
                </c:pt>
                <c:pt idx="31">
                  <c:v>466</c:v>
                </c:pt>
                <c:pt idx="32">
                  <c:v>467</c:v>
                </c:pt>
                <c:pt idx="33">
                  <c:v>468</c:v>
                </c:pt>
                <c:pt idx="34">
                  <c:v>469</c:v>
                </c:pt>
                <c:pt idx="35">
                  <c:v>470</c:v>
                </c:pt>
                <c:pt idx="36">
                  <c:v>471</c:v>
                </c:pt>
                <c:pt idx="37">
                  <c:v>472</c:v>
                </c:pt>
                <c:pt idx="38">
                  <c:v>473</c:v>
                </c:pt>
                <c:pt idx="39">
                  <c:v>474</c:v>
                </c:pt>
                <c:pt idx="40">
                  <c:v>475</c:v>
                </c:pt>
                <c:pt idx="41">
                  <c:v>476</c:v>
                </c:pt>
                <c:pt idx="42">
                  <c:v>477</c:v>
                </c:pt>
                <c:pt idx="43">
                  <c:v>478</c:v>
                </c:pt>
                <c:pt idx="44">
                  <c:v>479</c:v>
                </c:pt>
                <c:pt idx="45">
                  <c:v>480</c:v>
                </c:pt>
                <c:pt idx="46">
                  <c:v>481</c:v>
                </c:pt>
                <c:pt idx="47">
                  <c:v>482</c:v>
                </c:pt>
                <c:pt idx="48">
                  <c:v>483</c:v>
                </c:pt>
                <c:pt idx="49">
                  <c:v>484</c:v>
                </c:pt>
                <c:pt idx="50">
                  <c:v>485</c:v>
                </c:pt>
                <c:pt idx="51">
                  <c:v>486</c:v>
                </c:pt>
                <c:pt idx="52">
                  <c:v>487</c:v>
                </c:pt>
                <c:pt idx="53">
                  <c:v>488</c:v>
                </c:pt>
                <c:pt idx="54">
                  <c:v>489</c:v>
                </c:pt>
                <c:pt idx="55">
                  <c:v>490</c:v>
                </c:pt>
                <c:pt idx="56">
                  <c:v>491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496</c:v>
                </c:pt>
                <c:pt idx="62">
                  <c:v>497</c:v>
                </c:pt>
                <c:pt idx="63">
                  <c:v>498</c:v>
                </c:pt>
                <c:pt idx="64">
                  <c:v>499</c:v>
                </c:pt>
                <c:pt idx="65">
                  <c:v>500</c:v>
                </c:pt>
                <c:pt idx="66">
                  <c:v>501</c:v>
                </c:pt>
                <c:pt idx="67">
                  <c:v>502</c:v>
                </c:pt>
                <c:pt idx="68">
                  <c:v>503</c:v>
                </c:pt>
                <c:pt idx="69">
                  <c:v>504</c:v>
                </c:pt>
                <c:pt idx="70">
                  <c:v>505</c:v>
                </c:pt>
                <c:pt idx="71">
                  <c:v>506</c:v>
                </c:pt>
                <c:pt idx="72">
                  <c:v>507</c:v>
                </c:pt>
                <c:pt idx="73">
                  <c:v>508</c:v>
                </c:pt>
                <c:pt idx="74">
                  <c:v>509</c:v>
                </c:pt>
                <c:pt idx="75">
                  <c:v>510</c:v>
                </c:pt>
                <c:pt idx="76">
                  <c:v>511</c:v>
                </c:pt>
                <c:pt idx="77">
                  <c:v>512</c:v>
                </c:pt>
                <c:pt idx="78">
                  <c:v>513</c:v>
                </c:pt>
                <c:pt idx="79">
                  <c:v>514</c:v>
                </c:pt>
                <c:pt idx="80">
                  <c:v>515</c:v>
                </c:pt>
                <c:pt idx="81">
                  <c:v>516</c:v>
                </c:pt>
                <c:pt idx="82">
                  <c:v>517</c:v>
                </c:pt>
                <c:pt idx="83">
                  <c:v>518</c:v>
                </c:pt>
                <c:pt idx="84">
                  <c:v>519</c:v>
                </c:pt>
                <c:pt idx="85">
                  <c:v>520</c:v>
                </c:pt>
                <c:pt idx="86">
                  <c:v>521</c:v>
                </c:pt>
                <c:pt idx="87">
                  <c:v>522</c:v>
                </c:pt>
                <c:pt idx="88">
                  <c:v>523</c:v>
                </c:pt>
                <c:pt idx="89">
                  <c:v>524</c:v>
                </c:pt>
                <c:pt idx="90">
                  <c:v>525</c:v>
                </c:pt>
                <c:pt idx="91">
                  <c:v>526</c:v>
                </c:pt>
                <c:pt idx="92">
                  <c:v>527</c:v>
                </c:pt>
                <c:pt idx="93">
                  <c:v>528</c:v>
                </c:pt>
                <c:pt idx="94">
                  <c:v>529</c:v>
                </c:pt>
                <c:pt idx="95">
                  <c:v>530</c:v>
                </c:pt>
                <c:pt idx="96">
                  <c:v>531</c:v>
                </c:pt>
                <c:pt idx="97">
                  <c:v>532</c:v>
                </c:pt>
                <c:pt idx="98">
                  <c:v>533</c:v>
                </c:pt>
                <c:pt idx="99">
                  <c:v>534</c:v>
                </c:pt>
                <c:pt idx="100">
                  <c:v>535</c:v>
                </c:pt>
                <c:pt idx="101">
                  <c:v>536</c:v>
                </c:pt>
                <c:pt idx="102">
                  <c:v>537</c:v>
                </c:pt>
                <c:pt idx="103">
                  <c:v>538</c:v>
                </c:pt>
                <c:pt idx="104">
                  <c:v>539</c:v>
                </c:pt>
                <c:pt idx="105">
                  <c:v>540</c:v>
                </c:pt>
                <c:pt idx="106">
                  <c:v>541</c:v>
                </c:pt>
                <c:pt idx="107">
                  <c:v>542</c:v>
                </c:pt>
                <c:pt idx="108">
                  <c:v>543</c:v>
                </c:pt>
                <c:pt idx="109">
                  <c:v>544</c:v>
                </c:pt>
                <c:pt idx="110">
                  <c:v>545</c:v>
                </c:pt>
                <c:pt idx="111">
                  <c:v>546</c:v>
                </c:pt>
                <c:pt idx="112">
                  <c:v>547</c:v>
                </c:pt>
                <c:pt idx="113">
                  <c:v>548</c:v>
                </c:pt>
                <c:pt idx="114">
                  <c:v>549</c:v>
                </c:pt>
                <c:pt idx="115">
                  <c:v>550</c:v>
                </c:pt>
                <c:pt idx="116">
                  <c:v>551</c:v>
                </c:pt>
                <c:pt idx="117">
                  <c:v>552</c:v>
                </c:pt>
                <c:pt idx="118">
                  <c:v>553</c:v>
                </c:pt>
                <c:pt idx="119">
                  <c:v>554</c:v>
                </c:pt>
                <c:pt idx="120">
                  <c:v>555</c:v>
                </c:pt>
                <c:pt idx="121">
                  <c:v>556</c:v>
                </c:pt>
                <c:pt idx="122">
                  <c:v>557</c:v>
                </c:pt>
                <c:pt idx="123">
                  <c:v>558</c:v>
                </c:pt>
                <c:pt idx="124">
                  <c:v>559</c:v>
                </c:pt>
                <c:pt idx="125">
                  <c:v>560</c:v>
                </c:pt>
                <c:pt idx="126">
                  <c:v>561</c:v>
                </c:pt>
                <c:pt idx="127">
                  <c:v>562</c:v>
                </c:pt>
                <c:pt idx="128">
                  <c:v>563</c:v>
                </c:pt>
                <c:pt idx="129">
                  <c:v>564</c:v>
                </c:pt>
                <c:pt idx="130">
                  <c:v>565</c:v>
                </c:pt>
                <c:pt idx="131">
                  <c:v>566</c:v>
                </c:pt>
                <c:pt idx="132">
                  <c:v>567</c:v>
                </c:pt>
                <c:pt idx="133">
                  <c:v>568</c:v>
                </c:pt>
                <c:pt idx="134">
                  <c:v>569</c:v>
                </c:pt>
                <c:pt idx="135">
                  <c:v>570</c:v>
                </c:pt>
                <c:pt idx="136">
                  <c:v>571</c:v>
                </c:pt>
                <c:pt idx="137">
                  <c:v>572</c:v>
                </c:pt>
                <c:pt idx="138">
                  <c:v>573</c:v>
                </c:pt>
                <c:pt idx="139">
                  <c:v>574</c:v>
                </c:pt>
                <c:pt idx="140">
                  <c:v>575</c:v>
                </c:pt>
                <c:pt idx="141">
                  <c:v>576</c:v>
                </c:pt>
                <c:pt idx="142">
                  <c:v>577</c:v>
                </c:pt>
                <c:pt idx="143">
                  <c:v>578</c:v>
                </c:pt>
                <c:pt idx="144">
                  <c:v>579</c:v>
                </c:pt>
                <c:pt idx="145">
                  <c:v>580</c:v>
                </c:pt>
                <c:pt idx="146">
                  <c:v>581</c:v>
                </c:pt>
                <c:pt idx="147">
                  <c:v>582</c:v>
                </c:pt>
                <c:pt idx="148">
                  <c:v>583</c:v>
                </c:pt>
                <c:pt idx="149">
                  <c:v>584</c:v>
                </c:pt>
                <c:pt idx="150">
                  <c:v>585</c:v>
                </c:pt>
                <c:pt idx="151">
                  <c:v>586</c:v>
                </c:pt>
                <c:pt idx="152">
                  <c:v>587</c:v>
                </c:pt>
                <c:pt idx="153">
                  <c:v>588</c:v>
                </c:pt>
                <c:pt idx="154">
                  <c:v>589</c:v>
                </c:pt>
                <c:pt idx="155">
                  <c:v>590</c:v>
                </c:pt>
                <c:pt idx="156">
                  <c:v>591</c:v>
                </c:pt>
                <c:pt idx="157">
                  <c:v>592</c:v>
                </c:pt>
                <c:pt idx="158">
                  <c:v>593</c:v>
                </c:pt>
                <c:pt idx="159">
                  <c:v>594</c:v>
                </c:pt>
                <c:pt idx="160">
                  <c:v>595</c:v>
                </c:pt>
                <c:pt idx="161">
                  <c:v>596</c:v>
                </c:pt>
                <c:pt idx="162">
                  <c:v>597</c:v>
                </c:pt>
                <c:pt idx="163">
                  <c:v>598</c:v>
                </c:pt>
                <c:pt idx="164">
                  <c:v>599</c:v>
                </c:pt>
                <c:pt idx="165">
                  <c:v>600</c:v>
                </c:pt>
                <c:pt idx="166">
                  <c:v>601</c:v>
                </c:pt>
                <c:pt idx="167">
                  <c:v>602</c:v>
                </c:pt>
                <c:pt idx="168">
                  <c:v>603</c:v>
                </c:pt>
                <c:pt idx="169">
                  <c:v>604</c:v>
                </c:pt>
                <c:pt idx="170">
                  <c:v>605</c:v>
                </c:pt>
                <c:pt idx="171">
                  <c:v>606</c:v>
                </c:pt>
                <c:pt idx="172">
                  <c:v>607</c:v>
                </c:pt>
                <c:pt idx="173">
                  <c:v>608</c:v>
                </c:pt>
                <c:pt idx="174">
                  <c:v>609</c:v>
                </c:pt>
                <c:pt idx="175">
                  <c:v>610</c:v>
                </c:pt>
                <c:pt idx="176">
                  <c:v>611</c:v>
                </c:pt>
                <c:pt idx="177">
                  <c:v>612</c:v>
                </c:pt>
                <c:pt idx="178">
                  <c:v>613</c:v>
                </c:pt>
                <c:pt idx="179">
                  <c:v>614</c:v>
                </c:pt>
                <c:pt idx="180">
                  <c:v>615</c:v>
                </c:pt>
                <c:pt idx="181">
                  <c:v>616</c:v>
                </c:pt>
                <c:pt idx="182">
                  <c:v>617</c:v>
                </c:pt>
                <c:pt idx="183">
                  <c:v>618</c:v>
                </c:pt>
                <c:pt idx="184">
                  <c:v>619</c:v>
                </c:pt>
                <c:pt idx="185">
                  <c:v>620</c:v>
                </c:pt>
                <c:pt idx="186">
                  <c:v>621</c:v>
                </c:pt>
                <c:pt idx="187">
                  <c:v>622</c:v>
                </c:pt>
                <c:pt idx="188">
                  <c:v>623</c:v>
                </c:pt>
              </c:numCache>
            </c:numRef>
          </c:xVal>
          <c:yVal>
            <c:numRef>
              <c:f>Graph!$G$437:$G$623</c:f>
              <c:numCache>
                <c:formatCode>General</c:formatCode>
                <c:ptCount val="18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C4-41DC-90BA-1C7F77302DE7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Graph!$A$436:$A$624</c:f>
              <c:numCache>
                <c:formatCode>General</c:formatCode>
                <c:ptCount val="189"/>
                <c:pt idx="0">
                  <c:v>435</c:v>
                </c:pt>
                <c:pt idx="1">
                  <c:v>436</c:v>
                </c:pt>
                <c:pt idx="2">
                  <c:v>437</c:v>
                </c:pt>
                <c:pt idx="3">
                  <c:v>438</c:v>
                </c:pt>
                <c:pt idx="4">
                  <c:v>439</c:v>
                </c:pt>
                <c:pt idx="5">
                  <c:v>440</c:v>
                </c:pt>
                <c:pt idx="6">
                  <c:v>441</c:v>
                </c:pt>
                <c:pt idx="7">
                  <c:v>442</c:v>
                </c:pt>
                <c:pt idx="8">
                  <c:v>443</c:v>
                </c:pt>
                <c:pt idx="9">
                  <c:v>444</c:v>
                </c:pt>
                <c:pt idx="10">
                  <c:v>445</c:v>
                </c:pt>
                <c:pt idx="11">
                  <c:v>446</c:v>
                </c:pt>
                <c:pt idx="12">
                  <c:v>447</c:v>
                </c:pt>
                <c:pt idx="13">
                  <c:v>448</c:v>
                </c:pt>
                <c:pt idx="14">
                  <c:v>449</c:v>
                </c:pt>
                <c:pt idx="15">
                  <c:v>450</c:v>
                </c:pt>
                <c:pt idx="16">
                  <c:v>451</c:v>
                </c:pt>
                <c:pt idx="17">
                  <c:v>452</c:v>
                </c:pt>
                <c:pt idx="18">
                  <c:v>453</c:v>
                </c:pt>
                <c:pt idx="19">
                  <c:v>454</c:v>
                </c:pt>
                <c:pt idx="20">
                  <c:v>455</c:v>
                </c:pt>
                <c:pt idx="21">
                  <c:v>456</c:v>
                </c:pt>
                <c:pt idx="22">
                  <c:v>457</c:v>
                </c:pt>
                <c:pt idx="23">
                  <c:v>458</c:v>
                </c:pt>
                <c:pt idx="24">
                  <c:v>459</c:v>
                </c:pt>
                <c:pt idx="25">
                  <c:v>460</c:v>
                </c:pt>
                <c:pt idx="26">
                  <c:v>461</c:v>
                </c:pt>
                <c:pt idx="27">
                  <c:v>462</c:v>
                </c:pt>
                <c:pt idx="28">
                  <c:v>463</c:v>
                </c:pt>
                <c:pt idx="29">
                  <c:v>464</c:v>
                </c:pt>
                <c:pt idx="30">
                  <c:v>465</c:v>
                </c:pt>
                <c:pt idx="31">
                  <c:v>466</c:v>
                </c:pt>
                <c:pt idx="32">
                  <c:v>467</c:v>
                </c:pt>
                <c:pt idx="33">
                  <c:v>468</c:v>
                </c:pt>
                <c:pt idx="34">
                  <c:v>469</c:v>
                </c:pt>
                <c:pt idx="35">
                  <c:v>470</c:v>
                </c:pt>
                <c:pt idx="36">
                  <c:v>471</c:v>
                </c:pt>
                <c:pt idx="37">
                  <c:v>472</c:v>
                </c:pt>
                <c:pt idx="38">
                  <c:v>473</c:v>
                </c:pt>
                <c:pt idx="39">
                  <c:v>474</c:v>
                </c:pt>
                <c:pt idx="40">
                  <c:v>475</c:v>
                </c:pt>
                <c:pt idx="41">
                  <c:v>476</c:v>
                </c:pt>
                <c:pt idx="42">
                  <c:v>477</c:v>
                </c:pt>
                <c:pt idx="43">
                  <c:v>478</c:v>
                </c:pt>
                <c:pt idx="44">
                  <c:v>479</c:v>
                </c:pt>
                <c:pt idx="45">
                  <c:v>480</c:v>
                </c:pt>
                <c:pt idx="46">
                  <c:v>481</c:v>
                </c:pt>
                <c:pt idx="47">
                  <c:v>482</c:v>
                </c:pt>
                <c:pt idx="48">
                  <c:v>483</c:v>
                </c:pt>
                <c:pt idx="49">
                  <c:v>484</c:v>
                </c:pt>
                <c:pt idx="50">
                  <c:v>485</c:v>
                </c:pt>
                <c:pt idx="51">
                  <c:v>486</c:v>
                </c:pt>
                <c:pt idx="52">
                  <c:v>487</c:v>
                </c:pt>
                <c:pt idx="53">
                  <c:v>488</c:v>
                </c:pt>
                <c:pt idx="54">
                  <c:v>489</c:v>
                </c:pt>
                <c:pt idx="55">
                  <c:v>490</c:v>
                </c:pt>
                <c:pt idx="56">
                  <c:v>491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496</c:v>
                </c:pt>
                <c:pt idx="62">
                  <c:v>497</c:v>
                </c:pt>
                <c:pt idx="63">
                  <c:v>498</c:v>
                </c:pt>
                <c:pt idx="64">
                  <c:v>499</c:v>
                </c:pt>
                <c:pt idx="65">
                  <c:v>500</c:v>
                </c:pt>
                <c:pt idx="66">
                  <c:v>501</c:v>
                </c:pt>
                <c:pt idx="67">
                  <c:v>502</c:v>
                </c:pt>
                <c:pt idx="68">
                  <c:v>503</c:v>
                </c:pt>
                <c:pt idx="69">
                  <c:v>504</c:v>
                </c:pt>
                <c:pt idx="70">
                  <c:v>505</c:v>
                </c:pt>
                <c:pt idx="71">
                  <c:v>506</c:v>
                </c:pt>
                <c:pt idx="72">
                  <c:v>507</c:v>
                </c:pt>
                <c:pt idx="73">
                  <c:v>508</c:v>
                </c:pt>
                <c:pt idx="74">
                  <c:v>509</c:v>
                </c:pt>
                <c:pt idx="75">
                  <c:v>510</c:v>
                </c:pt>
                <c:pt idx="76">
                  <c:v>511</c:v>
                </c:pt>
                <c:pt idx="77">
                  <c:v>512</c:v>
                </c:pt>
                <c:pt idx="78">
                  <c:v>513</c:v>
                </c:pt>
                <c:pt idx="79">
                  <c:v>514</c:v>
                </c:pt>
                <c:pt idx="80">
                  <c:v>515</c:v>
                </c:pt>
                <c:pt idx="81">
                  <c:v>516</c:v>
                </c:pt>
                <c:pt idx="82">
                  <c:v>517</c:v>
                </c:pt>
                <c:pt idx="83">
                  <c:v>518</c:v>
                </c:pt>
                <c:pt idx="84">
                  <c:v>519</c:v>
                </c:pt>
                <c:pt idx="85">
                  <c:v>520</c:v>
                </c:pt>
                <c:pt idx="86">
                  <c:v>521</c:v>
                </c:pt>
                <c:pt idx="87">
                  <c:v>522</c:v>
                </c:pt>
                <c:pt idx="88">
                  <c:v>523</c:v>
                </c:pt>
                <c:pt idx="89">
                  <c:v>524</c:v>
                </c:pt>
                <c:pt idx="90">
                  <c:v>525</c:v>
                </c:pt>
                <c:pt idx="91">
                  <c:v>526</c:v>
                </c:pt>
                <c:pt idx="92">
                  <c:v>527</c:v>
                </c:pt>
                <c:pt idx="93">
                  <c:v>528</c:v>
                </c:pt>
                <c:pt idx="94">
                  <c:v>529</c:v>
                </c:pt>
                <c:pt idx="95">
                  <c:v>530</c:v>
                </c:pt>
                <c:pt idx="96">
                  <c:v>531</c:v>
                </c:pt>
                <c:pt idx="97">
                  <c:v>532</c:v>
                </c:pt>
                <c:pt idx="98">
                  <c:v>533</c:v>
                </c:pt>
                <c:pt idx="99">
                  <c:v>534</c:v>
                </c:pt>
                <c:pt idx="100">
                  <c:v>535</c:v>
                </c:pt>
                <c:pt idx="101">
                  <c:v>536</c:v>
                </c:pt>
                <c:pt idx="102">
                  <c:v>537</c:v>
                </c:pt>
                <c:pt idx="103">
                  <c:v>538</c:v>
                </c:pt>
                <c:pt idx="104">
                  <c:v>539</c:v>
                </c:pt>
                <c:pt idx="105">
                  <c:v>540</c:v>
                </c:pt>
                <c:pt idx="106">
                  <c:v>541</c:v>
                </c:pt>
                <c:pt idx="107">
                  <c:v>542</c:v>
                </c:pt>
                <c:pt idx="108">
                  <c:v>543</c:v>
                </c:pt>
                <c:pt idx="109">
                  <c:v>544</c:v>
                </c:pt>
                <c:pt idx="110">
                  <c:v>545</c:v>
                </c:pt>
                <c:pt idx="111">
                  <c:v>546</c:v>
                </c:pt>
                <c:pt idx="112">
                  <c:v>547</c:v>
                </c:pt>
                <c:pt idx="113">
                  <c:v>548</c:v>
                </c:pt>
                <c:pt idx="114">
                  <c:v>549</c:v>
                </c:pt>
                <c:pt idx="115">
                  <c:v>550</c:v>
                </c:pt>
                <c:pt idx="116">
                  <c:v>551</c:v>
                </c:pt>
                <c:pt idx="117">
                  <c:v>552</c:v>
                </c:pt>
                <c:pt idx="118">
                  <c:v>553</c:v>
                </c:pt>
                <c:pt idx="119">
                  <c:v>554</c:v>
                </c:pt>
                <c:pt idx="120">
                  <c:v>555</c:v>
                </c:pt>
                <c:pt idx="121">
                  <c:v>556</c:v>
                </c:pt>
                <c:pt idx="122">
                  <c:v>557</c:v>
                </c:pt>
                <c:pt idx="123">
                  <c:v>558</c:v>
                </c:pt>
                <c:pt idx="124">
                  <c:v>559</c:v>
                </c:pt>
                <c:pt idx="125">
                  <c:v>560</c:v>
                </c:pt>
                <c:pt idx="126">
                  <c:v>561</c:v>
                </c:pt>
                <c:pt idx="127">
                  <c:v>562</c:v>
                </c:pt>
                <c:pt idx="128">
                  <c:v>563</c:v>
                </c:pt>
                <c:pt idx="129">
                  <c:v>564</c:v>
                </c:pt>
                <c:pt idx="130">
                  <c:v>565</c:v>
                </c:pt>
                <c:pt idx="131">
                  <c:v>566</c:v>
                </c:pt>
                <c:pt idx="132">
                  <c:v>567</c:v>
                </c:pt>
                <c:pt idx="133">
                  <c:v>568</c:v>
                </c:pt>
                <c:pt idx="134">
                  <c:v>569</c:v>
                </c:pt>
                <c:pt idx="135">
                  <c:v>570</c:v>
                </c:pt>
                <c:pt idx="136">
                  <c:v>571</c:v>
                </c:pt>
                <c:pt idx="137">
                  <c:v>572</c:v>
                </c:pt>
                <c:pt idx="138">
                  <c:v>573</c:v>
                </c:pt>
                <c:pt idx="139">
                  <c:v>574</c:v>
                </c:pt>
                <c:pt idx="140">
                  <c:v>575</c:v>
                </c:pt>
                <c:pt idx="141">
                  <c:v>576</c:v>
                </c:pt>
                <c:pt idx="142">
                  <c:v>577</c:v>
                </c:pt>
                <c:pt idx="143">
                  <c:v>578</c:v>
                </c:pt>
                <c:pt idx="144">
                  <c:v>579</c:v>
                </c:pt>
                <c:pt idx="145">
                  <c:v>580</c:v>
                </c:pt>
                <c:pt idx="146">
                  <c:v>581</c:v>
                </c:pt>
                <c:pt idx="147">
                  <c:v>582</c:v>
                </c:pt>
                <c:pt idx="148">
                  <c:v>583</c:v>
                </c:pt>
                <c:pt idx="149">
                  <c:v>584</c:v>
                </c:pt>
                <c:pt idx="150">
                  <c:v>585</c:v>
                </c:pt>
                <c:pt idx="151">
                  <c:v>586</c:v>
                </c:pt>
                <c:pt idx="152">
                  <c:v>587</c:v>
                </c:pt>
                <c:pt idx="153">
                  <c:v>588</c:v>
                </c:pt>
                <c:pt idx="154">
                  <c:v>589</c:v>
                </c:pt>
                <c:pt idx="155">
                  <c:v>590</c:v>
                </c:pt>
                <c:pt idx="156">
                  <c:v>591</c:v>
                </c:pt>
                <c:pt idx="157">
                  <c:v>592</c:v>
                </c:pt>
                <c:pt idx="158">
                  <c:v>593</c:v>
                </c:pt>
                <c:pt idx="159">
                  <c:v>594</c:v>
                </c:pt>
                <c:pt idx="160">
                  <c:v>595</c:v>
                </c:pt>
                <c:pt idx="161">
                  <c:v>596</c:v>
                </c:pt>
                <c:pt idx="162">
                  <c:v>597</c:v>
                </c:pt>
                <c:pt idx="163">
                  <c:v>598</c:v>
                </c:pt>
                <c:pt idx="164">
                  <c:v>599</c:v>
                </c:pt>
                <c:pt idx="165">
                  <c:v>600</c:v>
                </c:pt>
                <c:pt idx="166">
                  <c:v>601</c:v>
                </c:pt>
                <c:pt idx="167">
                  <c:v>602</c:v>
                </c:pt>
                <c:pt idx="168">
                  <c:v>603</c:v>
                </c:pt>
                <c:pt idx="169">
                  <c:v>604</c:v>
                </c:pt>
                <c:pt idx="170">
                  <c:v>605</c:v>
                </c:pt>
                <c:pt idx="171">
                  <c:v>606</c:v>
                </c:pt>
                <c:pt idx="172">
                  <c:v>607</c:v>
                </c:pt>
                <c:pt idx="173">
                  <c:v>608</c:v>
                </c:pt>
                <c:pt idx="174">
                  <c:v>609</c:v>
                </c:pt>
                <c:pt idx="175">
                  <c:v>610</c:v>
                </c:pt>
                <c:pt idx="176">
                  <c:v>611</c:v>
                </c:pt>
                <c:pt idx="177">
                  <c:v>612</c:v>
                </c:pt>
                <c:pt idx="178">
                  <c:v>613</c:v>
                </c:pt>
                <c:pt idx="179">
                  <c:v>614</c:v>
                </c:pt>
                <c:pt idx="180">
                  <c:v>615</c:v>
                </c:pt>
                <c:pt idx="181">
                  <c:v>616</c:v>
                </c:pt>
                <c:pt idx="182">
                  <c:v>617</c:v>
                </c:pt>
                <c:pt idx="183">
                  <c:v>618</c:v>
                </c:pt>
                <c:pt idx="184">
                  <c:v>619</c:v>
                </c:pt>
                <c:pt idx="185">
                  <c:v>620</c:v>
                </c:pt>
                <c:pt idx="186">
                  <c:v>621</c:v>
                </c:pt>
                <c:pt idx="187">
                  <c:v>622</c:v>
                </c:pt>
                <c:pt idx="188">
                  <c:v>623</c:v>
                </c:pt>
              </c:numCache>
            </c:numRef>
          </c:xVal>
          <c:yVal>
            <c:numRef>
              <c:f>Graph!$H$437:$H$623</c:f>
              <c:numCache>
                <c:formatCode>General</c:formatCode>
                <c:ptCount val="18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C4-41DC-90BA-1C7F77302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984271"/>
        <c:axId val="1655985231"/>
      </c:scatterChart>
      <c:valAx>
        <c:axId val="1655984271"/>
        <c:scaling>
          <c:orientation val="minMax"/>
          <c:max val="623"/>
          <c:min val="435"/>
        </c:scaling>
        <c:delete val="0"/>
        <c:axPos val="b"/>
        <c:numFmt formatCode="General" sourceLinked="1"/>
        <c:majorTickMark val="out"/>
        <c:minorTickMark val="none"/>
        <c:tickLblPos val="nextTo"/>
        <c:crossAx val="1655985231"/>
        <c:crosses val="autoZero"/>
        <c:crossBetween val="midCat"/>
      </c:valAx>
      <c:valAx>
        <c:axId val="16559852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559842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Graph!$A$626:$A$814</c:f>
              <c:numCache>
                <c:formatCode>General</c:formatCode>
                <c:ptCount val="189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  <c:pt idx="67">
                  <c:v>692</c:v>
                </c:pt>
                <c:pt idx="68">
                  <c:v>693</c:v>
                </c:pt>
                <c:pt idx="69">
                  <c:v>694</c:v>
                </c:pt>
                <c:pt idx="70">
                  <c:v>695</c:v>
                </c:pt>
                <c:pt idx="71">
                  <c:v>696</c:v>
                </c:pt>
                <c:pt idx="72">
                  <c:v>697</c:v>
                </c:pt>
                <c:pt idx="73">
                  <c:v>698</c:v>
                </c:pt>
                <c:pt idx="74">
                  <c:v>699</c:v>
                </c:pt>
                <c:pt idx="75">
                  <c:v>700</c:v>
                </c:pt>
                <c:pt idx="76">
                  <c:v>701</c:v>
                </c:pt>
                <c:pt idx="77">
                  <c:v>702</c:v>
                </c:pt>
                <c:pt idx="78">
                  <c:v>703</c:v>
                </c:pt>
                <c:pt idx="79">
                  <c:v>704</c:v>
                </c:pt>
                <c:pt idx="80">
                  <c:v>705</c:v>
                </c:pt>
                <c:pt idx="81">
                  <c:v>706</c:v>
                </c:pt>
                <c:pt idx="82">
                  <c:v>707</c:v>
                </c:pt>
                <c:pt idx="83">
                  <c:v>708</c:v>
                </c:pt>
                <c:pt idx="84">
                  <c:v>709</c:v>
                </c:pt>
                <c:pt idx="85">
                  <c:v>710</c:v>
                </c:pt>
                <c:pt idx="86">
                  <c:v>711</c:v>
                </c:pt>
                <c:pt idx="87">
                  <c:v>712</c:v>
                </c:pt>
                <c:pt idx="88">
                  <c:v>713</c:v>
                </c:pt>
                <c:pt idx="89">
                  <c:v>714</c:v>
                </c:pt>
                <c:pt idx="90">
                  <c:v>715</c:v>
                </c:pt>
                <c:pt idx="91">
                  <c:v>716</c:v>
                </c:pt>
                <c:pt idx="92">
                  <c:v>717</c:v>
                </c:pt>
                <c:pt idx="93">
                  <c:v>718</c:v>
                </c:pt>
                <c:pt idx="94">
                  <c:v>719</c:v>
                </c:pt>
                <c:pt idx="95">
                  <c:v>720</c:v>
                </c:pt>
                <c:pt idx="96">
                  <c:v>721</c:v>
                </c:pt>
                <c:pt idx="97">
                  <c:v>722</c:v>
                </c:pt>
                <c:pt idx="98">
                  <c:v>723</c:v>
                </c:pt>
                <c:pt idx="99">
                  <c:v>724</c:v>
                </c:pt>
                <c:pt idx="100">
                  <c:v>725</c:v>
                </c:pt>
                <c:pt idx="101">
                  <c:v>726</c:v>
                </c:pt>
                <c:pt idx="102">
                  <c:v>727</c:v>
                </c:pt>
                <c:pt idx="103">
                  <c:v>728</c:v>
                </c:pt>
                <c:pt idx="104">
                  <c:v>729</c:v>
                </c:pt>
                <c:pt idx="105">
                  <c:v>730</c:v>
                </c:pt>
                <c:pt idx="106">
                  <c:v>731</c:v>
                </c:pt>
                <c:pt idx="107">
                  <c:v>732</c:v>
                </c:pt>
                <c:pt idx="108">
                  <c:v>733</c:v>
                </c:pt>
                <c:pt idx="109">
                  <c:v>734</c:v>
                </c:pt>
                <c:pt idx="110">
                  <c:v>735</c:v>
                </c:pt>
                <c:pt idx="111">
                  <c:v>736</c:v>
                </c:pt>
                <c:pt idx="112">
                  <c:v>737</c:v>
                </c:pt>
                <c:pt idx="113">
                  <c:v>738</c:v>
                </c:pt>
                <c:pt idx="114">
                  <c:v>739</c:v>
                </c:pt>
                <c:pt idx="115">
                  <c:v>740</c:v>
                </c:pt>
                <c:pt idx="116">
                  <c:v>741</c:v>
                </c:pt>
                <c:pt idx="117">
                  <c:v>742</c:v>
                </c:pt>
                <c:pt idx="118">
                  <c:v>743</c:v>
                </c:pt>
                <c:pt idx="119">
                  <c:v>744</c:v>
                </c:pt>
                <c:pt idx="120">
                  <c:v>745</c:v>
                </c:pt>
                <c:pt idx="121">
                  <c:v>746</c:v>
                </c:pt>
                <c:pt idx="122">
                  <c:v>747</c:v>
                </c:pt>
                <c:pt idx="123">
                  <c:v>748</c:v>
                </c:pt>
                <c:pt idx="124">
                  <c:v>749</c:v>
                </c:pt>
                <c:pt idx="125">
                  <c:v>750</c:v>
                </c:pt>
                <c:pt idx="126">
                  <c:v>751</c:v>
                </c:pt>
                <c:pt idx="127">
                  <c:v>752</c:v>
                </c:pt>
                <c:pt idx="128">
                  <c:v>753</c:v>
                </c:pt>
                <c:pt idx="129">
                  <c:v>754</c:v>
                </c:pt>
                <c:pt idx="130">
                  <c:v>755</c:v>
                </c:pt>
                <c:pt idx="131">
                  <c:v>756</c:v>
                </c:pt>
                <c:pt idx="132">
                  <c:v>757</c:v>
                </c:pt>
                <c:pt idx="133">
                  <c:v>758</c:v>
                </c:pt>
                <c:pt idx="134">
                  <c:v>759</c:v>
                </c:pt>
                <c:pt idx="135">
                  <c:v>760</c:v>
                </c:pt>
                <c:pt idx="136">
                  <c:v>761</c:v>
                </c:pt>
                <c:pt idx="137">
                  <c:v>762</c:v>
                </c:pt>
                <c:pt idx="138">
                  <c:v>763</c:v>
                </c:pt>
                <c:pt idx="139">
                  <c:v>764</c:v>
                </c:pt>
                <c:pt idx="140">
                  <c:v>765</c:v>
                </c:pt>
                <c:pt idx="141">
                  <c:v>766</c:v>
                </c:pt>
                <c:pt idx="142">
                  <c:v>767</c:v>
                </c:pt>
                <c:pt idx="143">
                  <c:v>768</c:v>
                </c:pt>
                <c:pt idx="144">
                  <c:v>769</c:v>
                </c:pt>
                <c:pt idx="145">
                  <c:v>770</c:v>
                </c:pt>
                <c:pt idx="146">
                  <c:v>771</c:v>
                </c:pt>
                <c:pt idx="147">
                  <c:v>772</c:v>
                </c:pt>
                <c:pt idx="148">
                  <c:v>773</c:v>
                </c:pt>
                <c:pt idx="149">
                  <c:v>774</c:v>
                </c:pt>
                <c:pt idx="150">
                  <c:v>775</c:v>
                </c:pt>
                <c:pt idx="151">
                  <c:v>776</c:v>
                </c:pt>
                <c:pt idx="152">
                  <c:v>777</c:v>
                </c:pt>
                <c:pt idx="153">
                  <c:v>778</c:v>
                </c:pt>
                <c:pt idx="154">
                  <c:v>779</c:v>
                </c:pt>
                <c:pt idx="155">
                  <c:v>780</c:v>
                </c:pt>
                <c:pt idx="156">
                  <c:v>781</c:v>
                </c:pt>
                <c:pt idx="157">
                  <c:v>782</c:v>
                </c:pt>
                <c:pt idx="158">
                  <c:v>783</c:v>
                </c:pt>
                <c:pt idx="159">
                  <c:v>784</c:v>
                </c:pt>
                <c:pt idx="160">
                  <c:v>785</c:v>
                </c:pt>
                <c:pt idx="161">
                  <c:v>786</c:v>
                </c:pt>
                <c:pt idx="162">
                  <c:v>787</c:v>
                </c:pt>
                <c:pt idx="163">
                  <c:v>788</c:v>
                </c:pt>
                <c:pt idx="164">
                  <c:v>789</c:v>
                </c:pt>
                <c:pt idx="165">
                  <c:v>790</c:v>
                </c:pt>
                <c:pt idx="166">
                  <c:v>791</c:v>
                </c:pt>
                <c:pt idx="167">
                  <c:v>792</c:v>
                </c:pt>
                <c:pt idx="168">
                  <c:v>793</c:v>
                </c:pt>
                <c:pt idx="169">
                  <c:v>794</c:v>
                </c:pt>
                <c:pt idx="170">
                  <c:v>795</c:v>
                </c:pt>
                <c:pt idx="171">
                  <c:v>796</c:v>
                </c:pt>
                <c:pt idx="172">
                  <c:v>797</c:v>
                </c:pt>
                <c:pt idx="173">
                  <c:v>798</c:v>
                </c:pt>
                <c:pt idx="174">
                  <c:v>799</c:v>
                </c:pt>
                <c:pt idx="175">
                  <c:v>800</c:v>
                </c:pt>
                <c:pt idx="176">
                  <c:v>801</c:v>
                </c:pt>
                <c:pt idx="177">
                  <c:v>802</c:v>
                </c:pt>
                <c:pt idx="178">
                  <c:v>803</c:v>
                </c:pt>
                <c:pt idx="179">
                  <c:v>804</c:v>
                </c:pt>
                <c:pt idx="180">
                  <c:v>805</c:v>
                </c:pt>
                <c:pt idx="181">
                  <c:v>806</c:v>
                </c:pt>
                <c:pt idx="182">
                  <c:v>807</c:v>
                </c:pt>
                <c:pt idx="183">
                  <c:v>808</c:v>
                </c:pt>
                <c:pt idx="184">
                  <c:v>809</c:v>
                </c:pt>
                <c:pt idx="185">
                  <c:v>810</c:v>
                </c:pt>
                <c:pt idx="186">
                  <c:v>811</c:v>
                </c:pt>
                <c:pt idx="187">
                  <c:v>812</c:v>
                </c:pt>
                <c:pt idx="188">
                  <c:v>813</c:v>
                </c:pt>
              </c:numCache>
            </c:numRef>
          </c:xVal>
          <c:yVal>
            <c:numRef>
              <c:f>Graph!$D$627:$D$813</c:f>
              <c:numCache>
                <c:formatCode>General</c:formatCode>
                <c:ptCount val="187"/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74-4CA1-84D8-B6B50F9C09A0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Graph!$A$626:$A$814</c:f>
              <c:numCache>
                <c:formatCode>General</c:formatCode>
                <c:ptCount val="189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  <c:pt idx="67">
                  <c:v>692</c:v>
                </c:pt>
                <c:pt idx="68">
                  <c:v>693</c:v>
                </c:pt>
                <c:pt idx="69">
                  <c:v>694</c:v>
                </c:pt>
                <c:pt idx="70">
                  <c:v>695</c:v>
                </c:pt>
                <c:pt idx="71">
                  <c:v>696</c:v>
                </c:pt>
                <c:pt idx="72">
                  <c:v>697</c:v>
                </c:pt>
                <c:pt idx="73">
                  <c:v>698</c:v>
                </c:pt>
                <c:pt idx="74">
                  <c:v>699</c:v>
                </c:pt>
                <c:pt idx="75">
                  <c:v>700</c:v>
                </c:pt>
                <c:pt idx="76">
                  <c:v>701</c:v>
                </c:pt>
                <c:pt idx="77">
                  <c:v>702</c:v>
                </c:pt>
                <c:pt idx="78">
                  <c:v>703</c:v>
                </c:pt>
                <c:pt idx="79">
                  <c:v>704</c:v>
                </c:pt>
                <c:pt idx="80">
                  <c:v>705</c:v>
                </c:pt>
                <c:pt idx="81">
                  <c:v>706</c:v>
                </c:pt>
                <c:pt idx="82">
                  <c:v>707</c:v>
                </c:pt>
                <c:pt idx="83">
                  <c:v>708</c:v>
                </c:pt>
                <c:pt idx="84">
                  <c:v>709</c:v>
                </c:pt>
                <c:pt idx="85">
                  <c:v>710</c:v>
                </c:pt>
                <c:pt idx="86">
                  <c:v>711</c:v>
                </c:pt>
                <c:pt idx="87">
                  <c:v>712</c:v>
                </c:pt>
                <c:pt idx="88">
                  <c:v>713</c:v>
                </c:pt>
                <c:pt idx="89">
                  <c:v>714</c:v>
                </c:pt>
                <c:pt idx="90">
                  <c:v>715</c:v>
                </c:pt>
                <c:pt idx="91">
                  <c:v>716</c:v>
                </c:pt>
                <c:pt idx="92">
                  <c:v>717</c:v>
                </c:pt>
                <c:pt idx="93">
                  <c:v>718</c:v>
                </c:pt>
                <c:pt idx="94">
                  <c:v>719</c:v>
                </c:pt>
                <c:pt idx="95">
                  <c:v>720</c:v>
                </c:pt>
                <c:pt idx="96">
                  <c:v>721</c:v>
                </c:pt>
                <c:pt idx="97">
                  <c:v>722</c:v>
                </c:pt>
                <c:pt idx="98">
                  <c:v>723</c:v>
                </c:pt>
                <c:pt idx="99">
                  <c:v>724</c:v>
                </c:pt>
                <c:pt idx="100">
                  <c:v>725</c:v>
                </c:pt>
                <c:pt idx="101">
                  <c:v>726</c:v>
                </c:pt>
                <c:pt idx="102">
                  <c:v>727</c:v>
                </c:pt>
                <c:pt idx="103">
                  <c:v>728</c:v>
                </c:pt>
                <c:pt idx="104">
                  <c:v>729</c:v>
                </c:pt>
                <c:pt idx="105">
                  <c:v>730</c:v>
                </c:pt>
                <c:pt idx="106">
                  <c:v>731</c:v>
                </c:pt>
                <c:pt idx="107">
                  <c:v>732</c:v>
                </c:pt>
                <c:pt idx="108">
                  <c:v>733</c:v>
                </c:pt>
                <c:pt idx="109">
                  <c:v>734</c:v>
                </c:pt>
                <c:pt idx="110">
                  <c:v>735</c:v>
                </c:pt>
                <c:pt idx="111">
                  <c:v>736</c:v>
                </c:pt>
                <c:pt idx="112">
                  <c:v>737</c:v>
                </c:pt>
                <c:pt idx="113">
                  <c:v>738</c:v>
                </c:pt>
                <c:pt idx="114">
                  <c:v>739</c:v>
                </c:pt>
                <c:pt idx="115">
                  <c:v>740</c:v>
                </c:pt>
                <c:pt idx="116">
                  <c:v>741</c:v>
                </c:pt>
                <c:pt idx="117">
                  <c:v>742</c:v>
                </c:pt>
                <c:pt idx="118">
                  <c:v>743</c:v>
                </c:pt>
                <c:pt idx="119">
                  <c:v>744</c:v>
                </c:pt>
                <c:pt idx="120">
                  <c:v>745</c:v>
                </c:pt>
                <c:pt idx="121">
                  <c:v>746</c:v>
                </c:pt>
                <c:pt idx="122">
                  <c:v>747</c:v>
                </c:pt>
                <c:pt idx="123">
                  <c:v>748</c:v>
                </c:pt>
                <c:pt idx="124">
                  <c:v>749</c:v>
                </c:pt>
                <c:pt idx="125">
                  <c:v>750</c:v>
                </c:pt>
                <c:pt idx="126">
                  <c:v>751</c:v>
                </c:pt>
                <c:pt idx="127">
                  <c:v>752</c:v>
                </c:pt>
                <c:pt idx="128">
                  <c:v>753</c:v>
                </c:pt>
                <c:pt idx="129">
                  <c:v>754</c:v>
                </c:pt>
                <c:pt idx="130">
                  <c:v>755</c:v>
                </c:pt>
                <c:pt idx="131">
                  <c:v>756</c:v>
                </c:pt>
                <c:pt idx="132">
                  <c:v>757</c:v>
                </c:pt>
                <c:pt idx="133">
                  <c:v>758</c:v>
                </c:pt>
                <c:pt idx="134">
                  <c:v>759</c:v>
                </c:pt>
                <c:pt idx="135">
                  <c:v>760</c:v>
                </c:pt>
                <c:pt idx="136">
                  <c:v>761</c:v>
                </c:pt>
                <c:pt idx="137">
                  <c:v>762</c:v>
                </c:pt>
                <c:pt idx="138">
                  <c:v>763</c:v>
                </c:pt>
                <c:pt idx="139">
                  <c:v>764</c:v>
                </c:pt>
                <c:pt idx="140">
                  <c:v>765</c:v>
                </c:pt>
                <c:pt idx="141">
                  <c:v>766</c:v>
                </c:pt>
                <c:pt idx="142">
                  <c:v>767</c:v>
                </c:pt>
                <c:pt idx="143">
                  <c:v>768</c:v>
                </c:pt>
                <c:pt idx="144">
                  <c:v>769</c:v>
                </c:pt>
                <c:pt idx="145">
                  <c:v>770</c:v>
                </c:pt>
                <c:pt idx="146">
                  <c:v>771</c:v>
                </c:pt>
                <c:pt idx="147">
                  <c:v>772</c:v>
                </c:pt>
                <c:pt idx="148">
                  <c:v>773</c:v>
                </c:pt>
                <c:pt idx="149">
                  <c:v>774</c:v>
                </c:pt>
                <c:pt idx="150">
                  <c:v>775</c:v>
                </c:pt>
                <c:pt idx="151">
                  <c:v>776</c:v>
                </c:pt>
                <c:pt idx="152">
                  <c:v>777</c:v>
                </c:pt>
                <c:pt idx="153">
                  <c:v>778</c:v>
                </c:pt>
                <c:pt idx="154">
                  <c:v>779</c:v>
                </c:pt>
                <c:pt idx="155">
                  <c:v>780</c:v>
                </c:pt>
                <c:pt idx="156">
                  <c:v>781</c:v>
                </c:pt>
                <c:pt idx="157">
                  <c:v>782</c:v>
                </c:pt>
                <c:pt idx="158">
                  <c:v>783</c:v>
                </c:pt>
                <c:pt idx="159">
                  <c:v>784</c:v>
                </c:pt>
                <c:pt idx="160">
                  <c:v>785</c:v>
                </c:pt>
                <c:pt idx="161">
                  <c:v>786</c:v>
                </c:pt>
                <c:pt idx="162">
                  <c:v>787</c:v>
                </c:pt>
                <c:pt idx="163">
                  <c:v>788</c:v>
                </c:pt>
                <c:pt idx="164">
                  <c:v>789</c:v>
                </c:pt>
                <c:pt idx="165">
                  <c:v>790</c:v>
                </c:pt>
                <c:pt idx="166">
                  <c:v>791</c:v>
                </c:pt>
                <c:pt idx="167">
                  <c:v>792</c:v>
                </c:pt>
                <c:pt idx="168">
                  <c:v>793</c:v>
                </c:pt>
                <c:pt idx="169">
                  <c:v>794</c:v>
                </c:pt>
                <c:pt idx="170">
                  <c:v>795</c:v>
                </c:pt>
                <c:pt idx="171">
                  <c:v>796</c:v>
                </c:pt>
                <c:pt idx="172">
                  <c:v>797</c:v>
                </c:pt>
                <c:pt idx="173">
                  <c:v>798</c:v>
                </c:pt>
                <c:pt idx="174">
                  <c:v>799</c:v>
                </c:pt>
                <c:pt idx="175">
                  <c:v>800</c:v>
                </c:pt>
                <c:pt idx="176">
                  <c:v>801</c:v>
                </c:pt>
                <c:pt idx="177">
                  <c:v>802</c:v>
                </c:pt>
                <c:pt idx="178">
                  <c:v>803</c:v>
                </c:pt>
                <c:pt idx="179">
                  <c:v>804</c:v>
                </c:pt>
                <c:pt idx="180">
                  <c:v>805</c:v>
                </c:pt>
                <c:pt idx="181">
                  <c:v>806</c:v>
                </c:pt>
                <c:pt idx="182">
                  <c:v>807</c:v>
                </c:pt>
                <c:pt idx="183">
                  <c:v>808</c:v>
                </c:pt>
                <c:pt idx="184">
                  <c:v>809</c:v>
                </c:pt>
                <c:pt idx="185">
                  <c:v>810</c:v>
                </c:pt>
                <c:pt idx="186">
                  <c:v>811</c:v>
                </c:pt>
                <c:pt idx="187">
                  <c:v>812</c:v>
                </c:pt>
                <c:pt idx="188">
                  <c:v>813</c:v>
                </c:pt>
              </c:numCache>
            </c:numRef>
          </c:xVal>
          <c:yVal>
            <c:numRef>
              <c:f>Graph!$B$627:$B$813</c:f>
              <c:numCache>
                <c:formatCode>General</c:formatCode>
                <c:ptCount val="187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74-4CA1-84D8-B6B50F9C09A0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Graph!$A$626:$A$814</c:f>
              <c:numCache>
                <c:formatCode>General</c:formatCode>
                <c:ptCount val="189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  <c:pt idx="67">
                  <c:v>692</c:v>
                </c:pt>
                <c:pt idx="68">
                  <c:v>693</c:v>
                </c:pt>
                <c:pt idx="69">
                  <c:v>694</c:v>
                </c:pt>
                <c:pt idx="70">
                  <c:v>695</c:v>
                </c:pt>
                <c:pt idx="71">
                  <c:v>696</c:v>
                </c:pt>
                <c:pt idx="72">
                  <c:v>697</c:v>
                </c:pt>
                <c:pt idx="73">
                  <c:v>698</c:v>
                </c:pt>
                <c:pt idx="74">
                  <c:v>699</c:v>
                </c:pt>
                <c:pt idx="75">
                  <c:v>700</c:v>
                </c:pt>
                <c:pt idx="76">
                  <c:v>701</c:v>
                </c:pt>
                <c:pt idx="77">
                  <c:v>702</c:v>
                </c:pt>
                <c:pt idx="78">
                  <c:v>703</c:v>
                </c:pt>
                <c:pt idx="79">
                  <c:v>704</c:v>
                </c:pt>
                <c:pt idx="80">
                  <c:v>705</c:v>
                </c:pt>
                <c:pt idx="81">
                  <c:v>706</c:v>
                </c:pt>
                <c:pt idx="82">
                  <c:v>707</c:v>
                </c:pt>
                <c:pt idx="83">
                  <c:v>708</c:v>
                </c:pt>
                <c:pt idx="84">
                  <c:v>709</c:v>
                </c:pt>
                <c:pt idx="85">
                  <c:v>710</c:v>
                </c:pt>
                <c:pt idx="86">
                  <c:v>711</c:v>
                </c:pt>
                <c:pt idx="87">
                  <c:v>712</c:v>
                </c:pt>
                <c:pt idx="88">
                  <c:v>713</c:v>
                </c:pt>
                <c:pt idx="89">
                  <c:v>714</c:v>
                </c:pt>
                <c:pt idx="90">
                  <c:v>715</c:v>
                </c:pt>
                <c:pt idx="91">
                  <c:v>716</c:v>
                </c:pt>
                <c:pt idx="92">
                  <c:v>717</c:v>
                </c:pt>
                <c:pt idx="93">
                  <c:v>718</c:v>
                </c:pt>
                <c:pt idx="94">
                  <c:v>719</c:v>
                </c:pt>
                <c:pt idx="95">
                  <c:v>720</c:v>
                </c:pt>
                <c:pt idx="96">
                  <c:v>721</c:v>
                </c:pt>
                <c:pt idx="97">
                  <c:v>722</c:v>
                </c:pt>
                <c:pt idx="98">
                  <c:v>723</c:v>
                </c:pt>
                <c:pt idx="99">
                  <c:v>724</c:v>
                </c:pt>
                <c:pt idx="100">
                  <c:v>725</c:v>
                </c:pt>
                <c:pt idx="101">
                  <c:v>726</c:v>
                </c:pt>
                <c:pt idx="102">
                  <c:v>727</c:v>
                </c:pt>
                <c:pt idx="103">
                  <c:v>728</c:v>
                </c:pt>
                <c:pt idx="104">
                  <c:v>729</c:v>
                </c:pt>
                <c:pt idx="105">
                  <c:v>730</c:v>
                </c:pt>
                <c:pt idx="106">
                  <c:v>731</c:v>
                </c:pt>
                <c:pt idx="107">
                  <c:v>732</c:v>
                </c:pt>
                <c:pt idx="108">
                  <c:v>733</c:v>
                </c:pt>
                <c:pt idx="109">
                  <c:v>734</c:v>
                </c:pt>
                <c:pt idx="110">
                  <c:v>735</c:v>
                </c:pt>
                <c:pt idx="111">
                  <c:v>736</c:v>
                </c:pt>
                <c:pt idx="112">
                  <c:v>737</c:v>
                </c:pt>
                <c:pt idx="113">
                  <c:v>738</c:v>
                </c:pt>
                <c:pt idx="114">
                  <c:v>739</c:v>
                </c:pt>
                <c:pt idx="115">
                  <c:v>740</c:v>
                </c:pt>
                <c:pt idx="116">
                  <c:v>741</c:v>
                </c:pt>
                <c:pt idx="117">
                  <c:v>742</c:v>
                </c:pt>
                <c:pt idx="118">
                  <c:v>743</c:v>
                </c:pt>
                <c:pt idx="119">
                  <c:v>744</c:v>
                </c:pt>
                <c:pt idx="120">
                  <c:v>745</c:v>
                </c:pt>
                <c:pt idx="121">
                  <c:v>746</c:v>
                </c:pt>
                <c:pt idx="122">
                  <c:v>747</c:v>
                </c:pt>
                <c:pt idx="123">
                  <c:v>748</c:v>
                </c:pt>
                <c:pt idx="124">
                  <c:v>749</c:v>
                </c:pt>
                <c:pt idx="125">
                  <c:v>750</c:v>
                </c:pt>
                <c:pt idx="126">
                  <c:v>751</c:v>
                </c:pt>
                <c:pt idx="127">
                  <c:v>752</c:v>
                </c:pt>
                <c:pt idx="128">
                  <c:v>753</c:v>
                </c:pt>
                <c:pt idx="129">
                  <c:v>754</c:v>
                </c:pt>
                <c:pt idx="130">
                  <c:v>755</c:v>
                </c:pt>
                <c:pt idx="131">
                  <c:v>756</c:v>
                </c:pt>
                <c:pt idx="132">
                  <c:v>757</c:v>
                </c:pt>
                <c:pt idx="133">
                  <c:v>758</c:v>
                </c:pt>
                <c:pt idx="134">
                  <c:v>759</c:v>
                </c:pt>
                <c:pt idx="135">
                  <c:v>760</c:v>
                </c:pt>
                <c:pt idx="136">
                  <c:v>761</c:v>
                </c:pt>
                <c:pt idx="137">
                  <c:v>762</c:v>
                </c:pt>
                <c:pt idx="138">
                  <c:v>763</c:v>
                </c:pt>
                <c:pt idx="139">
                  <c:v>764</c:v>
                </c:pt>
                <c:pt idx="140">
                  <c:v>765</c:v>
                </c:pt>
                <c:pt idx="141">
                  <c:v>766</c:v>
                </c:pt>
                <c:pt idx="142">
                  <c:v>767</c:v>
                </c:pt>
                <c:pt idx="143">
                  <c:v>768</c:v>
                </c:pt>
                <c:pt idx="144">
                  <c:v>769</c:v>
                </c:pt>
                <c:pt idx="145">
                  <c:v>770</c:v>
                </c:pt>
                <c:pt idx="146">
                  <c:v>771</c:v>
                </c:pt>
                <c:pt idx="147">
                  <c:v>772</c:v>
                </c:pt>
                <c:pt idx="148">
                  <c:v>773</c:v>
                </c:pt>
                <c:pt idx="149">
                  <c:v>774</c:v>
                </c:pt>
                <c:pt idx="150">
                  <c:v>775</c:v>
                </c:pt>
                <c:pt idx="151">
                  <c:v>776</c:v>
                </c:pt>
                <c:pt idx="152">
                  <c:v>777</c:v>
                </c:pt>
                <c:pt idx="153">
                  <c:v>778</c:v>
                </c:pt>
                <c:pt idx="154">
                  <c:v>779</c:v>
                </c:pt>
                <c:pt idx="155">
                  <c:v>780</c:v>
                </c:pt>
                <c:pt idx="156">
                  <c:v>781</c:v>
                </c:pt>
                <c:pt idx="157">
                  <c:v>782</c:v>
                </c:pt>
                <c:pt idx="158">
                  <c:v>783</c:v>
                </c:pt>
                <c:pt idx="159">
                  <c:v>784</c:v>
                </c:pt>
                <c:pt idx="160">
                  <c:v>785</c:v>
                </c:pt>
                <c:pt idx="161">
                  <c:v>786</c:v>
                </c:pt>
                <c:pt idx="162">
                  <c:v>787</c:v>
                </c:pt>
                <c:pt idx="163">
                  <c:v>788</c:v>
                </c:pt>
                <c:pt idx="164">
                  <c:v>789</c:v>
                </c:pt>
                <c:pt idx="165">
                  <c:v>790</c:v>
                </c:pt>
                <c:pt idx="166">
                  <c:v>791</c:v>
                </c:pt>
                <c:pt idx="167">
                  <c:v>792</c:v>
                </c:pt>
                <c:pt idx="168">
                  <c:v>793</c:v>
                </c:pt>
                <c:pt idx="169">
                  <c:v>794</c:v>
                </c:pt>
                <c:pt idx="170">
                  <c:v>795</c:v>
                </c:pt>
                <c:pt idx="171">
                  <c:v>796</c:v>
                </c:pt>
                <c:pt idx="172">
                  <c:v>797</c:v>
                </c:pt>
                <c:pt idx="173">
                  <c:v>798</c:v>
                </c:pt>
                <c:pt idx="174">
                  <c:v>799</c:v>
                </c:pt>
                <c:pt idx="175">
                  <c:v>800</c:v>
                </c:pt>
                <c:pt idx="176">
                  <c:v>801</c:v>
                </c:pt>
                <c:pt idx="177">
                  <c:v>802</c:v>
                </c:pt>
                <c:pt idx="178">
                  <c:v>803</c:v>
                </c:pt>
                <c:pt idx="179">
                  <c:v>804</c:v>
                </c:pt>
                <c:pt idx="180">
                  <c:v>805</c:v>
                </c:pt>
                <c:pt idx="181">
                  <c:v>806</c:v>
                </c:pt>
                <c:pt idx="182">
                  <c:v>807</c:v>
                </c:pt>
                <c:pt idx="183">
                  <c:v>808</c:v>
                </c:pt>
                <c:pt idx="184">
                  <c:v>809</c:v>
                </c:pt>
                <c:pt idx="185">
                  <c:v>810</c:v>
                </c:pt>
                <c:pt idx="186">
                  <c:v>811</c:v>
                </c:pt>
                <c:pt idx="187">
                  <c:v>812</c:v>
                </c:pt>
                <c:pt idx="188">
                  <c:v>813</c:v>
                </c:pt>
              </c:numCache>
            </c:numRef>
          </c:xVal>
          <c:yVal>
            <c:numRef>
              <c:f>Graph!$C$627:$C$813</c:f>
              <c:numCache>
                <c:formatCode>General</c:formatCode>
                <c:ptCount val="18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74-4CA1-84D8-B6B50F9C09A0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Graph!$A$626:$A$814</c:f>
              <c:numCache>
                <c:formatCode>General</c:formatCode>
                <c:ptCount val="189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  <c:pt idx="67">
                  <c:v>692</c:v>
                </c:pt>
                <c:pt idx="68">
                  <c:v>693</c:v>
                </c:pt>
                <c:pt idx="69">
                  <c:v>694</c:v>
                </c:pt>
                <c:pt idx="70">
                  <c:v>695</c:v>
                </c:pt>
                <c:pt idx="71">
                  <c:v>696</c:v>
                </c:pt>
                <c:pt idx="72">
                  <c:v>697</c:v>
                </c:pt>
                <c:pt idx="73">
                  <c:v>698</c:v>
                </c:pt>
                <c:pt idx="74">
                  <c:v>699</c:v>
                </c:pt>
                <c:pt idx="75">
                  <c:v>700</c:v>
                </c:pt>
                <c:pt idx="76">
                  <c:v>701</c:v>
                </c:pt>
                <c:pt idx="77">
                  <c:v>702</c:v>
                </c:pt>
                <c:pt idx="78">
                  <c:v>703</c:v>
                </c:pt>
                <c:pt idx="79">
                  <c:v>704</c:v>
                </c:pt>
                <c:pt idx="80">
                  <c:v>705</c:v>
                </c:pt>
                <c:pt idx="81">
                  <c:v>706</c:v>
                </c:pt>
                <c:pt idx="82">
                  <c:v>707</c:v>
                </c:pt>
                <c:pt idx="83">
                  <c:v>708</c:v>
                </c:pt>
                <c:pt idx="84">
                  <c:v>709</c:v>
                </c:pt>
                <c:pt idx="85">
                  <c:v>710</c:v>
                </c:pt>
                <c:pt idx="86">
                  <c:v>711</c:v>
                </c:pt>
                <c:pt idx="87">
                  <c:v>712</c:v>
                </c:pt>
                <c:pt idx="88">
                  <c:v>713</c:v>
                </c:pt>
                <c:pt idx="89">
                  <c:v>714</c:v>
                </c:pt>
                <c:pt idx="90">
                  <c:v>715</c:v>
                </c:pt>
                <c:pt idx="91">
                  <c:v>716</c:v>
                </c:pt>
                <c:pt idx="92">
                  <c:v>717</c:v>
                </c:pt>
                <c:pt idx="93">
                  <c:v>718</c:v>
                </c:pt>
                <c:pt idx="94">
                  <c:v>719</c:v>
                </c:pt>
                <c:pt idx="95">
                  <c:v>720</c:v>
                </c:pt>
                <c:pt idx="96">
                  <c:v>721</c:v>
                </c:pt>
                <c:pt idx="97">
                  <c:v>722</c:v>
                </c:pt>
                <c:pt idx="98">
                  <c:v>723</c:v>
                </c:pt>
                <c:pt idx="99">
                  <c:v>724</c:v>
                </c:pt>
                <c:pt idx="100">
                  <c:v>725</c:v>
                </c:pt>
                <c:pt idx="101">
                  <c:v>726</c:v>
                </c:pt>
                <c:pt idx="102">
                  <c:v>727</c:v>
                </c:pt>
                <c:pt idx="103">
                  <c:v>728</c:v>
                </c:pt>
                <c:pt idx="104">
                  <c:v>729</c:v>
                </c:pt>
                <c:pt idx="105">
                  <c:v>730</c:v>
                </c:pt>
                <c:pt idx="106">
                  <c:v>731</c:v>
                </c:pt>
                <c:pt idx="107">
                  <c:v>732</c:v>
                </c:pt>
                <c:pt idx="108">
                  <c:v>733</c:v>
                </c:pt>
                <c:pt idx="109">
                  <c:v>734</c:v>
                </c:pt>
                <c:pt idx="110">
                  <c:v>735</c:v>
                </c:pt>
                <c:pt idx="111">
                  <c:v>736</c:v>
                </c:pt>
                <c:pt idx="112">
                  <c:v>737</c:v>
                </c:pt>
                <c:pt idx="113">
                  <c:v>738</c:v>
                </c:pt>
                <c:pt idx="114">
                  <c:v>739</c:v>
                </c:pt>
                <c:pt idx="115">
                  <c:v>740</c:v>
                </c:pt>
                <c:pt idx="116">
                  <c:v>741</c:v>
                </c:pt>
                <c:pt idx="117">
                  <c:v>742</c:v>
                </c:pt>
                <c:pt idx="118">
                  <c:v>743</c:v>
                </c:pt>
                <c:pt idx="119">
                  <c:v>744</c:v>
                </c:pt>
                <c:pt idx="120">
                  <c:v>745</c:v>
                </c:pt>
                <c:pt idx="121">
                  <c:v>746</c:v>
                </c:pt>
                <c:pt idx="122">
                  <c:v>747</c:v>
                </c:pt>
                <c:pt idx="123">
                  <c:v>748</c:v>
                </c:pt>
                <c:pt idx="124">
                  <c:v>749</c:v>
                </c:pt>
                <c:pt idx="125">
                  <c:v>750</c:v>
                </c:pt>
                <c:pt idx="126">
                  <c:v>751</c:v>
                </c:pt>
                <c:pt idx="127">
                  <c:v>752</c:v>
                </c:pt>
                <c:pt idx="128">
                  <c:v>753</c:v>
                </c:pt>
                <c:pt idx="129">
                  <c:v>754</c:v>
                </c:pt>
                <c:pt idx="130">
                  <c:v>755</c:v>
                </c:pt>
                <c:pt idx="131">
                  <c:v>756</c:v>
                </c:pt>
                <c:pt idx="132">
                  <c:v>757</c:v>
                </c:pt>
                <c:pt idx="133">
                  <c:v>758</c:v>
                </c:pt>
                <c:pt idx="134">
                  <c:v>759</c:v>
                </c:pt>
                <c:pt idx="135">
                  <c:v>760</c:v>
                </c:pt>
                <c:pt idx="136">
                  <c:v>761</c:v>
                </c:pt>
                <c:pt idx="137">
                  <c:v>762</c:v>
                </c:pt>
                <c:pt idx="138">
                  <c:v>763</c:v>
                </c:pt>
                <c:pt idx="139">
                  <c:v>764</c:v>
                </c:pt>
                <c:pt idx="140">
                  <c:v>765</c:v>
                </c:pt>
                <c:pt idx="141">
                  <c:v>766</c:v>
                </c:pt>
                <c:pt idx="142">
                  <c:v>767</c:v>
                </c:pt>
                <c:pt idx="143">
                  <c:v>768</c:v>
                </c:pt>
                <c:pt idx="144">
                  <c:v>769</c:v>
                </c:pt>
                <c:pt idx="145">
                  <c:v>770</c:v>
                </c:pt>
                <c:pt idx="146">
                  <c:v>771</c:v>
                </c:pt>
                <c:pt idx="147">
                  <c:v>772</c:v>
                </c:pt>
                <c:pt idx="148">
                  <c:v>773</c:v>
                </c:pt>
                <c:pt idx="149">
                  <c:v>774</c:v>
                </c:pt>
                <c:pt idx="150">
                  <c:v>775</c:v>
                </c:pt>
                <c:pt idx="151">
                  <c:v>776</c:v>
                </c:pt>
                <c:pt idx="152">
                  <c:v>777</c:v>
                </c:pt>
                <c:pt idx="153">
                  <c:v>778</c:v>
                </c:pt>
                <c:pt idx="154">
                  <c:v>779</c:v>
                </c:pt>
                <c:pt idx="155">
                  <c:v>780</c:v>
                </c:pt>
                <c:pt idx="156">
                  <c:v>781</c:v>
                </c:pt>
                <c:pt idx="157">
                  <c:v>782</c:v>
                </c:pt>
                <c:pt idx="158">
                  <c:v>783</c:v>
                </c:pt>
                <c:pt idx="159">
                  <c:v>784</c:v>
                </c:pt>
                <c:pt idx="160">
                  <c:v>785</c:v>
                </c:pt>
                <c:pt idx="161">
                  <c:v>786</c:v>
                </c:pt>
                <c:pt idx="162">
                  <c:v>787</c:v>
                </c:pt>
                <c:pt idx="163">
                  <c:v>788</c:v>
                </c:pt>
                <c:pt idx="164">
                  <c:v>789</c:v>
                </c:pt>
                <c:pt idx="165">
                  <c:v>790</c:v>
                </c:pt>
                <c:pt idx="166">
                  <c:v>791</c:v>
                </c:pt>
                <c:pt idx="167">
                  <c:v>792</c:v>
                </c:pt>
                <c:pt idx="168">
                  <c:v>793</c:v>
                </c:pt>
                <c:pt idx="169">
                  <c:v>794</c:v>
                </c:pt>
                <c:pt idx="170">
                  <c:v>795</c:v>
                </c:pt>
                <c:pt idx="171">
                  <c:v>796</c:v>
                </c:pt>
                <c:pt idx="172">
                  <c:v>797</c:v>
                </c:pt>
                <c:pt idx="173">
                  <c:v>798</c:v>
                </c:pt>
                <c:pt idx="174">
                  <c:v>799</c:v>
                </c:pt>
                <c:pt idx="175">
                  <c:v>800</c:v>
                </c:pt>
                <c:pt idx="176">
                  <c:v>801</c:v>
                </c:pt>
                <c:pt idx="177">
                  <c:v>802</c:v>
                </c:pt>
                <c:pt idx="178">
                  <c:v>803</c:v>
                </c:pt>
                <c:pt idx="179">
                  <c:v>804</c:v>
                </c:pt>
                <c:pt idx="180">
                  <c:v>805</c:v>
                </c:pt>
                <c:pt idx="181">
                  <c:v>806</c:v>
                </c:pt>
                <c:pt idx="182">
                  <c:v>807</c:v>
                </c:pt>
                <c:pt idx="183">
                  <c:v>808</c:v>
                </c:pt>
                <c:pt idx="184">
                  <c:v>809</c:v>
                </c:pt>
                <c:pt idx="185">
                  <c:v>810</c:v>
                </c:pt>
                <c:pt idx="186">
                  <c:v>811</c:v>
                </c:pt>
                <c:pt idx="187">
                  <c:v>812</c:v>
                </c:pt>
                <c:pt idx="188">
                  <c:v>813</c:v>
                </c:pt>
              </c:numCache>
            </c:numRef>
          </c:xVal>
          <c:yVal>
            <c:numRef>
              <c:f>Graph!$E$627:$E$813</c:f>
              <c:numCache>
                <c:formatCode>General</c:formatCode>
                <c:ptCount val="187"/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74-4CA1-84D8-B6B50F9C09A0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Graph!$A$626:$A$814</c:f>
              <c:numCache>
                <c:formatCode>General</c:formatCode>
                <c:ptCount val="189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  <c:pt idx="67">
                  <c:v>692</c:v>
                </c:pt>
                <c:pt idx="68">
                  <c:v>693</c:v>
                </c:pt>
                <c:pt idx="69">
                  <c:v>694</c:v>
                </c:pt>
                <c:pt idx="70">
                  <c:v>695</c:v>
                </c:pt>
                <c:pt idx="71">
                  <c:v>696</c:v>
                </c:pt>
                <c:pt idx="72">
                  <c:v>697</c:v>
                </c:pt>
                <c:pt idx="73">
                  <c:v>698</c:v>
                </c:pt>
                <c:pt idx="74">
                  <c:v>699</c:v>
                </c:pt>
                <c:pt idx="75">
                  <c:v>700</c:v>
                </c:pt>
                <c:pt idx="76">
                  <c:v>701</c:v>
                </c:pt>
                <c:pt idx="77">
                  <c:v>702</c:v>
                </c:pt>
                <c:pt idx="78">
                  <c:v>703</c:v>
                </c:pt>
                <c:pt idx="79">
                  <c:v>704</c:v>
                </c:pt>
                <c:pt idx="80">
                  <c:v>705</c:v>
                </c:pt>
                <c:pt idx="81">
                  <c:v>706</c:v>
                </c:pt>
                <c:pt idx="82">
                  <c:v>707</c:v>
                </c:pt>
                <c:pt idx="83">
                  <c:v>708</c:v>
                </c:pt>
                <c:pt idx="84">
                  <c:v>709</c:v>
                </c:pt>
                <c:pt idx="85">
                  <c:v>710</c:v>
                </c:pt>
                <c:pt idx="86">
                  <c:v>711</c:v>
                </c:pt>
                <c:pt idx="87">
                  <c:v>712</c:v>
                </c:pt>
                <c:pt idx="88">
                  <c:v>713</c:v>
                </c:pt>
                <c:pt idx="89">
                  <c:v>714</c:v>
                </c:pt>
                <c:pt idx="90">
                  <c:v>715</c:v>
                </c:pt>
                <c:pt idx="91">
                  <c:v>716</c:v>
                </c:pt>
                <c:pt idx="92">
                  <c:v>717</c:v>
                </c:pt>
                <c:pt idx="93">
                  <c:v>718</c:v>
                </c:pt>
                <c:pt idx="94">
                  <c:v>719</c:v>
                </c:pt>
                <c:pt idx="95">
                  <c:v>720</c:v>
                </c:pt>
                <c:pt idx="96">
                  <c:v>721</c:v>
                </c:pt>
                <c:pt idx="97">
                  <c:v>722</c:v>
                </c:pt>
                <c:pt idx="98">
                  <c:v>723</c:v>
                </c:pt>
                <c:pt idx="99">
                  <c:v>724</c:v>
                </c:pt>
                <c:pt idx="100">
                  <c:v>725</c:v>
                </c:pt>
                <c:pt idx="101">
                  <c:v>726</c:v>
                </c:pt>
                <c:pt idx="102">
                  <c:v>727</c:v>
                </c:pt>
                <c:pt idx="103">
                  <c:v>728</c:v>
                </c:pt>
                <c:pt idx="104">
                  <c:v>729</c:v>
                </c:pt>
                <c:pt idx="105">
                  <c:v>730</c:v>
                </c:pt>
                <c:pt idx="106">
                  <c:v>731</c:v>
                </c:pt>
                <c:pt idx="107">
                  <c:v>732</c:v>
                </c:pt>
                <c:pt idx="108">
                  <c:v>733</c:v>
                </c:pt>
                <c:pt idx="109">
                  <c:v>734</c:v>
                </c:pt>
                <c:pt idx="110">
                  <c:v>735</c:v>
                </c:pt>
                <c:pt idx="111">
                  <c:v>736</c:v>
                </c:pt>
                <c:pt idx="112">
                  <c:v>737</c:v>
                </c:pt>
                <c:pt idx="113">
                  <c:v>738</c:v>
                </c:pt>
                <c:pt idx="114">
                  <c:v>739</c:v>
                </c:pt>
                <c:pt idx="115">
                  <c:v>740</c:v>
                </c:pt>
                <c:pt idx="116">
                  <c:v>741</c:v>
                </c:pt>
                <c:pt idx="117">
                  <c:v>742</c:v>
                </c:pt>
                <c:pt idx="118">
                  <c:v>743</c:v>
                </c:pt>
                <c:pt idx="119">
                  <c:v>744</c:v>
                </c:pt>
                <c:pt idx="120">
                  <c:v>745</c:v>
                </c:pt>
                <c:pt idx="121">
                  <c:v>746</c:v>
                </c:pt>
                <c:pt idx="122">
                  <c:v>747</c:v>
                </c:pt>
                <c:pt idx="123">
                  <c:v>748</c:v>
                </c:pt>
                <c:pt idx="124">
                  <c:v>749</c:v>
                </c:pt>
                <c:pt idx="125">
                  <c:v>750</c:v>
                </c:pt>
                <c:pt idx="126">
                  <c:v>751</c:v>
                </c:pt>
                <c:pt idx="127">
                  <c:v>752</c:v>
                </c:pt>
                <c:pt idx="128">
                  <c:v>753</c:v>
                </c:pt>
                <c:pt idx="129">
                  <c:v>754</c:v>
                </c:pt>
                <c:pt idx="130">
                  <c:v>755</c:v>
                </c:pt>
                <c:pt idx="131">
                  <c:v>756</c:v>
                </c:pt>
                <c:pt idx="132">
                  <c:v>757</c:v>
                </c:pt>
                <c:pt idx="133">
                  <c:v>758</c:v>
                </c:pt>
                <c:pt idx="134">
                  <c:v>759</c:v>
                </c:pt>
                <c:pt idx="135">
                  <c:v>760</c:v>
                </c:pt>
                <c:pt idx="136">
                  <c:v>761</c:v>
                </c:pt>
                <c:pt idx="137">
                  <c:v>762</c:v>
                </c:pt>
                <c:pt idx="138">
                  <c:v>763</c:v>
                </c:pt>
                <c:pt idx="139">
                  <c:v>764</c:v>
                </c:pt>
                <c:pt idx="140">
                  <c:v>765</c:v>
                </c:pt>
                <c:pt idx="141">
                  <c:v>766</c:v>
                </c:pt>
                <c:pt idx="142">
                  <c:v>767</c:v>
                </c:pt>
                <c:pt idx="143">
                  <c:v>768</c:v>
                </c:pt>
                <c:pt idx="144">
                  <c:v>769</c:v>
                </c:pt>
                <c:pt idx="145">
                  <c:v>770</c:v>
                </c:pt>
                <c:pt idx="146">
                  <c:v>771</c:v>
                </c:pt>
                <c:pt idx="147">
                  <c:v>772</c:v>
                </c:pt>
                <c:pt idx="148">
                  <c:v>773</c:v>
                </c:pt>
                <c:pt idx="149">
                  <c:v>774</c:v>
                </c:pt>
                <c:pt idx="150">
                  <c:v>775</c:v>
                </c:pt>
                <c:pt idx="151">
                  <c:v>776</c:v>
                </c:pt>
                <c:pt idx="152">
                  <c:v>777</c:v>
                </c:pt>
                <c:pt idx="153">
                  <c:v>778</c:v>
                </c:pt>
                <c:pt idx="154">
                  <c:v>779</c:v>
                </c:pt>
                <c:pt idx="155">
                  <c:v>780</c:v>
                </c:pt>
                <c:pt idx="156">
                  <c:v>781</c:v>
                </c:pt>
                <c:pt idx="157">
                  <c:v>782</c:v>
                </c:pt>
                <c:pt idx="158">
                  <c:v>783</c:v>
                </c:pt>
                <c:pt idx="159">
                  <c:v>784</c:v>
                </c:pt>
                <c:pt idx="160">
                  <c:v>785</c:v>
                </c:pt>
                <c:pt idx="161">
                  <c:v>786</c:v>
                </c:pt>
                <c:pt idx="162">
                  <c:v>787</c:v>
                </c:pt>
                <c:pt idx="163">
                  <c:v>788</c:v>
                </c:pt>
                <c:pt idx="164">
                  <c:v>789</c:v>
                </c:pt>
                <c:pt idx="165">
                  <c:v>790</c:v>
                </c:pt>
                <c:pt idx="166">
                  <c:v>791</c:v>
                </c:pt>
                <c:pt idx="167">
                  <c:v>792</c:v>
                </c:pt>
                <c:pt idx="168">
                  <c:v>793</c:v>
                </c:pt>
                <c:pt idx="169">
                  <c:v>794</c:v>
                </c:pt>
                <c:pt idx="170">
                  <c:v>795</c:v>
                </c:pt>
                <c:pt idx="171">
                  <c:v>796</c:v>
                </c:pt>
                <c:pt idx="172">
                  <c:v>797</c:v>
                </c:pt>
                <c:pt idx="173">
                  <c:v>798</c:v>
                </c:pt>
                <c:pt idx="174">
                  <c:v>799</c:v>
                </c:pt>
                <c:pt idx="175">
                  <c:v>800</c:v>
                </c:pt>
                <c:pt idx="176">
                  <c:v>801</c:v>
                </c:pt>
                <c:pt idx="177">
                  <c:v>802</c:v>
                </c:pt>
                <c:pt idx="178">
                  <c:v>803</c:v>
                </c:pt>
                <c:pt idx="179">
                  <c:v>804</c:v>
                </c:pt>
                <c:pt idx="180">
                  <c:v>805</c:v>
                </c:pt>
                <c:pt idx="181">
                  <c:v>806</c:v>
                </c:pt>
                <c:pt idx="182">
                  <c:v>807</c:v>
                </c:pt>
                <c:pt idx="183">
                  <c:v>808</c:v>
                </c:pt>
                <c:pt idx="184">
                  <c:v>809</c:v>
                </c:pt>
                <c:pt idx="185">
                  <c:v>810</c:v>
                </c:pt>
                <c:pt idx="186">
                  <c:v>811</c:v>
                </c:pt>
                <c:pt idx="187">
                  <c:v>812</c:v>
                </c:pt>
                <c:pt idx="188">
                  <c:v>813</c:v>
                </c:pt>
              </c:numCache>
            </c:numRef>
          </c:xVal>
          <c:yVal>
            <c:numRef>
              <c:f>Graph!$G$627:$G$813</c:f>
              <c:numCache>
                <c:formatCode>General</c:formatCode>
                <c:ptCount val="18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74-4CA1-84D8-B6B50F9C09A0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Graph!$A$626:$A$814</c:f>
              <c:numCache>
                <c:formatCode>General</c:formatCode>
                <c:ptCount val="189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  <c:pt idx="67">
                  <c:v>692</c:v>
                </c:pt>
                <c:pt idx="68">
                  <c:v>693</c:v>
                </c:pt>
                <c:pt idx="69">
                  <c:v>694</c:v>
                </c:pt>
                <c:pt idx="70">
                  <c:v>695</c:v>
                </c:pt>
                <c:pt idx="71">
                  <c:v>696</c:v>
                </c:pt>
                <c:pt idx="72">
                  <c:v>697</c:v>
                </c:pt>
                <c:pt idx="73">
                  <c:v>698</c:v>
                </c:pt>
                <c:pt idx="74">
                  <c:v>699</c:v>
                </c:pt>
                <c:pt idx="75">
                  <c:v>700</c:v>
                </c:pt>
                <c:pt idx="76">
                  <c:v>701</c:v>
                </c:pt>
                <c:pt idx="77">
                  <c:v>702</c:v>
                </c:pt>
                <c:pt idx="78">
                  <c:v>703</c:v>
                </c:pt>
                <c:pt idx="79">
                  <c:v>704</c:v>
                </c:pt>
                <c:pt idx="80">
                  <c:v>705</c:v>
                </c:pt>
                <c:pt idx="81">
                  <c:v>706</c:v>
                </c:pt>
                <c:pt idx="82">
                  <c:v>707</c:v>
                </c:pt>
                <c:pt idx="83">
                  <c:v>708</c:v>
                </c:pt>
                <c:pt idx="84">
                  <c:v>709</c:v>
                </c:pt>
                <c:pt idx="85">
                  <c:v>710</c:v>
                </c:pt>
                <c:pt idx="86">
                  <c:v>711</c:v>
                </c:pt>
                <c:pt idx="87">
                  <c:v>712</c:v>
                </c:pt>
                <c:pt idx="88">
                  <c:v>713</c:v>
                </c:pt>
                <c:pt idx="89">
                  <c:v>714</c:v>
                </c:pt>
                <c:pt idx="90">
                  <c:v>715</c:v>
                </c:pt>
                <c:pt idx="91">
                  <c:v>716</c:v>
                </c:pt>
                <c:pt idx="92">
                  <c:v>717</c:v>
                </c:pt>
                <c:pt idx="93">
                  <c:v>718</c:v>
                </c:pt>
                <c:pt idx="94">
                  <c:v>719</c:v>
                </c:pt>
                <c:pt idx="95">
                  <c:v>720</c:v>
                </c:pt>
                <c:pt idx="96">
                  <c:v>721</c:v>
                </c:pt>
                <c:pt idx="97">
                  <c:v>722</c:v>
                </c:pt>
                <c:pt idx="98">
                  <c:v>723</c:v>
                </c:pt>
                <c:pt idx="99">
                  <c:v>724</c:v>
                </c:pt>
                <c:pt idx="100">
                  <c:v>725</c:v>
                </c:pt>
                <c:pt idx="101">
                  <c:v>726</c:v>
                </c:pt>
                <c:pt idx="102">
                  <c:v>727</c:v>
                </c:pt>
                <c:pt idx="103">
                  <c:v>728</c:v>
                </c:pt>
                <c:pt idx="104">
                  <c:v>729</c:v>
                </c:pt>
                <c:pt idx="105">
                  <c:v>730</c:v>
                </c:pt>
                <c:pt idx="106">
                  <c:v>731</c:v>
                </c:pt>
                <c:pt idx="107">
                  <c:v>732</c:v>
                </c:pt>
                <c:pt idx="108">
                  <c:v>733</c:v>
                </c:pt>
                <c:pt idx="109">
                  <c:v>734</c:v>
                </c:pt>
                <c:pt idx="110">
                  <c:v>735</c:v>
                </c:pt>
                <c:pt idx="111">
                  <c:v>736</c:v>
                </c:pt>
                <c:pt idx="112">
                  <c:v>737</c:v>
                </c:pt>
                <c:pt idx="113">
                  <c:v>738</c:v>
                </c:pt>
                <c:pt idx="114">
                  <c:v>739</c:v>
                </c:pt>
                <c:pt idx="115">
                  <c:v>740</c:v>
                </c:pt>
                <c:pt idx="116">
                  <c:v>741</c:v>
                </c:pt>
                <c:pt idx="117">
                  <c:v>742</c:v>
                </c:pt>
                <c:pt idx="118">
                  <c:v>743</c:v>
                </c:pt>
                <c:pt idx="119">
                  <c:v>744</c:v>
                </c:pt>
                <c:pt idx="120">
                  <c:v>745</c:v>
                </c:pt>
                <c:pt idx="121">
                  <c:v>746</c:v>
                </c:pt>
                <c:pt idx="122">
                  <c:v>747</c:v>
                </c:pt>
                <c:pt idx="123">
                  <c:v>748</c:v>
                </c:pt>
                <c:pt idx="124">
                  <c:v>749</c:v>
                </c:pt>
                <c:pt idx="125">
                  <c:v>750</c:v>
                </c:pt>
                <c:pt idx="126">
                  <c:v>751</c:v>
                </c:pt>
                <c:pt idx="127">
                  <c:v>752</c:v>
                </c:pt>
                <c:pt idx="128">
                  <c:v>753</c:v>
                </c:pt>
                <c:pt idx="129">
                  <c:v>754</c:v>
                </c:pt>
                <c:pt idx="130">
                  <c:v>755</c:v>
                </c:pt>
                <c:pt idx="131">
                  <c:v>756</c:v>
                </c:pt>
                <c:pt idx="132">
                  <c:v>757</c:v>
                </c:pt>
                <c:pt idx="133">
                  <c:v>758</c:v>
                </c:pt>
                <c:pt idx="134">
                  <c:v>759</c:v>
                </c:pt>
                <c:pt idx="135">
                  <c:v>760</c:v>
                </c:pt>
                <c:pt idx="136">
                  <c:v>761</c:v>
                </c:pt>
                <c:pt idx="137">
                  <c:v>762</c:v>
                </c:pt>
                <c:pt idx="138">
                  <c:v>763</c:v>
                </c:pt>
                <c:pt idx="139">
                  <c:v>764</c:v>
                </c:pt>
                <c:pt idx="140">
                  <c:v>765</c:v>
                </c:pt>
                <c:pt idx="141">
                  <c:v>766</c:v>
                </c:pt>
                <c:pt idx="142">
                  <c:v>767</c:v>
                </c:pt>
                <c:pt idx="143">
                  <c:v>768</c:v>
                </c:pt>
                <c:pt idx="144">
                  <c:v>769</c:v>
                </c:pt>
                <c:pt idx="145">
                  <c:v>770</c:v>
                </c:pt>
                <c:pt idx="146">
                  <c:v>771</c:v>
                </c:pt>
                <c:pt idx="147">
                  <c:v>772</c:v>
                </c:pt>
                <c:pt idx="148">
                  <c:v>773</c:v>
                </c:pt>
                <c:pt idx="149">
                  <c:v>774</c:v>
                </c:pt>
                <c:pt idx="150">
                  <c:v>775</c:v>
                </c:pt>
                <c:pt idx="151">
                  <c:v>776</c:v>
                </c:pt>
                <c:pt idx="152">
                  <c:v>777</c:v>
                </c:pt>
                <c:pt idx="153">
                  <c:v>778</c:v>
                </c:pt>
                <c:pt idx="154">
                  <c:v>779</c:v>
                </c:pt>
                <c:pt idx="155">
                  <c:v>780</c:v>
                </c:pt>
                <c:pt idx="156">
                  <c:v>781</c:v>
                </c:pt>
                <c:pt idx="157">
                  <c:v>782</c:v>
                </c:pt>
                <c:pt idx="158">
                  <c:v>783</c:v>
                </c:pt>
                <c:pt idx="159">
                  <c:v>784</c:v>
                </c:pt>
                <c:pt idx="160">
                  <c:v>785</c:v>
                </c:pt>
                <c:pt idx="161">
                  <c:v>786</c:v>
                </c:pt>
                <c:pt idx="162">
                  <c:v>787</c:v>
                </c:pt>
                <c:pt idx="163">
                  <c:v>788</c:v>
                </c:pt>
                <c:pt idx="164">
                  <c:v>789</c:v>
                </c:pt>
                <c:pt idx="165">
                  <c:v>790</c:v>
                </c:pt>
                <c:pt idx="166">
                  <c:v>791</c:v>
                </c:pt>
                <c:pt idx="167">
                  <c:v>792</c:v>
                </c:pt>
                <c:pt idx="168">
                  <c:v>793</c:v>
                </c:pt>
                <c:pt idx="169">
                  <c:v>794</c:v>
                </c:pt>
                <c:pt idx="170">
                  <c:v>795</c:v>
                </c:pt>
                <c:pt idx="171">
                  <c:v>796</c:v>
                </c:pt>
                <c:pt idx="172">
                  <c:v>797</c:v>
                </c:pt>
                <c:pt idx="173">
                  <c:v>798</c:v>
                </c:pt>
                <c:pt idx="174">
                  <c:v>799</c:v>
                </c:pt>
                <c:pt idx="175">
                  <c:v>800</c:v>
                </c:pt>
                <c:pt idx="176">
                  <c:v>801</c:v>
                </c:pt>
                <c:pt idx="177">
                  <c:v>802</c:v>
                </c:pt>
                <c:pt idx="178">
                  <c:v>803</c:v>
                </c:pt>
                <c:pt idx="179">
                  <c:v>804</c:v>
                </c:pt>
                <c:pt idx="180">
                  <c:v>805</c:v>
                </c:pt>
                <c:pt idx="181">
                  <c:v>806</c:v>
                </c:pt>
                <c:pt idx="182">
                  <c:v>807</c:v>
                </c:pt>
                <c:pt idx="183">
                  <c:v>808</c:v>
                </c:pt>
                <c:pt idx="184">
                  <c:v>809</c:v>
                </c:pt>
                <c:pt idx="185">
                  <c:v>810</c:v>
                </c:pt>
                <c:pt idx="186">
                  <c:v>811</c:v>
                </c:pt>
                <c:pt idx="187">
                  <c:v>812</c:v>
                </c:pt>
                <c:pt idx="188">
                  <c:v>813</c:v>
                </c:pt>
              </c:numCache>
            </c:numRef>
          </c:xVal>
          <c:yVal>
            <c:numRef>
              <c:f>Graph!$H$627:$H$813</c:f>
              <c:numCache>
                <c:formatCode>General</c:formatCode>
                <c:ptCount val="18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74-4CA1-84D8-B6B50F9C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76255"/>
        <c:axId val="1271775295"/>
      </c:scatterChart>
      <c:valAx>
        <c:axId val="1271776255"/>
        <c:scaling>
          <c:orientation val="minMax"/>
          <c:max val="813"/>
          <c:min val="625"/>
        </c:scaling>
        <c:delete val="0"/>
        <c:axPos val="b"/>
        <c:numFmt formatCode="General" sourceLinked="1"/>
        <c:majorTickMark val="out"/>
        <c:minorTickMark val="none"/>
        <c:tickLblPos val="nextTo"/>
        <c:crossAx val="1271775295"/>
        <c:crosses val="autoZero"/>
        <c:crossBetween val="midCat"/>
      </c:valAx>
      <c:valAx>
        <c:axId val="1271775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717762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Graph!$A$816:$A$977</c:f>
              <c:numCache>
                <c:formatCode>General</c:formatCode>
                <c:ptCount val="162"/>
                <c:pt idx="0">
                  <c:v>815</c:v>
                </c:pt>
                <c:pt idx="1">
                  <c:v>816</c:v>
                </c:pt>
                <c:pt idx="2">
                  <c:v>817</c:v>
                </c:pt>
                <c:pt idx="3">
                  <c:v>818</c:v>
                </c:pt>
                <c:pt idx="4">
                  <c:v>819</c:v>
                </c:pt>
                <c:pt idx="5">
                  <c:v>820</c:v>
                </c:pt>
                <c:pt idx="6">
                  <c:v>821</c:v>
                </c:pt>
                <c:pt idx="7">
                  <c:v>822</c:v>
                </c:pt>
                <c:pt idx="8">
                  <c:v>823</c:v>
                </c:pt>
                <c:pt idx="9">
                  <c:v>824</c:v>
                </c:pt>
                <c:pt idx="10">
                  <c:v>825</c:v>
                </c:pt>
                <c:pt idx="11">
                  <c:v>826</c:v>
                </c:pt>
                <c:pt idx="12">
                  <c:v>827</c:v>
                </c:pt>
                <c:pt idx="13">
                  <c:v>828</c:v>
                </c:pt>
                <c:pt idx="14">
                  <c:v>829</c:v>
                </c:pt>
                <c:pt idx="15">
                  <c:v>830</c:v>
                </c:pt>
                <c:pt idx="16">
                  <c:v>831</c:v>
                </c:pt>
                <c:pt idx="17">
                  <c:v>832</c:v>
                </c:pt>
                <c:pt idx="18">
                  <c:v>833</c:v>
                </c:pt>
                <c:pt idx="19">
                  <c:v>834</c:v>
                </c:pt>
                <c:pt idx="20">
                  <c:v>835</c:v>
                </c:pt>
                <c:pt idx="21">
                  <c:v>836</c:v>
                </c:pt>
                <c:pt idx="22">
                  <c:v>837</c:v>
                </c:pt>
                <c:pt idx="23">
                  <c:v>838</c:v>
                </c:pt>
                <c:pt idx="24">
                  <c:v>839</c:v>
                </c:pt>
                <c:pt idx="25">
                  <c:v>840</c:v>
                </c:pt>
                <c:pt idx="26">
                  <c:v>841</c:v>
                </c:pt>
                <c:pt idx="27">
                  <c:v>842</c:v>
                </c:pt>
                <c:pt idx="28">
                  <c:v>843</c:v>
                </c:pt>
                <c:pt idx="29">
                  <c:v>844</c:v>
                </c:pt>
                <c:pt idx="30">
                  <c:v>845</c:v>
                </c:pt>
                <c:pt idx="31">
                  <c:v>846</c:v>
                </c:pt>
                <c:pt idx="32">
                  <c:v>847</c:v>
                </c:pt>
                <c:pt idx="33">
                  <c:v>848</c:v>
                </c:pt>
                <c:pt idx="34">
                  <c:v>849</c:v>
                </c:pt>
                <c:pt idx="35">
                  <c:v>850</c:v>
                </c:pt>
                <c:pt idx="36">
                  <c:v>851</c:v>
                </c:pt>
                <c:pt idx="37">
                  <c:v>852</c:v>
                </c:pt>
                <c:pt idx="38">
                  <c:v>853</c:v>
                </c:pt>
                <c:pt idx="39">
                  <c:v>854</c:v>
                </c:pt>
                <c:pt idx="40">
                  <c:v>855</c:v>
                </c:pt>
                <c:pt idx="41">
                  <c:v>856</c:v>
                </c:pt>
                <c:pt idx="42">
                  <c:v>857</c:v>
                </c:pt>
                <c:pt idx="43">
                  <c:v>858</c:v>
                </c:pt>
                <c:pt idx="44">
                  <c:v>859</c:v>
                </c:pt>
                <c:pt idx="45">
                  <c:v>860</c:v>
                </c:pt>
                <c:pt idx="46">
                  <c:v>861</c:v>
                </c:pt>
                <c:pt idx="47">
                  <c:v>862</c:v>
                </c:pt>
                <c:pt idx="48">
                  <c:v>863</c:v>
                </c:pt>
                <c:pt idx="49">
                  <c:v>864</c:v>
                </c:pt>
                <c:pt idx="50">
                  <c:v>865</c:v>
                </c:pt>
                <c:pt idx="51">
                  <c:v>866</c:v>
                </c:pt>
                <c:pt idx="52">
                  <c:v>867</c:v>
                </c:pt>
                <c:pt idx="53">
                  <c:v>868</c:v>
                </c:pt>
                <c:pt idx="54">
                  <c:v>869</c:v>
                </c:pt>
                <c:pt idx="55">
                  <c:v>870</c:v>
                </c:pt>
                <c:pt idx="56">
                  <c:v>871</c:v>
                </c:pt>
                <c:pt idx="57">
                  <c:v>872</c:v>
                </c:pt>
                <c:pt idx="58">
                  <c:v>873</c:v>
                </c:pt>
                <c:pt idx="59">
                  <c:v>874</c:v>
                </c:pt>
                <c:pt idx="60">
                  <c:v>875</c:v>
                </c:pt>
                <c:pt idx="61">
                  <c:v>876</c:v>
                </c:pt>
                <c:pt idx="62">
                  <c:v>877</c:v>
                </c:pt>
                <c:pt idx="63">
                  <c:v>878</c:v>
                </c:pt>
                <c:pt idx="64">
                  <c:v>879</c:v>
                </c:pt>
                <c:pt idx="65">
                  <c:v>880</c:v>
                </c:pt>
                <c:pt idx="66">
                  <c:v>881</c:v>
                </c:pt>
                <c:pt idx="67">
                  <c:v>882</c:v>
                </c:pt>
                <c:pt idx="68">
                  <c:v>883</c:v>
                </c:pt>
                <c:pt idx="69">
                  <c:v>884</c:v>
                </c:pt>
                <c:pt idx="70">
                  <c:v>885</c:v>
                </c:pt>
                <c:pt idx="71">
                  <c:v>886</c:v>
                </c:pt>
                <c:pt idx="72">
                  <c:v>887</c:v>
                </c:pt>
                <c:pt idx="73">
                  <c:v>888</c:v>
                </c:pt>
                <c:pt idx="74">
                  <c:v>889</c:v>
                </c:pt>
                <c:pt idx="75">
                  <c:v>890</c:v>
                </c:pt>
                <c:pt idx="76">
                  <c:v>891</c:v>
                </c:pt>
                <c:pt idx="77">
                  <c:v>892</c:v>
                </c:pt>
                <c:pt idx="78">
                  <c:v>893</c:v>
                </c:pt>
                <c:pt idx="79">
                  <c:v>894</c:v>
                </c:pt>
                <c:pt idx="80">
                  <c:v>895</c:v>
                </c:pt>
                <c:pt idx="81">
                  <c:v>896</c:v>
                </c:pt>
                <c:pt idx="82">
                  <c:v>897</c:v>
                </c:pt>
                <c:pt idx="83">
                  <c:v>898</c:v>
                </c:pt>
                <c:pt idx="84">
                  <c:v>899</c:v>
                </c:pt>
                <c:pt idx="85">
                  <c:v>900</c:v>
                </c:pt>
                <c:pt idx="86">
                  <c:v>901</c:v>
                </c:pt>
                <c:pt idx="87">
                  <c:v>902</c:v>
                </c:pt>
                <c:pt idx="88">
                  <c:v>903</c:v>
                </c:pt>
                <c:pt idx="89">
                  <c:v>904</c:v>
                </c:pt>
                <c:pt idx="90">
                  <c:v>905</c:v>
                </c:pt>
                <c:pt idx="91">
                  <c:v>906</c:v>
                </c:pt>
                <c:pt idx="92">
                  <c:v>907</c:v>
                </c:pt>
                <c:pt idx="93">
                  <c:v>908</c:v>
                </c:pt>
                <c:pt idx="94">
                  <c:v>909</c:v>
                </c:pt>
                <c:pt idx="95">
                  <c:v>910</c:v>
                </c:pt>
                <c:pt idx="96">
                  <c:v>911</c:v>
                </c:pt>
                <c:pt idx="97">
                  <c:v>912</c:v>
                </c:pt>
                <c:pt idx="98">
                  <c:v>913</c:v>
                </c:pt>
                <c:pt idx="99">
                  <c:v>914</c:v>
                </c:pt>
                <c:pt idx="100">
                  <c:v>915</c:v>
                </c:pt>
                <c:pt idx="101">
                  <c:v>916</c:v>
                </c:pt>
                <c:pt idx="102">
                  <c:v>917</c:v>
                </c:pt>
                <c:pt idx="103">
                  <c:v>918</c:v>
                </c:pt>
                <c:pt idx="104">
                  <c:v>919</c:v>
                </c:pt>
                <c:pt idx="105">
                  <c:v>920</c:v>
                </c:pt>
                <c:pt idx="106">
                  <c:v>921</c:v>
                </c:pt>
                <c:pt idx="107">
                  <c:v>922</c:v>
                </c:pt>
                <c:pt idx="108">
                  <c:v>923</c:v>
                </c:pt>
                <c:pt idx="109">
                  <c:v>924</c:v>
                </c:pt>
                <c:pt idx="110">
                  <c:v>925</c:v>
                </c:pt>
                <c:pt idx="111">
                  <c:v>926</c:v>
                </c:pt>
                <c:pt idx="112">
                  <c:v>927</c:v>
                </c:pt>
                <c:pt idx="113">
                  <c:v>928</c:v>
                </c:pt>
                <c:pt idx="114">
                  <c:v>929</c:v>
                </c:pt>
                <c:pt idx="115">
                  <c:v>930</c:v>
                </c:pt>
                <c:pt idx="116">
                  <c:v>931</c:v>
                </c:pt>
                <c:pt idx="117">
                  <c:v>932</c:v>
                </c:pt>
                <c:pt idx="118">
                  <c:v>933</c:v>
                </c:pt>
                <c:pt idx="119">
                  <c:v>934</c:v>
                </c:pt>
                <c:pt idx="120">
                  <c:v>935</c:v>
                </c:pt>
                <c:pt idx="121">
                  <c:v>936</c:v>
                </c:pt>
                <c:pt idx="122">
                  <c:v>937</c:v>
                </c:pt>
                <c:pt idx="123">
                  <c:v>938</c:v>
                </c:pt>
                <c:pt idx="124">
                  <c:v>939</c:v>
                </c:pt>
                <c:pt idx="125">
                  <c:v>940</c:v>
                </c:pt>
                <c:pt idx="126">
                  <c:v>941</c:v>
                </c:pt>
                <c:pt idx="127">
                  <c:v>942</c:v>
                </c:pt>
                <c:pt idx="128">
                  <c:v>943</c:v>
                </c:pt>
                <c:pt idx="129">
                  <c:v>944</c:v>
                </c:pt>
                <c:pt idx="130">
                  <c:v>945</c:v>
                </c:pt>
                <c:pt idx="131">
                  <c:v>946</c:v>
                </c:pt>
                <c:pt idx="132">
                  <c:v>947</c:v>
                </c:pt>
                <c:pt idx="133">
                  <c:v>948</c:v>
                </c:pt>
                <c:pt idx="134">
                  <c:v>949</c:v>
                </c:pt>
                <c:pt idx="135">
                  <c:v>950</c:v>
                </c:pt>
                <c:pt idx="136">
                  <c:v>951</c:v>
                </c:pt>
                <c:pt idx="137">
                  <c:v>952</c:v>
                </c:pt>
                <c:pt idx="138">
                  <c:v>953</c:v>
                </c:pt>
                <c:pt idx="139">
                  <c:v>954</c:v>
                </c:pt>
                <c:pt idx="140">
                  <c:v>955</c:v>
                </c:pt>
                <c:pt idx="141">
                  <c:v>956</c:v>
                </c:pt>
                <c:pt idx="142">
                  <c:v>957</c:v>
                </c:pt>
                <c:pt idx="143">
                  <c:v>958</c:v>
                </c:pt>
                <c:pt idx="144">
                  <c:v>959</c:v>
                </c:pt>
                <c:pt idx="145">
                  <c:v>960</c:v>
                </c:pt>
                <c:pt idx="146">
                  <c:v>961</c:v>
                </c:pt>
                <c:pt idx="147">
                  <c:v>962</c:v>
                </c:pt>
                <c:pt idx="148">
                  <c:v>963</c:v>
                </c:pt>
                <c:pt idx="149">
                  <c:v>964</c:v>
                </c:pt>
                <c:pt idx="150">
                  <c:v>965</c:v>
                </c:pt>
                <c:pt idx="151">
                  <c:v>966</c:v>
                </c:pt>
                <c:pt idx="152">
                  <c:v>967</c:v>
                </c:pt>
                <c:pt idx="153">
                  <c:v>968</c:v>
                </c:pt>
                <c:pt idx="154">
                  <c:v>969</c:v>
                </c:pt>
                <c:pt idx="155">
                  <c:v>970</c:v>
                </c:pt>
                <c:pt idx="156">
                  <c:v>971</c:v>
                </c:pt>
                <c:pt idx="157">
                  <c:v>972</c:v>
                </c:pt>
                <c:pt idx="158">
                  <c:v>973</c:v>
                </c:pt>
                <c:pt idx="159">
                  <c:v>974</c:v>
                </c:pt>
                <c:pt idx="160">
                  <c:v>975</c:v>
                </c:pt>
                <c:pt idx="161">
                  <c:v>976</c:v>
                </c:pt>
              </c:numCache>
            </c:numRef>
          </c:xVal>
          <c:yVal>
            <c:numRef>
              <c:f>Graph!$D$817:$D$976</c:f>
              <c:numCache>
                <c:formatCode>General</c:formatCode>
                <c:ptCount val="160"/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C-47E8-8DCC-60F9EBDFD067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Graph!$A$816:$A$977</c:f>
              <c:numCache>
                <c:formatCode>General</c:formatCode>
                <c:ptCount val="162"/>
                <c:pt idx="0">
                  <c:v>815</c:v>
                </c:pt>
                <c:pt idx="1">
                  <c:v>816</c:v>
                </c:pt>
                <c:pt idx="2">
                  <c:v>817</c:v>
                </c:pt>
                <c:pt idx="3">
                  <c:v>818</c:v>
                </c:pt>
                <c:pt idx="4">
                  <c:v>819</c:v>
                </c:pt>
                <c:pt idx="5">
                  <c:v>820</c:v>
                </c:pt>
                <c:pt idx="6">
                  <c:v>821</c:v>
                </c:pt>
                <c:pt idx="7">
                  <c:v>822</c:v>
                </c:pt>
                <c:pt idx="8">
                  <c:v>823</c:v>
                </c:pt>
                <c:pt idx="9">
                  <c:v>824</c:v>
                </c:pt>
                <c:pt idx="10">
                  <c:v>825</c:v>
                </c:pt>
                <c:pt idx="11">
                  <c:v>826</c:v>
                </c:pt>
                <c:pt idx="12">
                  <c:v>827</c:v>
                </c:pt>
                <c:pt idx="13">
                  <c:v>828</c:v>
                </c:pt>
                <c:pt idx="14">
                  <c:v>829</c:v>
                </c:pt>
                <c:pt idx="15">
                  <c:v>830</c:v>
                </c:pt>
                <c:pt idx="16">
                  <c:v>831</c:v>
                </c:pt>
                <c:pt idx="17">
                  <c:v>832</c:v>
                </c:pt>
                <c:pt idx="18">
                  <c:v>833</c:v>
                </c:pt>
                <c:pt idx="19">
                  <c:v>834</c:v>
                </c:pt>
                <c:pt idx="20">
                  <c:v>835</c:v>
                </c:pt>
                <c:pt idx="21">
                  <c:v>836</c:v>
                </c:pt>
                <c:pt idx="22">
                  <c:v>837</c:v>
                </c:pt>
                <c:pt idx="23">
                  <c:v>838</c:v>
                </c:pt>
                <c:pt idx="24">
                  <c:v>839</c:v>
                </c:pt>
                <c:pt idx="25">
                  <c:v>840</c:v>
                </c:pt>
                <c:pt idx="26">
                  <c:v>841</c:v>
                </c:pt>
                <c:pt idx="27">
                  <c:v>842</c:v>
                </c:pt>
                <c:pt idx="28">
                  <c:v>843</c:v>
                </c:pt>
                <c:pt idx="29">
                  <c:v>844</c:v>
                </c:pt>
                <c:pt idx="30">
                  <c:v>845</c:v>
                </c:pt>
                <c:pt idx="31">
                  <c:v>846</c:v>
                </c:pt>
                <c:pt idx="32">
                  <c:v>847</c:v>
                </c:pt>
                <c:pt idx="33">
                  <c:v>848</c:v>
                </c:pt>
                <c:pt idx="34">
                  <c:v>849</c:v>
                </c:pt>
                <c:pt idx="35">
                  <c:v>850</c:v>
                </c:pt>
                <c:pt idx="36">
                  <c:v>851</c:v>
                </c:pt>
                <c:pt idx="37">
                  <c:v>852</c:v>
                </c:pt>
                <c:pt idx="38">
                  <c:v>853</c:v>
                </c:pt>
                <c:pt idx="39">
                  <c:v>854</c:v>
                </c:pt>
                <c:pt idx="40">
                  <c:v>855</c:v>
                </c:pt>
                <c:pt idx="41">
                  <c:v>856</c:v>
                </c:pt>
                <c:pt idx="42">
                  <c:v>857</c:v>
                </c:pt>
                <c:pt idx="43">
                  <c:v>858</c:v>
                </c:pt>
                <c:pt idx="44">
                  <c:v>859</c:v>
                </c:pt>
                <c:pt idx="45">
                  <c:v>860</c:v>
                </c:pt>
                <c:pt idx="46">
                  <c:v>861</c:v>
                </c:pt>
                <c:pt idx="47">
                  <c:v>862</c:v>
                </c:pt>
                <c:pt idx="48">
                  <c:v>863</c:v>
                </c:pt>
                <c:pt idx="49">
                  <c:v>864</c:v>
                </c:pt>
                <c:pt idx="50">
                  <c:v>865</c:v>
                </c:pt>
                <c:pt idx="51">
                  <c:v>866</c:v>
                </c:pt>
                <c:pt idx="52">
                  <c:v>867</c:v>
                </c:pt>
                <c:pt idx="53">
                  <c:v>868</c:v>
                </c:pt>
                <c:pt idx="54">
                  <c:v>869</c:v>
                </c:pt>
                <c:pt idx="55">
                  <c:v>870</c:v>
                </c:pt>
                <c:pt idx="56">
                  <c:v>871</c:v>
                </c:pt>
                <c:pt idx="57">
                  <c:v>872</c:v>
                </c:pt>
                <c:pt idx="58">
                  <c:v>873</c:v>
                </c:pt>
                <c:pt idx="59">
                  <c:v>874</c:v>
                </c:pt>
                <c:pt idx="60">
                  <c:v>875</c:v>
                </c:pt>
                <c:pt idx="61">
                  <c:v>876</c:v>
                </c:pt>
                <c:pt idx="62">
                  <c:v>877</c:v>
                </c:pt>
                <c:pt idx="63">
                  <c:v>878</c:v>
                </c:pt>
                <c:pt idx="64">
                  <c:v>879</c:v>
                </c:pt>
                <c:pt idx="65">
                  <c:v>880</c:v>
                </c:pt>
                <c:pt idx="66">
                  <c:v>881</c:v>
                </c:pt>
                <c:pt idx="67">
                  <c:v>882</c:v>
                </c:pt>
                <c:pt idx="68">
                  <c:v>883</c:v>
                </c:pt>
                <c:pt idx="69">
                  <c:v>884</c:v>
                </c:pt>
                <c:pt idx="70">
                  <c:v>885</c:v>
                </c:pt>
                <c:pt idx="71">
                  <c:v>886</c:v>
                </c:pt>
                <c:pt idx="72">
                  <c:v>887</c:v>
                </c:pt>
                <c:pt idx="73">
                  <c:v>888</c:v>
                </c:pt>
                <c:pt idx="74">
                  <c:v>889</c:v>
                </c:pt>
                <c:pt idx="75">
                  <c:v>890</c:v>
                </c:pt>
                <c:pt idx="76">
                  <c:v>891</c:v>
                </c:pt>
                <c:pt idx="77">
                  <c:v>892</c:v>
                </c:pt>
                <c:pt idx="78">
                  <c:v>893</c:v>
                </c:pt>
                <c:pt idx="79">
                  <c:v>894</c:v>
                </c:pt>
                <c:pt idx="80">
                  <c:v>895</c:v>
                </c:pt>
                <c:pt idx="81">
                  <c:v>896</c:v>
                </c:pt>
                <c:pt idx="82">
                  <c:v>897</c:v>
                </c:pt>
                <c:pt idx="83">
                  <c:v>898</c:v>
                </c:pt>
                <c:pt idx="84">
                  <c:v>899</c:v>
                </c:pt>
                <c:pt idx="85">
                  <c:v>900</c:v>
                </c:pt>
                <c:pt idx="86">
                  <c:v>901</c:v>
                </c:pt>
                <c:pt idx="87">
                  <c:v>902</c:v>
                </c:pt>
                <c:pt idx="88">
                  <c:v>903</c:v>
                </c:pt>
                <c:pt idx="89">
                  <c:v>904</c:v>
                </c:pt>
                <c:pt idx="90">
                  <c:v>905</c:v>
                </c:pt>
                <c:pt idx="91">
                  <c:v>906</c:v>
                </c:pt>
                <c:pt idx="92">
                  <c:v>907</c:v>
                </c:pt>
                <c:pt idx="93">
                  <c:v>908</c:v>
                </c:pt>
                <c:pt idx="94">
                  <c:v>909</c:v>
                </c:pt>
                <c:pt idx="95">
                  <c:v>910</c:v>
                </c:pt>
                <c:pt idx="96">
                  <c:v>911</c:v>
                </c:pt>
                <c:pt idx="97">
                  <c:v>912</c:v>
                </c:pt>
                <c:pt idx="98">
                  <c:v>913</c:v>
                </c:pt>
                <c:pt idx="99">
                  <c:v>914</c:v>
                </c:pt>
                <c:pt idx="100">
                  <c:v>915</c:v>
                </c:pt>
                <c:pt idx="101">
                  <c:v>916</c:v>
                </c:pt>
                <c:pt idx="102">
                  <c:v>917</c:v>
                </c:pt>
                <c:pt idx="103">
                  <c:v>918</c:v>
                </c:pt>
                <c:pt idx="104">
                  <c:v>919</c:v>
                </c:pt>
                <c:pt idx="105">
                  <c:v>920</c:v>
                </c:pt>
                <c:pt idx="106">
                  <c:v>921</c:v>
                </c:pt>
                <c:pt idx="107">
                  <c:v>922</c:v>
                </c:pt>
                <c:pt idx="108">
                  <c:v>923</c:v>
                </c:pt>
                <c:pt idx="109">
                  <c:v>924</c:v>
                </c:pt>
                <c:pt idx="110">
                  <c:v>925</c:v>
                </c:pt>
                <c:pt idx="111">
                  <c:v>926</c:v>
                </c:pt>
                <c:pt idx="112">
                  <c:v>927</c:v>
                </c:pt>
                <c:pt idx="113">
                  <c:v>928</c:v>
                </c:pt>
                <c:pt idx="114">
                  <c:v>929</c:v>
                </c:pt>
                <c:pt idx="115">
                  <c:v>930</c:v>
                </c:pt>
                <c:pt idx="116">
                  <c:v>931</c:v>
                </c:pt>
                <c:pt idx="117">
                  <c:v>932</c:v>
                </c:pt>
                <c:pt idx="118">
                  <c:v>933</c:v>
                </c:pt>
                <c:pt idx="119">
                  <c:v>934</c:v>
                </c:pt>
                <c:pt idx="120">
                  <c:v>935</c:v>
                </c:pt>
                <c:pt idx="121">
                  <c:v>936</c:v>
                </c:pt>
                <c:pt idx="122">
                  <c:v>937</c:v>
                </c:pt>
                <c:pt idx="123">
                  <c:v>938</c:v>
                </c:pt>
                <c:pt idx="124">
                  <c:v>939</c:v>
                </c:pt>
                <c:pt idx="125">
                  <c:v>940</c:v>
                </c:pt>
                <c:pt idx="126">
                  <c:v>941</c:v>
                </c:pt>
                <c:pt idx="127">
                  <c:v>942</c:v>
                </c:pt>
                <c:pt idx="128">
                  <c:v>943</c:v>
                </c:pt>
                <c:pt idx="129">
                  <c:v>944</c:v>
                </c:pt>
                <c:pt idx="130">
                  <c:v>945</c:v>
                </c:pt>
                <c:pt idx="131">
                  <c:v>946</c:v>
                </c:pt>
                <c:pt idx="132">
                  <c:v>947</c:v>
                </c:pt>
                <c:pt idx="133">
                  <c:v>948</c:v>
                </c:pt>
                <c:pt idx="134">
                  <c:v>949</c:v>
                </c:pt>
                <c:pt idx="135">
                  <c:v>950</c:v>
                </c:pt>
                <c:pt idx="136">
                  <c:v>951</c:v>
                </c:pt>
                <c:pt idx="137">
                  <c:v>952</c:v>
                </c:pt>
                <c:pt idx="138">
                  <c:v>953</c:v>
                </c:pt>
                <c:pt idx="139">
                  <c:v>954</c:v>
                </c:pt>
                <c:pt idx="140">
                  <c:v>955</c:v>
                </c:pt>
                <c:pt idx="141">
                  <c:v>956</c:v>
                </c:pt>
                <c:pt idx="142">
                  <c:v>957</c:v>
                </c:pt>
                <c:pt idx="143">
                  <c:v>958</c:v>
                </c:pt>
                <c:pt idx="144">
                  <c:v>959</c:v>
                </c:pt>
                <c:pt idx="145">
                  <c:v>960</c:v>
                </c:pt>
                <c:pt idx="146">
                  <c:v>961</c:v>
                </c:pt>
                <c:pt idx="147">
                  <c:v>962</c:v>
                </c:pt>
                <c:pt idx="148">
                  <c:v>963</c:v>
                </c:pt>
                <c:pt idx="149">
                  <c:v>964</c:v>
                </c:pt>
                <c:pt idx="150">
                  <c:v>965</c:v>
                </c:pt>
                <c:pt idx="151">
                  <c:v>966</c:v>
                </c:pt>
                <c:pt idx="152">
                  <c:v>967</c:v>
                </c:pt>
                <c:pt idx="153">
                  <c:v>968</c:v>
                </c:pt>
                <c:pt idx="154">
                  <c:v>969</c:v>
                </c:pt>
                <c:pt idx="155">
                  <c:v>970</c:v>
                </c:pt>
                <c:pt idx="156">
                  <c:v>971</c:v>
                </c:pt>
                <c:pt idx="157">
                  <c:v>972</c:v>
                </c:pt>
                <c:pt idx="158">
                  <c:v>973</c:v>
                </c:pt>
                <c:pt idx="159">
                  <c:v>974</c:v>
                </c:pt>
                <c:pt idx="160">
                  <c:v>975</c:v>
                </c:pt>
                <c:pt idx="161">
                  <c:v>976</c:v>
                </c:pt>
              </c:numCache>
            </c:numRef>
          </c:xVal>
          <c:yVal>
            <c:numRef>
              <c:f>Graph!$B$817:$B$976</c:f>
              <c:numCache>
                <c:formatCode>General</c:formatCode>
                <c:ptCount val="1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1C-47E8-8DCC-60F9EBDFD067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Graph!$A$816:$A$977</c:f>
              <c:numCache>
                <c:formatCode>General</c:formatCode>
                <c:ptCount val="162"/>
                <c:pt idx="0">
                  <c:v>815</c:v>
                </c:pt>
                <c:pt idx="1">
                  <c:v>816</c:v>
                </c:pt>
                <c:pt idx="2">
                  <c:v>817</c:v>
                </c:pt>
                <c:pt idx="3">
                  <c:v>818</c:v>
                </c:pt>
                <c:pt idx="4">
                  <c:v>819</c:v>
                </c:pt>
                <c:pt idx="5">
                  <c:v>820</c:v>
                </c:pt>
                <c:pt idx="6">
                  <c:v>821</c:v>
                </c:pt>
                <c:pt idx="7">
                  <c:v>822</c:v>
                </c:pt>
                <c:pt idx="8">
                  <c:v>823</c:v>
                </c:pt>
                <c:pt idx="9">
                  <c:v>824</c:v>
                </c:pt>
                <c:pt idx="10">
                  <c:v>825</c:v>
                </c:pt>
                <c:pt idx="11">
                  <c:v>826</c:v>
                </c:pt>
                <c:pt idx="12">
                  <c:v>827</c:v>
                </c:pt>
                <c:pt idx="13">
                  <c:v>828</c:v>
                </c:pt>
                <c:pt idx="14">
                  <c:v>829</c:v>
                </c:pt>
                <c:pt idx="15">
                  <c:v>830</c:v>
                </c:pt>
                <c:pt idx="16">
                  <c:v>831</c:v>
                </c:pt>
                <c:pt idx="17">
                  <c:v>832</c:v>
                </c:pt>
                <c:pt idx="18">
                  <c:v>833</c:v>
                </c:pt>
                <c:pt idx="19">
                  <c:v>834</c:v>
                </c:pt>
                <c:pt idx="20">
                  <c:v>835</c:v>
                </c:pt>
                <c:pt idx="21">
                  <c:v>836</c:v>
                </c:pt>
                <c:pt idx="22">
                  <c:v>837</c:v>
                </c:pt>
                <c:pt idx="23">
                  <c:v>838</c:v>
                </c:pt>
                <c:pt idx="24">
                  <c:v>839</c:v>
                </c:pt>
                <c:pt idx="25">
                  <c:v>840</c:v>
                </c:pt>
                <c:pt idx="26">
                  <c:v>841</c:v>
                </c:pt>
                <c:pt idx="27">
                  <c:v>842</c:v>
                </c:pt>
                <c:pt idx="28">
                  <c:v>843</c:v>
                </c:pt>
                <c:pt idx="29">
                  <c:v>844</c:v>
                </c:pt>
                <c:pt idx="30">
                  <c:v>845</c:v>
                </c:pt>
                <c:pt idx="31">
                  <c:v>846</c:v>
                </c:pt>
                <c:pt idx="32">
                  <c:v>847</c:v>
                </c:pt>
                <c:pt idx="33">
                  <c:v>848</c:v>
                </c:pt>
                <c:pt idx="34">
                  <c:v>849</c:v>
                </c:pt>
                <c:pt idx="35">
                  <c:v>850</c:v>
                </c:pt>
                <c:pt idx="36">
                  <c:v>851</c:v>
                </c:pt>
                <c:pt idx="37">
                  <c:v>852</c:v>
                </c:pt>
                <c:pt idx="38">
                  <c:v>853</c:v>
                </c:pt>
                <c:pt idx="39">
                  <c:v>854</c:v>
                </c:pt>
                <c:pt idx="40">
                  <c:v>855</c:v>
                </c:pt>
                <c:pt idx="41">
                  <c:v>856</c:v>
                </c:pt>
                <c:pt idx="42">
                  <c:v>857</c:v>
                </c:pt>
                <c:pt idx="43">
                  <c:v>858</c:v>
                </c:pt>
                <c:pt idx="44">
                  <c:v>859</c:v>
                </c:pt>
                <c:pt idx="45">
                  <c:v>860</c:v>
                </c:pt>
                <c:pt idx="46">
                  <c:v>861</c:v>
                </c:pt>
                <c:pt idx="47">
                  <c:v>862</c:v>
                </c:pt>
                <c:pt idx="48">
                  <c:v>863</c:v>
                </c:pt>
                <c:pt idx="49">
                  <c:v>864</c:v>
                </c:pt>
                <c:pt idx="50">
                  <c:v>865</c:v>
                </c:pt>
                <c:pt idx="51">
                  <c:v>866</c:v>
                </c:pt>
                <c:pt idx="52">
                  <c:v>867</c:v>
                </c:pt>
                <c:pt idx="53">
                  <c:v>868</c:v>
                </c:pt>
                <c:pt idx="54">
                  <c:v>869</c:v>
                </c:pt>
                <c:pt idx="55">
                  <c:v>870</c:v>
                </c:pt>
                <c:pt idx="56">
                  <c:v>871</c:v>
                </c:pt>
                <c:pt idx="57">
                  <c:v>872</c:v>
                </c:pt>
                <c:pt idx="58">
                  <c:v>873</c:v>
                </c:pt>
                <c:pt idx="59">
                  <c:v>874</c:v>
                </c:pt>
                <c:pt idx="60">
                  <c:v>875</c:v>
                </c:pt>
                <c:pt idx="61">
                  <c:v>876</c:v>
                </c:pt>
                <c:pt idx="62">
                  <c:v>877</c:v>
                </c:pt>
                <c:pt idx="63">
                  <c:v>878</c:v>
                </c:pt>
                <c:pt idx="64">
                  <c:v>879</c:v>
                </c:pt>
                <c:pt idx="65">
                  <c:v>880</c:v>
                </c:pt>
                <c:pt idx="66">
                  <c:v>881</c:v>
                </c:pt>
                <c:pt idx="67">
                  <c:v>882</c:v>
                </c:pt>
                <c:pt idx="68">
                  <c:v>883</c:v>
                </c:pt>
                <c:pt idx="69">
                  <c:v>884</c:v>
                </c:pt>
                <c:pt idx="70">
                  <c:v>885</c:v>
                </c:pt>
                <c:pt idx="71">
                  <c:v>886</c:v>
                </c:pt>
                <c:pt idx="72">
                  <c:v>887</c:v>
                </c:pt>
                <c:pt idx="73">
                  <c:v>888</c:v>
                </c:pt>
                <c:pt idx="74">
                  <c:v>889</c:v>
                </c:pt>
                <c:pt idx="75">
                  <c:v>890</c:v>
                </c:pt>
                <c:pt idx="76">
                  <c:v>891</c:v>
                </c:pt>
                <c:pt idx="77">
                  <c:v>892</c:v>
                </c:pt>
                <c:pt idx="78">
                  <c:v>893</c:v>
                </c:pt>
                <c:pt idx="79">
                  <c:v>894</c:v>
                </c:pt>
                <c:pt idx="80">
                  <c:v>895</c:v>
                </c:pt>
                <c:pt idx="81">
                  <c:v>896</c:v>
                </c:pt>
                <c:pt idx="82">
                  <c:v>897</c:v>
                </c:pt>
                <c:pt idx="83">
                  <c:v>898</c:v>
                </c:pt>
                <c:pt idx="84">
                  <c:v>899</c:v>
                </c:pt>
                <c:pt idx="85">
                  <c:v>900</c:v>
                </c:pt>
                <c:pt idx="86">
                  <c:v>901</c:v>
                </c:pt>
                <c:pt idx="87">
                  <c:v>902</c:v>
                </c:pt>
                <c:pt idx="88">
                  <c:v>903</c:v>
                </c:pt>
                <c:pt idx="89">
                  <c:v>904</c:v>
                </c:pt>
                <c:pt idx="90">
                  <c:v>905</c:v>
                </c:pt>
                <c:pt idx="91">
                  <c:v>906</c:v>
                </c:pt>
                <c:pt idx="92">
                  <c:v>907</c:v>
                </c:pt>
                <c:pt idx="93">
                  <c:v>908</c:v>
                </c:pt>
                <c:pt idx="94">
                  <c:v>909</c:v>
                </c:pt>
                <c:pt idx="95">
                  <c:v>910</c:v>
                </c:pt>
                <c:pt idx="96">
                  <c:v>911</c:v>
                </c:pt>
                <c:pt idx="97">
                  <c:v>912</c:v>
                </c:pt>
                <c:pt idx="98">
                  <c:v>913</c:v>
                </c:pt>
                <c:pt idx="99">
                  <c:v>914</c:v>
                </c:pt>
                <c:pt idx="100">
                  <c:v>915</c:v>
                </c:pt>
                <c:pt idx="101">
                  <c:v>916</c:v>
                </c:pt>
                <c:pt idx="102">
                  <c:v>917</c:v>
                </c:pt>
                <c:pt idx="103">
                  <c:v>918</c:v>
                </c:pt>
                <c:pt idx="104">
                  <c:v>919</c:v>
                </c:pt>
                <c:pt idx="105">
                  <c:v>920</c:v>
                </c:pt>
                <c:pt idx="106">
                  <c:v>921</c:v>
                </c:pt>
                <c:pt idx="107">
                  <c:v>922</c:v>
                </c:pt>
                <c:pt idx="108">
                  <c:v>923</c:v>
                </c:pt>
                <c:pt idx="109">
                  <c:v>924</c:v>
                </c:pt>
                <c:pt idx="110">
                  <c:v>925</c:v>
                </c:pt>
                <c:pt idx="111">
                  <c:v>926</c:v>
                </c:pt>
                <c:pt idx="112">
                  <c:v>927</c:v>
                </c:pt>
                <c:pt idx="113">
                  <c:v>928</c:v>
                </c:pt>
                <c:pt idx="114">
                  <c:v>929</c:v>
                </c:pt>
                <c:pt idx="115">
                  <c:v>930</c:v>
                </c:pt>
                <c:pt idx="116">
                  <c:v>931</c:v>
                </c:pt>
                <c:pt idx="117">
                  <c:v>932</c:v>
                </c:pt>
                <c:pt idx="118">
                  <c:v>933</c:v>
                </c:pt>
                <c:pt idx="119">
                  <c:v>934</c:v>
                </c:pt>
                <c:pt idx="120">
                  <c:v>935</c:v>
                </c:pt>
                <c:pt idx="121">
                  <c:v>936</c:v>
                </c:pt>
                <c:pt idx="122">
                  <c:v>937</c:v>
                </c:pt>
                <c:pt idx="123">
                  <c:v>938</c:v>
                </c:pt>
                <c:pt idx="124">
                  <c:v>939</c:v>
                </c:pt>
                <c:pt idx="125">
                  <c:v>940</c:v>
                </c:pt>
                <c:pt idx="126">
                  <c:v>941</c:v>
                </c:pt>
                <c:pt idx="127">
                  <c:v>942</c:v>
                </c:pt>
                <c:pt idx="128">
                  <c:v>943</c:v>
                </c:pt>
                <c:pt idx="129">
                  <c:v>944</c:v>
                </c:pt>
                <c:pt idx="130">
                  <c:v>945</c:v>
                </c:pt>
                <c:pt idx="131">
                  <c:v>946</c:v>
                </c:pt>
                <c:pt idx="132">
                  <c:v>947</c:v>
                </c:pt>
                <c:pt idx="133">
                  <c:v>948</c:v>
                </c:pt>
                <c:pt idx="134">
                  <c:v>949</c:v>
                </c:pt>
                <c:pt idx="135">
                  <c:v>950</c:v>
                </c:pt>
                <c:pt idx="136">
                  <c:v>951</c:v>
                </c:pt>
                <c:pt idx="137">
                  <c:v>952</c:v>
                </c:pt>
                <c:pt idx="138">
                  <c:v>953</c:v>
                </c:pt>
                <c:pt idx="139">
                  <c:v>954</c:v>
                </c:pt>
                <c:pt idx="140">
                  <c:v>955</c:v>
                </c:pt>
                <c:pt idx="141">
                  <c:v>956</c:v>
                </c:pt>
                <c:pt idx="142">
                  <c:v>957</c:v>
                </c:pt>
                <c:pt idx="143">
                  <c:v>958</c:v>
                </c:pt>
                <c:pt idx="144">
                  <c:v>959</c:v>
                </c:pt>
                <c:pt idx="145">
                  <c:v>960</c:v>
                </c:pt>
                <c:pt idx="146">
                  <c:v>961</c:v>
                </c:pt>
                <c:pt idx="147">
                  <c:v>962</c:v>
                </c:pt>
                <c:pt idx="148">
                  <c:v>963</c:v>
                </c:pt>
                <c:pt idx="149">
                  <c:v>964</c:v>
                </c:pt>
                <c:pt idx="150">
                  <c:v>965</c:v>
                </c:pt>
                <c:pt idx="151">
                  <c:v>966</c:v>
                </c:pt>
                <c:pt idx="152">
                  <c:v>967</c:v>
                </c:pt>
                <c:pt idx="153">
                  <c:v>968</c:v>
                </c:pt>
                <c:pt idx="154">
                  <c:v>969</c:v>
                </c:pt>
                <c:pt idx="155">
                  <c:v>970</c:v>
                </c:pt>
                <c:pt idx="156">
                  <c:v>971</c:v>
                </c:pt>
                <c:pt idx="157">
                  <c:v>972</c:v>
                </c:pt>
                <c:pt idx="158">
                  <c:v>973</c:v>
                </c:pt>
                <c:pt idx="159">
                  <c:v>974</c:v>
                </c:pt>
                <c:pt idx="160">
                  <c:v>975</c:v>
                </c:pt>
                <c:pt idx="161">
                  <c:v>976</c:v>
                </c:pt>
              </c:numCache>
            </c:numRef>
          </c:xVal>
          <c:yVal>
            <c:numRef>
              <c:f>Graph!$C$817:$C$976</c:f>
              <c:numCache>
                <c:formatCode>General</c:formatCode>
                <c:ptCount val="1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1C-47E8-8DCC-60F9EBDFD067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Graph!$A$816:$A$977</c:f>
              <c:numCache>
                <c:formatCode>General</c:formatCode>
                <c:ptCount val="162"/>
                <c:pt idx="0">
                  <c:v>815</c:v>
                </c:pt>
                <c:pt idx="1">
                  <c:v>816</c:v>
                </c:pt>
                <c:pt idx="2">
                  <c:v>817</c:v>
                </c:pt>
                <c:pt idx="3">
                  <c:v>818</c:v>
                </c:pt>
                <c:pt idx="4">
                  <c:v>819</c:v>
                </c:pt>
                <c:pt idx="5">
                  <c:v>820</c:v>
                </c:pt>
                <c:pt idx="6">
                  <c:v>821</c:v>
                </c:pt>
                <c:pt idx="7">
                  <c:v>822</c:v>
                </c:pt>
                <c:pt idx="8">
                  <c:v>823</c:v>
                </c:pt>
                <c:pt idx="9">
                  <c:v>824</c:v>
                </c:pt>
                <c:pt idx="10">
                  <c:v>825</c:v>
                </c:pt>
                <c:pt idx="11">
                  <c:v>826</c:v>
                </c:pt>
                <c:pt idx="12">
                  <c:v>827</c:v>
                </c:pt>
                <c:pt idx="13">
                  <c:v>828</c:v>
                </c:pt>
                <c:pt idx="14">
                  <c:v>829</c:v>
                </c:pt>
                <c:pt idx="15">
                  <c:v>830</c:v>
                </c:pt>
                <c:pt idx="16">
                  <c:v>831</c:v>
                </c:pt>
                <c:pt idx="17">
                  <c:v>832</c:v>
                </c:pt>
                <c:pt idx="18">
                  <c:v>833</c:v>
                </c:pt>
                <c:pt idx="19">
                  <c:v>834</c:v>
                </c:pt>
                <c:pt idx="20">
                  <c:v>835</c:v>
                </c:pt>
                <c:pt idx="21">
                  <c:v>836</c:v>
                </c:pt>
                <c:pt idx="22">
                  <c:v>837</c:v>
                </c:pt>
                <c:pt idx="23">
                  <c:v>838</c:v>
                </c:pt>
                <c:pt idx="24">
                  <c:v>839</c:v>
                </c:pt>
                <c:pt idx="25">
                  <c:v>840</c:v>
                </c:pt>
                <c:pt idx="26">
                  <c:v>841</c:v>
                </c:pt>
                <c:pt idx="27">
                  <c:v>842</c:v>
                </c:pt>
                <c:pt idx="28">
                  <c:v>843</c:v>
                </c:pt>
                <c:pt idx="29">
                  <c:v>844</c:v>
                </c:pt>
                <c:pt idx="30">
                  <c:v>845</c:v>
                </c:pt>
                <c:pt idx="31">
                  <c:v>846</c:v>
                </c:pt>
                <c:pt idx="32">
                  <c:v>847</c:v>
                </c:pt>
                <c:pt idx="33">
                  <c:v>848</c:v>
                </c:pt>
                <c:pt idx="34">
                  <c:v>849</c:v>
                </c:pt>
                <c:pt idx="35">
                  <c:v>850</c:v>
                </c:pt>
                <c:pt idx="36">
                  <c:v>851</c:v>
                </c:pt>
                <c:pt idx="37">
                  <c:v>852</c:v>
                </c:pt>
                <c:pt idx="38">
                  <c:v>853</c:v>
                </c:pt>
                <c:pt idx="39">
                  <c:v>854</c:v>
                </c:pt>
                <c:pt idx="40">
                  <c:v>855</c:v>
                </c:pt>
                <c:pt idx="41">
                  <c:v>856</c:v>
                </c:pt>
                <c:pt idx="42">
                  <c:v>857</c:v>
                </c:pt>
                <c:pt idx="43">
                  <c:v>858</c:v>
                </c:pt>
                <c:pt idx="44">
                  <c:v>859</c:v>
                </c:pt>
                <c:pt idx="45">
                  <c:v>860</c:v>
                </c:pt>
                <c:pt idx="46">
                  <c:v>861</c:v>
                </c:pt>
                <c:pt idx="47">
                  <c:v>862</c:v>
                </c:pt>
                <c:pt idx="48">
                  <c:v>863</c:v>
                </c:pt>
                <c:pt idx="49">
                  <c:v>864</c:v>
                </c:pt>
                <c:pt idx="50">
                  <c:v>865</c:v>
                </c:pt>
                <c:pt idx="51">
                  <c:v>866</c:v>
                </c:pt>
                <c:pt idx="52">
                  <c:v>867</c:v>
                </c:pt>
                <c:pt idx="53">
                  <c:v>868</c:v>
                </c:pt>
                <c:pt idx="54">
                  <c:v>869</c:v>
                </c:pt>
                <c:pt idx="55">
                  <c:v>870</c:v>
                </c:pt>
                <c:pt idx="56">
                  <c:v>871</c:v>
                </c:pt>
                <c:pt idx="57">
                  <c:v>872</c:v>
                </c:pt>
                <c:pt idx="58">
                  <c:v>873</c:v>
                </c:pt>
                <c:pt idx="59">
                  <c:v>874</c:v>
                </c:pt>
                <c:pt idx="60">
                  <c:v>875</c:v>
                </c:pt>
                <c:pt idx="61">
                  <c:v>876</c:v>
                </c:pt>
                <c:pt idx="62">
                  <c:v>877</c:v>
                </c:pt>
                <c:pt idx="63">
                  <c:v>878</c:v>
                </c:pt>
                <c:pt idx="64">
                  <c:v>879</c:v>
                </c:pt>
                <c:pt idx="65">
                  <c:v>880</c:v>
                </c:pt>
                <c:pt idx="66">
                  <c:v>881</c:v>
                </c:pt>
                <c:pt idx="67">
                  <c:v>882</c:v>
                </c:pt>
                <c:pt idx="68">
                  <c:v>883</c:v>
                </c:pt>
                <c:pt idx="69">
                  <c:v>884</c:v>
                </c:pt>
                <c:pt idx="70">
                  <c:v>885</c:v>
                </c:pt>
                <c:pt idx="71">
                  <c:v>886</c:v>
                </c:pt>
                <c:pt idx="72">
                  <c:v>887</c:v>
                </c:pt>
                <c:pt idx="73">
                  <c:v>888</c:v>
                </c:pt>
                <c:pt idx="74">
                  <c:v>889</c:v>
                </c:pt>
                <c:pt idx="75">
                  <c:v>890</c:v>
                </c:pt>
                <c:pt idx="76">
                  <c:v>891</c:v>
                </c:pt>
                <c:pt idx="77">
                  <c:v>892</c:v>
                </c:pt>
                <c:pt idx="78">
                  <c:v>893</c:v>
                </c:pt>
                <c:pt idx="79">
                  <c:v>894</c:v>
                </c:pt>
                <c:pt idx="80">
                  <c:v>895</c:v>
                </c:pt>
                <c:pt idx="81">
                  <c:v>896</c:v>
                </c:pt>
                <c:pt idx="82">
                  <c:v>897</c:v>
                </c:pt>
                <c:pt idx="83">
                  <c:v>898</c:v>
                </c:pt>
                <c:pt idx="84">
                  <c:v>899</c:v>
                </c:pt>
                <c:pt idx="85">
                  <c:v>900</c:v>
                </c:pt>
                <c:pt idx="86">
                  <c:v>901</c:v>
                </c:pt>
                <c:pt idx="87">
                  <c:v>902</c:v>
                </c:pt>
                <c:pt idx="88">
                  <c:v>903</c:v>
                </c:pt>
                <c:pt idx="89">
                  <c:v>904</c:v>
                </c:pt>
                <c:pt idx="90">
                  <c:v>905</c:v>
                </c:pt>
                <c:pt idx="91">
                  <c:v>906</c:v>
                </c:pt>
                <c:pt idx="92">
                  <c:v>907</c:v>
                </c:pt>
                <c:pt idx="93">
                  <c:v>908</c:v>
                </c:pt>
                <c:pt idx="94">
                  <c:v>909</c:v>
                </c:pt>
                <c:pt idx="95">
                  <c:v>910</c:v>
                </c:pt>
                <c:pt idx="96">
                  <c:v>911</c:v>
                </c:pt>
                <c:pt idx="97">
                  <c:v>912</c:v>
                </c:pt>
                <c:pt idx="98">
                  <c:v>913</c:v>
                </c:pt>
                <c:pt idx="99">
                  <c:v>914</c:v>
                </c:pt>
                <c:pt idx="100">
                  <c:v>915</c:v>
                </c:pt>
                <c:pt idx="101">
                  <c:v>916</c:v>
                </c:pt>
                <c:pt idx="102">
                  <c:v>917</c:v>
                </c:pt>
                <c:pt idx="103">
                  <c:v>918</c:v>
                </c:pt>
                <c:pt idx="104">
                  <c:v>919</c:v>
                </c:pt>
                <c:pt idx="105">
                  <c:v>920</c:v>
                </c:pt>
                <c:pt idx="106">
                  <c:v>921</c:v>
                </c:pt>
                <c:pt idx="107">
                  <c:v>922</c:v>
                </c:pt>
                <c:pt idx="108">
                  <c:v>923</c:v>
                </c:pt>
                <c:pt idx="109">
                  <c:v>924</c:v>
                </c:pt>
                <c:pt idx="110">
                  <c:v>925</c:v>
                </c:pt>
                <c:pt idx="111">
                  <c:v>926</c:v>
                </c:pt>
                <c:pt idx="112">
                  <c:v>927</c:v>
                </c:pt>
                <c:pt idx="113">
                  <c:v>928</c:v>
                </c:pt>
                <c:pt idx="114">
                  <c:v>929</c:v>
                </c:pt>
                <c:pt idx="115">
                  <c:v>930</c:v>
                </c:pt>
                <c:pt idx="116">
                  <c:v>931</c:v>
                </c:pt>
                <c:pt idx="117">
                  <c:v>932</c:v>
                </c:pt>
                <c:pt idx="118">
                  <c:v>933</c:v>
                </c:pt>
                <c:pt idx="119">
                  <c:v>934</c:v>
                </c:pt>
                <c:pt idx="120">
                  <c:v>935</c:v>
                </c:pt>
                <c:pt idx="121">
                  <c:v>936</c:v>
                </c:pt>
                <c:pt idx="122">
                  <c:v>937</c:v>
                </c:pt>
                <c:pt idx="123">
                  <c:v>938</c:v>
                </c:pt>
                <c:pt idx="124">
                  <c:v>939</c:v>
                </c:pt>
                <c:pt idx="125">
                  <c:v>940</c:v>
                </c:pt>
                <c:pt idx="126">
                  <c:v>941</c:v>
                </c:pt>
                <c:pt idx="127">
                  <c:v>942</c:v>
                </c:pt>
                <c:pt idx="128">
                  <c:v>943</c:v>
                </c:pt>
                <c:pt idx="129">
                  <c:v>944</c:v>
                </c:pt>
                <c:pt idx="130">
                  <c:v>945</c:v>
                </c:pt>
                <c:pt idx="131">
                  <c:v>946</c:v>
                </c:pt>
                <c:pt idx="132">
                  <c:v>947</c:v>
                </c:pt>
                <c:pt idx="133">
                  <c:v>948</c:v>
                </c:pt>
                <c:pt idx="134">
                  <c:v>949</c:v>
                </c:pt>
                <c:pt idx="135">
                  <c:v>950</c:v>
                </c:pt>
                <c:pt idx="136">
                  <c:v>951</c:v>
                </c:pt>
                <c:pt idx="137">
                  <c:v>952</c:v>
                </c:pt>
                <c:pt idx="138">
                  <c:v>953</c:v>
                </c:pt>
                <c:pt idx="139">
                  <c:v>954</c:v>
                </c:pt>
                <c:pt idx="140">
                  <c:v>955</c:v>
                </c:pt>
                <c:pt idx="141">
                  <c:v>956</c:v>
                </c:pt>
                <c:pt idx="142">
                  <c:v>957</c:v>
                </c:pt>
                <c:pt idx="143">
                  <c:v>958</c:v>
                </c:pt>
                <c:pt idx="144">
                  <c:v>959</c:v>
                </c:pt>
                <c:pt idx="145">
                  <c:v>960</c:v>
                </c:pt>
                <c:pt idx="146">
                  <c:v>961</c:v>
                </c:pt>
                <c:pt idx="147">
                  <c:v>962</c:v>
                </c:pt>
                <c:pt idx="148">
                  <c:v>963</c:v>
                </c:pt>
                <c:pt idx="149">
                  <c:v>964</c:v>
                </c:pt>
                <c:pt idx="150">
                  <c:v>965</c:v>
                </c:pt>
                <c:pt idx="151">
                  <c:v>966</c:v>
                </c:pt>
                <c:pt idx="152">
                  <c:v>967</c:v>
                </c:pt>
                <c:pt idx="153">
                  <c:v>968</c:v>
                </c:pt>
                <c:pt idx="154">
                  <c:v>969</c:v>
                </c:pt>
                <c:pt idx="155">
                  <c:v>970</c:v>
                </c:pt>
                <c:pt idx="156">
                  <c:v>971</c:v>
                </c:pt>
                <c:pt idx="157">
                  <c:v>972</c:v>
                </c:pt>
                <c:pt idx="158">
                  <c:v>973</c:v>
                </c:pt>
                <c:pt idx="159">
                  <c:v>974</c:v>
                </c:pt>
                <c:pt idx="160">
                  <c:v>975</c:v>
                </c:pt>
                <c:pt idx="161">
                  <c:v>976</c:v>
                </c:pt>
              </c:numCache>
            </c:numRef>
          </c:xVal>
          <c:yVal>
            <c:numRef>
              <c:f>Graph!$E$817:$E$976</c:f>
              <c:numCache>
                <c:formatCode>General</c:formatCode>
                <c:ptCount val="160"/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1C-47E8-8DCC-60F9EBDFD067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Graph!$A$816:$A$977</c:f>
              <c:numCache>
                <c:formatCode>General</c:formatCode>
                <c:ptCount val="162"/>
                <c:pt idx="0">
                  <c:v>815</c:v>
                </c:pt>
                <c:pt idx="1">
                  <c:v>816</c:v>
                </c:pt>
                <c:pt idx="2">
                  <c:v>817</c:v>
                </c:pt>
                <c:pt idx="3">
                  <c:v>818</c:v>
                </c:pt>
                <c:pt idx="4">
                  <c:v>819</c:v>
                </c:pt>
                <c:pt idx="5">
                  <c:v>820</c:v>
                </c:pt>
                <c:pt idx="6">
                  <c:v>821</c:v>
                </c:pt>
                <c:pt idx="7">
                  <c:v>822</c:v>
                </c:pt>
                <c:pt idx="8">
                  <c:v>823</c:v>
                </c:pt>
                <c:pt idx="9">
                  <c:v>824</c:v>
                </c:pt>
                <c:pt idx="10">
                  <c:v>825</c:v>
                </c:pt>
                <c:pt idx="11">
                  <c:v>826</c:v>
                </c:pt>
                <c:pt idx="12">
                  <c:v>827</c:v>
                </c:pt>
                <c:pt idx="13">
                  <c:v>828</c:v>
                </c:pt>
                <c:pt idx="14">
                  <c:v>829</c:v>
                </c:pt>
                <c:pt idx="15">
                  <c:v>830</c:v>
                </c:pt>
                <c:pt idx="16">
                  <c:v>831</c:v>
                </c:pt>
                <c:pt idx="17">
                  <c:v>832</c:v>
                </c:pt>
                <c:pt idx="18">
                  <c:v>833</c:v>
                </c:pt>
                <c:pt idx="19">
                  <c:v>834</c:v>
                </c:pt>
                <c:pt idx="20">
                  <c:v>835</c:v>
                </c:pt>
                <c:pt idx="21">
                  <c:v>836</c:v>
                </c:pt>
                <c:pt idx="22">
                  <c:v>837</c:v>
                </c:pt>
                <c:pt idx="23">
                  <c:v>838</c:v>
                </c:pt>
                <c:pt idx="24">
                  <c:v>839</c:v>
                </c:pt>
                <c:pt idx="25">
                  <c:v>840</c:v>
                </c:pt>
                <c:pt idx="26">
                  <c:v>841</c:v>
                </c:pt>
                <c:pt idx="27">
                  <c:v>842</c:v>
                </c:pt>
                <c:pt idx="28">
                  <c:v>843</c:v>
                </c:pt>
                <c:pt idx="29">
                  <c:v>844</c:v>
                </c:pt>
                <c:pt idx="30">
                  <c:v>845</c:v>
                </c:pt>
                <c:pt idx="31">
                  <c:v>846</c:v>
                </c:pt>
                <c:pt idx="32">
                  <c:v>847</c:v>
                </c:pt>
                <c:pt idx="33">
                  <c:v>848</c:v>
                </c:pt>
                <c:pt idx="34">
                  <c:v>849</c:v>
                </c:pt>
                <c:pt idx="35">
                  <c:v>850</c:v>
                </c:pt>
                <c:pt idx="36">
                  <c:v>851</c:v>
                </c:pt>
                <c:pt idx="37">
                  <c:v>852</c:v>
                </c:pt>
                <c:pt idx="38">
                  <c:v>853</c:v>
                </c:pt>
                <c:pt idx="39">
                  <c:v>854</c:v>
                </c:pt>
                <c:pt idx="40">
                  <c:v>855</c:v>
                </c:pt>
                <c:pt idx="41">
                  <c:v>856</c:v>
                </c:pt>
                <c:pt idx="42">
                  <c:v>857</c:v>
                </c:pt>
                <c:pt idx="43">
                  <c:v>858</c:v>
                </c:pt>
                <c:pt idx="44">
                  <c:v>859</c:v>
                </c:pt>
                <c:pt idx="45">
                  <c:v>860</c:v>
                </c:pt>
                <c:pt idx="46">
                  <c:v>861</c:v>
                </c:pt>
                <c:pt idx="47">
                  <c:v>862</c:v>
                </c:pt>
                <c:pt idx="48">
                  <c:v>863</c:v>
                </c:pt>
                <c:pt idx="49">
                  <c:v>864</c:v>
                </c:pt>
                <c:pt idx="50">
                  <c:v>865</c:v>
                </c:pt>
                <c:pt idx="51">
                  <c:v>866</c:v>
                </c:pt>
                <c:pt idx="52">
                  <c:v>867</c:v>
                </c:pt>
                <c:pt idx="53">
                  <c:v>868</c:v>
                </c:pt>
                <c:pt idx="54">
                  <c:v>869</c:v>
                </c:pt>
                <c:pt idx="55">
                  <c:v>870</c:v>
                </c:pt>
                <c:pt idx="56">
                  <c:v>871</c:v>
                </c:pt>
                <c:pt idx="57">
                  <c:v>872</c:v>
                </c:pt>
                <c:pt idx="58">
                  <c:v>873</c:v>
                </c:pt>
                <c:pt idx="59">
                  <c:v>874</c:v>
                </c:pt>
                <c:pt idx="60">
                  <c:v>875</c:v>
                </c:pt>
                <c:pt idx="61">
                  <c:v>876</c:v>
                </c:pt>
                <c:pt idx="62">
                  <c:v>877</c:v>
                </c:pt>
                <c:pt idx="63">
                  <c:v>878</c:v>
                </c:pt>
                <c:pt idx="64">
                  <c:v>879</c:v>
                </c:pt>
                <c:pt idx="65">
                  <c:v>880</c:v>
                </c:pt>
                <c:pt idx="66">
                  <c:v>881</c:v>
                </c:pt>
                <c:pt idx="67">
                  <c:v>882</c:v>
                </c:pt>
                <c:pt idx="68">
                  <c:v>883</c:v>
                </c:pt>
                <c:pt idx="69">
                  <c:v>884</c:v>
                </c:pt>
                <c:pt idx="70">
                  <c:v>885</c:v>
                </c:pt>
                <c:pt idx="71">
                  <c:v>886</c:v>
                </c:pt>
                <c:pt idx="72">
                  <c:v>887</c:v>
                </c:pt>
                <c:pt idx="73">
                  <c:v>888</c:v>
                </c:pt>
                <c:pt idx="74">
                  <c:v>889</c:v>
                </c:pt>
                <c:pt idx="75">
                  <c:v>890</c:v>
                </c:pt>
                <c:pt idx="76">
                  <c:v>891</c:v>
                </c:pt>
                <c:pt idx="77">
                  <c:v>892</c:v>
                </c:pt>
                <c:pt idx="78">
                  <c:v>893</c:v>
                </c:pt>
                <c:pt idx="79">
                  <c:v>894</c:v>
                </c:pt>
                <c:pt idx="80">
                  <c:v>895</c:v>
                </c:pt>
                <c:pt idx="81">
                  <c:v>896</c:v>
                </c:pt>
                <c:pt idx="82">
                  <c:v>897</c:v>
                </c:pt>
                <c:pt idx="83">
                  <c:v>898</c:v>
                </c:pt>
                <c:pt idx="84">
                  <c:v>899</c:v>
                </c:pt>
                <c:pt idx="85">
                  <c:v>900</c:v>
                </c:pt>
                <c:pt idx="86">
                  <c:v>901</c:v>
                </c:pt>
                <c:pt idx="87">
                  <c:v>902</c:v>
                </c:pt>
                <c:pt idx="88">
                  <c:v>903</c:v>
                </c:pt>
                <c:pt idx="89">
                  <c:v>904</c:v>
                </c:pt>
                <c:pt idx="90">
                  <c:v>905</c:v>
                </c:pt>
                <c:pt idx="91">
                  <c:v>906</c:v>
                </c:pt>
                <c:pt idx="92">
                  <c:v>907</c:v>
                </c:pt>
                <c:pt idx="93">
                  <c:v>908</c:v>
                </c:pt>
                <c:pt idx="94">
                  <c:v>909</c:v>
                </c:pt>
                <c:pt idx="95">
                  <c:v>910</c:v>
                </c:pt>
                <c:pt idx="96">
                  <c:v>911</c:v>
                </c:pt>
                <c:pt idx="97">
                  <c:v>912</c:v>
                </c:pt>
                <c:pt idx="98">
                  <c:v>913</c:v>
                </c:pt>
                <c:pt idx="99">
                  <c:v>914</c:v>
                </c:pt>
                <c:pt idx="100">
                  <c:v>915</c:v>
                </c:pt>
                <c:pt idx="101">
                  <c:v>916</c:v>
                </c:pt>
                <c:pt idx="102">
                  <c:v>917</c:v>
                </c:pt>
                <c:pt idx="103">
                  <c:v>918</c:v>
                </c:pt>
                <c:pt idx="104">
                  <c:v>919</c:v>
                </c:pt>
                <c:pt idx="105">
                  <c:v>920</c:v>
                </c:pt>
                <c:pt idx="106">
                  <c:v>921</c:v>
                </c:pt>
                <c:pt idx="107">
                  <c:v>922</c:v>
                </c:pt>
                <c:pt idx="108">
                  <c:v>923</c:v>
                </c:pt>
                <c:pt idx="109">
                  <c:v>924</c:v>
                </c:pt>
                <c:pt idx="110">
                  <c:v>925</c:v>
                </c:pt>
                <c:pt idx="111">
                  <c:v>926</c:v>
                </c:pt>
                <c:pt idx="112">
                  <c:v>927</c:v>
                </c:pt>
                <c:pt idx="113">
                  <c:v>928</c:v>
                </c:pt>
                <c:pt idx="114">
                  <c:v>929</c:v>
                </c:pt>
                <c:pt idx="115">
                  <c:v>930</c:v>
                </c:pt>
                <c:pt idx="116">
                  <c:v>931</c:v>
                </c:pt>
                <c:pt idx="117">
                  <c:v>932</c:v>
                </c:pt>
                <c:pt idx="118">
                  <c:v>933</c:v>
                </c:pt>
                <c:pt idx="119">
                  <c:v>934</c:v>
                </c:pt>
                <c:pt idx="120">
                  <c:v>935</c:v>
                </c:pt>
                <c:pt idx="121">
                  <c:v>936</c:v>
                </c:pt>
                <c:pt idx="122">
                  <c:v>937</c:v>
                </c:pt>
                <c:pt idx="123">
                  <c:v>938</c:v>
                </c:pt>
                <c:pt idx="124">
                  <c:v>939</c:v>
                </c:pt>
                <c:pt idx="125">
                  <c:v>940</c:v>
                </c:pt>
                <c:pt idx="126">
                  <c:v>941</c:v>
                </c:pt>
                <c:pt idx="127">
                  <c:v>942</c:v>
                </c:pt>
                <c:pt idx="128">
                  <c:v>943</c:v>
                </c:pt>
                <c:pt idx="129">
                  <c:v>944</c:v>
                </c:pt>
                <c:pt idx="130">
                  <c:v>945</c:v>
                </c:pt>
                <c:pt idx="131">
                  <c:v>946</c:v>
                </c:pt>
                <c:pt idx="132">
                  <c:v>947</c:v>
                </c:pt>
                <c:pt idx="133">
                  <c:v>948</c:v>
                </c:pt>
                <c:pt idx="134">
                  <c:v>949</c:v>
                </c:pt>
                <c:pt idx="135">
                  <c:v>950</c:v>
                </c:pt>
                <c:pt idx="136">
                  <c:v>951</c:v>
                </c:pt>
                <c:pt idx="137">
                  <c:v>952</c:v>
                </c:pt>
                <c:pt idx="138">
                  <c:v>953</c:v>
                </c:pt>
                <c:pt idx="139">
                  <c:v>954</c:v>
                </c:pt>
                <c:pt idx="140">
                  <c:v>955</c:v>
                </c:pt>
                <c:pt idx="141">
                  <c:v>956</c:v>
                </c:pt>
                <c:pt idx="142">
                  <c:v>957</c:v>
                </c:pt>
                <c:pt idx="143">
                  <c:v>958</c:v>
                </c:pt>
                <c:pt idx="144">
                  <c:v>959</c:v>
                </c:pt>
                <c:pt idx="145">
                  <c:v>960</c:v>
                </c:pt>
                <c:pt idx="146">
                  <c:v>961</c:v>
                </c:pt>
                <c:pt idx="147">
                  <c:v>962</c:v>
                </c:pt>
                <c:pt idx="148">
                  <c:v>963</c:v>
                </c:pt>
                <c:pt idx="149">
                  <c:v>964</c:v>
                </c:pt>
                <c:pt idx="150">
                  <c:v>965</c:v>
                </c:pt>
                <c:pt idx="151">
                  <c:v>966</c:v>
                </c:pt>
                <c:pt idx="152">
                  <c:v>967</c:v>
                </c:pt>
                <c:pt idx="153">
                  <c:v>968</c:v>
                </c:pt>
                <c:pt idx="154">
                  <c:v>969</c:v>
                </c:pt>
                <c:pt idx="155">
                  <c:v>970</c:v>
                </c:pt>
                <c:pt idx="156">
                  <c:v>971</c:v>
                </c:pt>
                <c:pt idx="157">
                  <c:v>972</c:v>
                </c:pt>
                <c:pt idx="158">
                  <c:v>973</c:v>
                </c:pt>
                <c:pt idx="159">
                  <c:v>974</c:v>
                </c:pt>
                <c:pt idx="160">
                  <c:v>975</c:v>
                </c:pt>
                <c:pt idx="161">
                  <c:v>976</c:v>
                </c:pt>
              </c:numCache>
            </c:numRef>
          </c:xVal>
          <c:yVal>
            <c:numRef>
              <c:f>Graph!$G$817:$G$976</c:f>
              <c:numCache>
                <c:formatCode>General</c:formatCode>
                <c:ptCount val="16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1C-47E8-8DCC-60F9EBDFD067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Graph!$A$816:$A$977</c:f>
              <c:numCache>
                <c:formatCode>General</c:formatCode>
                <c:ptCount val="162"/>
                <c:pt idx="0">
                  <c:v>815</c:v>
                </c:pt>
                <c:pt idx="1">
                  <c:v>816</c:v>
                </c:pt>
                <c:pt idx="2">
                  <c:v>817</c:v>
                </c:pt>
                <c:pt idx="3">
                  <c:v>818</c:v>
                </c:pt>
                <c:pt idx="4">
                  <c:v>819</c:v>
                </c:pt>
                <c:pt idx="5">
                  <c:v>820</c:v>
                </c:pt>
                <c:pt idx="6">
                  <c:v>821</c:v>
                </c:pt>
                <c:pt idx="7">
                  <c:v>822</c:v>
                </c:pt>
                <c:pt idx="8">
                  <c:v>823</c:v>
                </c:pt>
                <c:pt idx="9">
                  <c:v>824</c:v>
                </c:pt>
                <c:pt idx="10">
                  <c:v>825</c:v>
                </c:pt>
                <c:pt idx="11">
                  <c:v>826</c:v>
                </c:pt>
                <c:pt idx="12">
                  <c:v>827</c:v>
                </c:pt>
                <c:pt idx="13">
                  <c:v>828</c:v>
                </c:pt>
                <c:pt idx="14">
                  <c:v>829</c:v>
                </c:pt>
                <c:pt idx="15">
                  <c:v>830</c:v>
                </c:pt>
                <c:pt idx="16">
                  <c:v>831</c:v>
                </c:pt>
                <c:pt idx="17">
                  <c:v>832</c:v>
                </c:pt>
                <c:pt idx="18">
                  <c:v>833</c:v>
                </c:pt>
                <c:pt idx="19">
                  <c:v>834</c:v>
                </c:pt>
                <c:pt idx="20">
                  <c:v>835</c:v>
                </c:pt>
                <c:pt idx="21">
                  <c:v>836</c:v>
                </c:pt>
                <c:pt idx="22">
                  <c:v>837</c:v>
                </c:pt>
                <c:pt idx="23">
                  <c:v>838</c:v>
                </c:pt>
                <c:pt idx="24">
                  <c:v>839</c:v>
                </c:pt>
                <c:pt idx="25">
                  <c:v>840</c:v>
                </c:pt>
                <c:pt idx="26">
                  <c:v>841</c:v>
                </c:pt>
                <c:pt idx="27">
                  <c:v>842</c:v>
                </c:pt>
                <c:pt idx="28">
                  <c:v>843</c:v>
                </c:pt>
                <c:pt idx="29">
                  <c:v>844</c:v>
                </c:pt>
                <c:pt idx="30">
                  <c:v>845</c:v>
                </c:pt>
                <c:pt idx="31">
                  <c:v>846</c:v>
                </c:pt>
                <c:pt idx="32">
                  <c:v>847</c:v>
                </c:pt>
                <c:pt idx="33">
                  <c:v>848</c:v>
                </c:pt>
                <c:pt idx="34">
                  <c:v>849</c:v>
                </c:pt>
                <c:pt idx="35">
                  <c:v>850</c:v>
                </c:pt>
                <c:pt idx="36">
                  <c:v>851</c:v>
                </c:pt>
                <c:pt idx="37">
                  <c:v>852</c:v>
                </c:pt>
                <c:pt idx="38">
                  <c:v>853</c:v>
                </c:pt>
                <c:pt idx="39">
                  <c:v>854</c:v>
                </c:pt>
                <c:pt idx="40">
                  <c:v>855</c:v>
                </c:pt>
                <c:pt idx="41">
                  <c:v>856</c:v>
                </c:pt>
                <c:pt idx="42">
                  <c:v>857</c:v>
                </c:pt>
                <c:pt idx="43">
                  <c:v>858</c:v>
                </c:pt>
                <c:pt idx="44">
                  <c:v>859</c:v>
                </c:pt>
                <c:pt idx="45">
                  <c:v>860</c:v>
                </c:pt>
                <c:pt idx="46">
                  <c:v>861</c:v>
                </c:pt>
                <c:pt idx="47">
                  <c:v>862</c:v>
                </c:pt>
                <c:pt idx="48">
                  <c:v>863</c:v>
                </c:pt>
                <c:pt idx="49">
                  <c:v>864</c:v>
                </c:pt>
                <c:pt idx="50">
                  <c:v>865</c:v>
                </c:pt>
                <c:pt idx="51">
                  <c:v>866</c:v>
                </c:pt>
                <c:pt idx="52">
                  <c:v>867</c:v>
                </c:pt>
                <c:pt idx="53">
                  <c:v>868</c:v>
                </c:pt>
                <c:pt idx="54">
                  <c:v>869</c:v>
                </c:pt>
                <c:pt idx="55">
                  <c:v>870</c:v>
                </c:pt>
                <c:pt idx="56">
                  <c:v>871</c:v>
                </c:pt>
                <c:pt idx="57">
                  <c:v>872</c:v>
                </c:pt>
                <c:pt idx="58">
                  <c:v>873</c:v>
                </c:pt>
                <c:pt idx="59">
                  <c:v>874</c:v>
                </c:pt>
                <c:pt idx="60">
                  <c:v>875</c:v>
                </c:pt>
                <c:pt idx="61">
                  <c:v>876</c:v>
                </c:pt>
                <c:pt idx="62">
                  <c:v>877</c:v>
                </c:pt>
                <c:pt idx="63">
                  <c:v>878</c:v>
                </c:pt>
                <c:pt idx="64">
                  <c:v>879</c:v>
                </c:pt>
                <c:pt idx="65">
                  <c:v>880</c:v>
                </c:pt>
                <c:pt idx="66">
                  <c:v>881</c:v>
                </c:pt>
                <c:pt idx="67">
                  <c:v>882</c:v>
                </c:pt>
                <c:pt idx="68">
                  <c:v>883</c:v>
                </c:pt>
                <c:pt idx="69">
                  <c:v>884</c:v>
                </c:pt>
                <c:pt idx="70">
                  <c:v>885</c:v>
                </c:pt>
                <c:pt idx="71">
                  <c:v>886</c:v>
                </c:pt>
                <c:pt idx="72">
                  <c:v>887</c:v>
                </c:pt>
                <c:pt idx="73">
                  <c:v>888</c:v>
                </c:pt>
                <c:pt idx="74">
                  <c:v>889</c:v>
                </c:pt>
                <c:pt idx="75">
                  <c:v>890</c:v>
                </c:pt>
                <c:pt idx="76">
                  <c:v>891</c:v>
                </c:pt>
                <c:pt idx="77">
                  <c:v>892</c:v>
                </c:pt>
                <c:pt idx="78">
                  <c:v>893</c:v>
                </c:pt>
                <c:pt idx="79">
                  <c:v>894</c:v>
                </c:pt>
                <c:pt idx="80">
                  <c:v>895</c:v>
                </c:pt>
                <c:pt idx="81">
                  <c:v>896</c:v>
                </c:pt>
                <c:pt idx="82">
                  <c:v>897</c:v>
                </c:pt>
                <c:pt idx="83">
                  <c:v>898</c:v>
                </c:pt>
                <c:pt idx="84">
                  <c:v>899</c:v>
                </c:pt>
                <c:pt idx="85">
                  <c:v>900</c:v>
                </c:pt>
                <c:pt idx="86">
                  <c:v>901</c:v>
                </c:pt>
                <c:pt idx="87">
                  <c:v>902</c:v>
                </c:pt>
                <c:pt idx="88">
                  <c:v>903</c:v>
                </c:pt>
                <c:pt idx="89">
                  <c:v>904</c:v>
                </c:pt>
                <c:pt idx="90">
                  <c:v>905</c:v>
                </c:pt>
                <c:pt idx="91">
                  <c:v>906</c:v>
                </c:pt>
                <c:pt idx="92">
                  <c:v>907</c:v>
                </c:pt>
                <c:pt idx="93">
                  <c:v>908</c:v>
                </c:pt>
                <c:pt idx="94">
                  <c:v>909</c:v>
                </c:pt>
                <c:pt idx="95">
                  <c:v>910</c:v>
                </c:pt>
                <c:pt idx="96">
                  <c:v>911</c:v>
                </c:pt>
                <c:pt idx="97">
                  <c:v>912</c:v>
                </c:pt>
                <c:pt idx="98">
                  <c:v>913</c:v>
                </c:pt>
                <c:pt idx="99">
                  <c:v>914</c:v>
                </c:pt>
                <c:pt idx="100">
                  <c:v>915</c:v>
                </c:pt>
                <c:pt idx="101">
                  <c:v>916</c:v>
                </c:pt>
                <c:pt idx="102">
                  <c:v>917</c:v>
                </c:pt>
                <c:pt idx="103">
                  <c:v>918</c:v>
                </c:pt>
                <c:pt idx="104">
                  <c:v>919</c:v>
                </c:pt>
                <c:pt idx="105">
                  <c:v>920</c:v>
                </c:pt>
                <c:pt idx="106">
                  <c:v>921</c:v>
                </c:pt>
                <c:pt idx="107">
                  <c:v>922</c:v>
                </c:pt>
                <c:pt idx="108">
                  <c:v>923</c:v>
                </c:pt>
                <c:pt idx="109">
                  <c:v>924</c:v>
                </c:pt>
                <c:pt idx="110">
                  <c:v>925</c:v>
                </c:pt>
                <c:pt idx="111">
                  <c:v>926</c:v>
                </c:pt>
                <c:pt idx="112">
                  <c:v>927</c:v>
                </c:pt>
                <c:pt idx="113">
                  <c:v>928</c:v>
                </c:pt>
                <c:pt idx="114">
                  <c:v>929</c:v>
                </c:pt>
                <c:pt idx="115">
                  <c:v>930</c:v>
                </c:pt>
                <c:pt idx="116">
                  <c:v>931</c:v>
                </c:pt>
                <c:pt idx="117">
                  <c:v>932</c:v>
                </c:pt>
                <c:pt idx="118">
                  <c:v>933</c:v>
                </c:pt>
                <c:pt idx="119">
                  <c:v>934</c:v>
                </c:pt>
                <c:pt idx="120">
                  <c:v>935</c:v>
                </c:pt>
                <c:pt idx="121">
                  <c:v>936</c:v>
                </c:pt>
                <c:pt idx="122">
                  <c:v>937</c:v>
                </c:pt>
                <c:pt idx="123">
                  <c:v>938</c:v>
                </c:pt>
                <c:pt idx="124">
                  <c:v>939</c:v>
                </c:pt>
                <c:pt idx="125">
                  <c:v>940</c:v>
                </c:pt>
                <c:pt idx="126">
                  <c:v>941</c:v>
                </c:pt>
                <c:pt idx="127">
                  <c:v>942</c:v>
                </c:pt>
                <c:pt idx="128">
                  <c:v>943</c:v>
                </c:pt>
                <c:pt idx="129">
                  <c:v>944</c:v>
                </c:pt>
                <c:pt idx="130">
                  <c:v>945</c:v>
                </c:pt>
                <c:pt idx="131">
                  <c:v>946</c:v>
                </c:pt>
                <c:pt idx="132">
                  <c:v>947</c:v>
                </c:pt>
                <c:pt idx="133">
                  <c:v>948</c:v>
                </c:pt>
                <c:pt idx="134">
                  <c:v>949</c:v>
                </c:pt>
                <c:pt idx="135">
                  <c:v>950</c:v>
                </c:pt>
                <c:pt idx="136">
                  <c:v>951</c:v>
                </c:pt>
                <c:pt idx="137">
                  <c:v>952</c:v>
                </c:pt>
                <c:pt idx="138">
                  <c:v>953</c:v>
                </c:pt>
                <c:pt idx="139">
                  <c:v>954</c:v>
                </c:pt>
                <c:pt idx="140">
                  <c:v>955</c:v>
                </c:pt>
                <c:pt idx="141">
                  <c:v>956</c:v>
                </c:pt>
                <c:pt idx="142">
                  <c:v>957</c:v>
                </c:pt>
                <c:pt idx="143">
                  <c:v>958</c:v>
                </c:pt>
                <c:pt idx="144">
                  <c:v>959</c:v>
                </c:pt>
                <c:pt idx="145">
                  <c:v>960</c:v>
                </c:pt>
                <c:pt idx="146">
                  <c:v>961</c:v>
                </c:pt>
                <c:pt idx="147">
                  <c:v>962</c:v>
                </c:pt>
                <c:pt idx="148">
                  <c:v>963</c:v>
                </c:pt>
                <c:pt idx="149">
                  <c:v>964</c:v>
                </c:pt>
                <c:pt idx="150">
                  <c:v>965</c:v>
                </c:pt>
                <c:pt idx="151">
                  <c:v>966</c:v>
                </c:pt>
                <c:pt idx="152">
                  <c:v>967</c:v>
                </c:pt>
                <c:pt idx="153">
                  <c:v>968</c:v>
                </c:pt>
                <c:pt idx="154">
                  <c:v>969</c:v>
                </c:pt>
                <c:pt idx="155">
                  <c:v>970</c:v>
                </c:pt>
                <c:pt idx="156">
                  <c:v>971</c:v>
                </c:pt>
                <c:pt idx="157">
                  <c:v>972</c:v>
                </c:pt>
                <c:pt idx="158">
                  <c:v>973</c:v>
                </c:pt>
                <c:pt idx="159">
                  <c:v>974</c:v>
                </c:pt>
                <c:pt idx="160">
                  <c:v>975</c:v>
                </c:pt>
                <c:pt idx="161">
                  <c:v>976</c:v>
                </c:pt>
              </c:numCache>
            </c:numRef>
          </c:xVal>
          <c:yVal>
            <c:numRef>
              <c:f>Graph!$H$817:$H$976</c:f>
              <c:numCache>
                <c:formatCode>General</c:formatCode>
                <c:ptCount val="16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1C-47E8-8DCC-60F9EBDFD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57887"/>
        <c:axId val="1152055487"/>
      </c:scatterChart>
      <c:valAx>
        <c:axId val="1152057887"/>
        <c:scaling>
          <c:orientation val="minMax"/>
          <c:max val="976"/>
          <c:min val="815"/>
        </c:scaling>
        <c:delete val="0"/>
        <c:axPos val="b"/>
        <c:numFmt formatCode="General" sourceLinked="1"/>
        <c:majorTickMark val="out"/>
        <c:minorTickMark val="none"/>
        <c:tickLblPos val="nextTo"/>
        <c:crossAx val="1152055487"/>
        <c:crosses val="autoZero"/>
        <c:crossBetween val="midCat"/>
      </c:valAx>
      <c:valAx>
        <c:axId val="11520554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20578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Graph!$A$979:$A$1177</c:f>
              <c:numCache>
                <c:formatCode>General</c:formatCode>
                <c:ptCount val="199"/>
                <c:pt idx="0">
                  <c:v>978</c:v>
                </c:pt>
                <c:pt idx="1">
                  <c:v>979</c:v>
                </c:pt>
                <c:pt idx="2">
                  <c:v>980</c:v>
                </c:pt>
                <c:pt idx="3">
                  <c:v>981</c:v>
                </c:pt>
                <c:pt idx="4">
                  <c:v>982</c:v>
                </c:pt>
                <c:pt idx="5">
                  <c:v>983</c:v>
                </c:pt>
                <c:pt idx="6">
                  <c:v>984</c:v>
                </c:pt>
                <c:pt idx="7">
                  <c:v>985</c:v>
                </c:pt>
                <c:pt idx="8">
                  <c:v>986</c:v>
                </c:pt>
                <c:pt idx="9">
                  <c:v>987</c:v>
                </c:pt>
                <c:pt idx="10">
                  <c:v>988</c:v>
                </c:pt>
                <c:pt idx="11">
                  <c:v>989</c:v>
                </c:pt>
                <c:pt idx="12">
                  <c:v>990</c:v>
                </c:pt>
                <c:pt idx="13">
                  <c:v>991</c:v>
                </c:pt>
                <c:pt idx="14">
                  <c:v>992</c:v>
                </c:pt>
                <c:pt idx="15">
                  <c:v>993</c:v>
                </c:pt>
                <c:pt idx="16">
                  <c:v>994</c:v>
                </c:pt>
                <c:pt idx="17">
                  <c:v>995</c:v>
                </c:pt>
                <c:pt idx="18">
                  <c:v>996</c:v>
                </c:pt>
                <c:pt idx="19">
                  <c:v>997</c:v>
                </c:pt>
                <c:pt idx="20">
                  <c:v>998</c:v>
                </c:pt>
                <c:pt idx="21">
                  <c:v>999</c:v>
                </c:pt>
                <c:pt idx="22">
                  <c:v>1000</c:v>
                </c:pt>
                <c:pt idx="23">
                  <c:v>1001</c:v>
                </c:pt>
                <c:pt idx="24">
                  <c:v>1002</c:v>
                </c:pt>
                <c:pt idx="25">
                  <c:v>1003</c:v>
                </c:pt>
                <c:pt idx="26">
                  <c:v>1004</c:v>
                </c:pt>
                <c:pt idx="27">
                  <c:v>1005</c:v>
                </c:pt>
                <c:pt idx="28">
                  <c:v>1006</c:v>
                </c:pt>
                <c:pt idx="29">
                  <c:v>1007</c:v>
                </c:pt>
                <c:pt idx="30">
                  <c:v>1008</c:v>
                </c:pt>
                <c:pt idx="31">
                  <c:v>1009</c:v>
                </c:pt>
                <c:pt idx="32">
                  <c:v>1010</c:v>
                </c:pt>
                <c:pt idx="33">
                  <c:v>1011</c:v>
                </c:pt>
                <c:pt idx="34">
                  <c:v>1012</c:v>
                </c:pt>
                <c:pt idx="35">
                  <c:v>1013</c:v>
                </c:pt>
                <c:pt idx="36">
                  <c:v>1014</c:v>
                </c:pt>
                <c:pt idx="37">
                  <c:v>1015</c:v>
                </c:pt>
                <c:pt idx="38">
                  <c:v>1016</c:v>
                </c:pt>
                <c:pt idx="39">
                  <c:v>1017</c:v>
                </c:pt>
                <c:pt idx="40">
                  <c:v>1018</c:v>
                </c:pt>
                <c:pt idx="41">
                  <c:v>1019</c:v>
                </c:pt>
                <c:pt idx="42">
                  <c:v>1020</c:v>
                </c:pt>
                <c:pt idx="43">
                  <c:v>1021</c:v>
                </c:pt>
                <c:pt idx="44">
                  <c:v>1022</c:v>
                </c:pt>
                <c:pt idx="45">
                  <c:v>1023</c:v>
                </c:pt>
                <c:pt idx="46">
                  <c:v>1024</c:v>
                </c:pt>
                <c:pt idx="47">
                  <c:v>1025</c:v>
                </c:pt>
                <c:pt idx="48">
                  <c:v>1026</c:v>
                </c:pt>
                <c:pt idx="49">
                  <c:v>1027</c:v>
                </c:pt>
                <c:pt idx="50">
                  <c:v>1028</c:v>
                </c:pt>
                <c:pt idx="51">
                  <c:v>1029</c:v>
                </c:pt>
                <c:pt idx="52">
                  <c:v>1030</c:v>
                </c:pt>
                <c:pt idx="53">
                  <c:v>1031</c:v>
                </c:pt>
                <c:pt idx="54">
                  <c:v>1032</c:v>
                </c:pt>
                <c:pt idx="55">
                  <c:v>1033</c:v>
                </c:pt>
                <c:pt idx="56">
                  <c:v>1034</c:v>
                </c:pt>
                <c:pt idx="57">
                  <c:v>1035</c:v>
                </c:pt>
                <c:pt idx="58">
                  <c:v>1036</c:v>
                </c:pt>
                <c:pt idx="59">
                  <c:v>1037</c:v>
                </c:pt>
                <c:pt idx="60">
                  <c:v>1038</c:v>
                </c:pt>
                <c:pt idx="61">
                  <c:v>1039</c:v>
                </c:pt>
                <c:pt idx="62">
                  <c:v>1040</c:v>
                </c:pt>
                <c:pt idx="63">
                  <c:v>1041</c:v>
                </c:pt>
                <c:pt idx="64">
                  <c:v>1042</c:v>
                </c:pt>
                <c:pt idx="65">
                  <c:v>1043</c:v>
                </c:pt>
                <c:pt idx="66">
                  <c:v>1044</c:v>
                </c:pt>
                <c:pt idx="67">
                  <c:v>1045</c:v>
                </c:pt>
                <c:pt idx="68">
                  <c:v>1046</c:v>
                </c:pt>
                <c:pt idx="69">
                  <c:v>1047</c:v>
                </c:pt>
                <c:pt idx="70">
                  <c:v>1048</c:v>
                </c:pt>
                <c:pt idx="71">
                  <c:v>1049</c:v>
                </c:pt>
                <c:pt idx="72">
                  <c:v>1050</c:v>
                </c:pt>
                <c:pt idx="73">
                  <c:v>1051</c:v>
                </c:pt>
                <c:pt idx="74">
                  <c:v>1052</c:v>
                </c:pt>
                <c:pt idx="75">
                  <c:v>1053</c:v>
                </c:pt>
                <c:pt idx="76">
                  <c:v>1054</c:v>
                </c:pt>
                <c:pt idx="77">
                  <c:v>1055</c:v>
                </c:pt>
                <c:pt idx="78">
                  <c:v>1056</c:v>
                </c:pt>
                <c:pt idx="79">
                  <c:v>1057</c:v>
                </c:pt>
                <c:pt idx="80">
                  <c:v>1058</c:v>
                </c:pt>
                <c:pt idx="81">
                  <c:v>1059</c:v>
                </c:pt>
                <c:pt idx="82">
                  <c:v>1060</c:v>
                </c:pt>
                <c:pt idx="83">
                  <c:v>1061</c:v>
                </c:pt>
                <c:pt idx="84">
                  <c:v>1062</c:v>
                </c:pt>
                <c:pt idx="85">
                  <c:v>1063</c:v>
                </c:pt>
                <c:pt idx="86">
                  <c:v>1064</c:v>
                </c:pt>
                <c:pt idx="87">
                  <c:v>1065</c:v>
                </c:pt>
                <c:pt idx="88">
                  <c:v>1066</c:v>
                </c:pt>
                <c:pt idx="89">
                  <c:v>1067</c:v>
                </c:pt>
                <c:pt idx="90">
                  <c:v>1068</c:v>
                </c:pt>
                <c:pt idx="91">
                  <c:v>1069</c:v>
                </c:pt>
                <c:pt idx="92">
                  <c:v>1070</c:v>
                </c:pt>
                <c:pt idx="93">
                  <c:v>1071</c:v>
                </c:pt>
                <c:pt idx="94">
                  <c:v>1072</c:v>
                </c:pt>
                <c:pt idx="95">
                  <c:v>1073</c:v>
                </c:pt>
                <c:pt idx="96">
                  <c:v>1074</c:v>
                </c:pt>
                <c:pt idx="97">
                  <c:v>1075</c:v>
                </c:pt>
                <c:pt idx="98">
                  <c:v>1076</c:v>
                </c:pt>
                <c:pt idx="99">
                  <c:v>1077</c:v>
                </c:pt>
                <c:pt idx="100">
                  <c:v>1078</c:v>
                </c:pt>
                <c:pt idx="101">
                  <c:v>1079</c:v>
                </c:pt>
                <c:pt idx="102">
                  <c:v>1080</c:v>
                </c:pt>
                <c:pt idx="103">
                  <c:v>1081</c:v>
                </c:pt>
                <c:pt idx="104">
                  <c:v>1082</c:v>
                </c:pt>
                <c:pt idx="105">
                  <c:v>1083</c:v>
                </c:pt>
                <c:pt idx="106">
                  <c:v>1084</c:v>
                </c:pt>
                <c:pt idx="107">
                  <c:v>1085</c:v>
                </c:pt>
                <c:pt idx="108">
                  <c:v>1086</c:v>
                </c:pt>
                <c:pt idx="109">
                  <c:v>1087</c:v>
                </c:pt>
                <c:pt idx="110">
                  <c:v>1088</c:v>
                </c:pt>
                <c:pt idx="111">
                  <c:v>1089</c:v>
                </c:pt>
                <c:pt idx="112">
                  <c:v>1090</c:v>
                </c:pt>
                <c:pt idx="113">
                  <c:v>1091</c:v>
                </c:pt>
                <c:pt idx="114">
                  <c:v>1092</c:v>
                </c:pt>
                <c:pt idx="115">
                  <c:v>1093</c:v>
                </c:pt>
                <c:pt idx="116">
                  <c:v>1094</c:v>
                </c:pt>
                <c:pt idx="117">
                  <c:v>1095</c:v>
                </c:pt>
                <c:pt idx="118">
                  <c:v>1096</c:v>
                </c:pt>
                <c:pt idx="119">
                  <c:v>1097</c:v>
                </c:pt>
                <c:pt idx="120">
                  <c:v>1098</c:v>
                </c:pt>
                <c:pt idx="121">
                  <c:v>1099</c:v>
                </c:pt>
                <c:pt idx="122">
                  <c:v>1100</c:v>
                </c:pt>
                <c:pt idx="123">
                  <c:v>1101</c:v>
                </c:pt>
                <c:pt idx="124">
                  <c:v>1102</c:v>
                </c:pt>
                <c:pt idx="125">
                  <c:v>1103</c:v>
                </c:pt>
                <c:pt idx="126">
                  <c:v>1104</c:v>
                </c:pt>
                <c:pt idx="127">
                  <c:v>1105</c:v>
                </c:pt>
                <c:pt idx="128">
                  <c:v>1106</c:v>
                </c:pt>
                <c:pt idx="129">
                  <c:v>1107</c:v>
                </c:pt>
                <c:pt idx="130">
                  <c:v>1108</c:v>
                </c:pt>
                <c:pt idx="131">
                  <c:v>1109</c:v>
                </c:pt>
                <c:pt idx="132">
                  <c:v>1110</c:v>
                </c:pt>
                <c:pt idx="133">
                  <c:v>1111</c:v>
                </c:pt>
                <c:pt idx="134">
                  <c:v>1112</c:v>
                </c:pt>
                <c:pt idx="135">
                  <c:v>1113</c:v>
                </c:pt>
                <c:pt idx="136">
                  <c:v>1114</c:v>
                </c:pt>
                <c:pt idx="137">
                  <c:v>1115</c:v>
                </c:pt>
                <c:pt idx="138">
                  <c:v>1116</c:v>
                </c:pt>
                <c:pt idx="139">
                  <c:v>1117</c:v>
                </c:pt>
                <c:pt idx="140">
                  <c:v>1118</c:v>
                </c:pt>
                <c:pt idx="141">
                  <c:v>1119</c:v>
                </c:pt>
                <c:pt idx="142">
                  <c:v>1120</c:v>
                </c:pt>
                <c:pt idx="143">
                  <c:v>1121</c:v>
                </c:pt>
                <c:pt idx="144">
                  <c:v>1122</c:v>
                </c:pt>
                <c:pt idx="145">
                  <c:v>1123</c:v>
                </c:pt>
                <c:pt idx="146">
                  <c:v>1124</c:v>
                </c:pt>
                <c:pt idx="147">
                  <c:v>1125</c:v>
                </c:pt>
                <c:pt idx="148">
                  <c:v>1126</c:v>
                </c:pt>
                <c:pt idx="149">
                  <c:v>1127</c:v>
                </c:pt>
                <c:pt idx="150">
                  <c:v>1128</c:v>
                </c:pt>
                <c:pt idx="151">
                  <c:v>1129</c:v>
                </c:pt>
                <c:pt idx="152">
                  <c:v>1130</c:v>
                </c:pt>
                <c:pt idx="153">
                  <c:v>1131</c:v>
                </c:pt>
                <c:pt idx="154">
                  <c:v>1132</c:v>
                </c:pt>
                <c:pt idx="155">
                  <c:v>1133</c:v>
                </c:pt>
                <c:pt idx="156">
                  <c:v>1134</c:v>
                </c:pt>
                <c:pt idx="157">
                  <c:v>1135</c:v>
                </c:pt>
                <c:pt idx="158">
                  <c:v>1136</c:v>
                </c:pt>
                <c:pt idx="159">
                  <c:v>1137</c:v>
                </c:pt>
                <c:pt idx="160">
                  <c:v>1138</c:v>
                </c:pt>
                <c:pt idx="161">
                  <c:v>1139</c:v>
                </c:pt>
                <c:pt idx="162">
                  <c:v>1140</c:v>
                </c:pt>
                <c:pt idx="163">
                  <c:v>1141</c:v>
                </c:pt>
                <c:pt idx="164">
                  <c:v>1142</c:v>
                </c:pt>
                <c:pt idx="165">
                  <c:v>1143</c:v>
                </c:pt>
                <c:pt idx="166">
                  <c:v>1144</c:v>
                </c:pt>
                <c:pt idx="167">
                  <c:v>1145</c:v>
                </c:pt>
                <c:pt idx="168">
                  <c:v>1146</c:v>
                </c:pt>
                <c:pt idx="169">
                  <c:v>1147</c:v>
                </c:pt>
                <c:pt idx="170">
                  <c:v>1148</c:v>
                </c:pt>
                <c:pt idx="171">
                  <c:v>1149</c:v>
                </c:pt>
                <c:pt idx="172">
                  <c:v>1150</c:v>
                </c:pt>
                <c:pt idx="173">
                  <c:v>1151</c:v>
                </c:pt>
                <c:pt idx="174">
                  <c:v>1152</c:v>
                </c:pt>
                <c:pt idx="175">
                  <c:v>1153</c:v>
                </c:pt>
                <c:pt idx="176">
                  <c:v>1154</c:v>
                </c:pt>
                <c:pt idx="177">
                  <c:v>1155</c:v>
                </c:pt>
                <c:pt idx="178">
                  <c:v>1156</c:v>
                </c:pt>
                <c:pt idx="179">
                  <c:v>1157</c:v>
                </c:pt>
                <c:pt idx="180">
                  <c:v>1158</c:v>
                </c:pt>
                <c:pt idx="181">
                  <c:v>1159</c:v>
                </c:pt>
                <c:pt idx="182">
                  <c:v>1160</c:v>
                </c:pt>
                <c:pt idx="183">
                  <c:v>1161</c:v>
                </c:pt>
                <c:pt idx="184">
                  <c:v>1162</c:v>
                </c:pt>
                <c:pt idx="185">
                  <c:v>1163</c:v>
                </c:pt>
                <c:pt idx="186">
                  <c:v>1164</c:v>
                </c:pt>
                <c:pt idx="187">
                  <c:v>1165</c:v>
                </c:pt>
                <c:pt idx="188">
                  <c:v>1166</c:v>
                </c:pt>
                <c:pt idx="189">
                  <c:v>1167</c:v>
                </c:pt>
                <c:pt idx="190">
                  <c:v>1168</c:v>
                </c:pt>
                <c:pt idx="191">
                  <c:v>1169</c:v>
                </c:pt>
                <c:pt idx="192">
                  <c:v>1170</c:v>
                </c:pt>
                <c:pt idx="193">
                  <c:v>1171</c:v>
                </c:pt>
                <c:pt idx="194">
                  <c:v>1172</c:v>
                </c:pt>
                <c:pt idx="195">
                  <c:v>1173</c:v>
                </c:pt>
                <c:pt idx="196">
                  <c:v>1174</c:v>
                </c:pt>
                <c:pt idx="197">
                  <c:v>1175</c:v>
                </c:pt>
                <c:pt idx="198">
                  <c:v>1176</c:v>
                </c:pt>
              </c:numCache>
            </c:numRef>
          </c:xVal>
          <c:yVal>
            <c:numRef>
              <c:f>Graph!$D$980:$D$1176</c:f>
              <c:numCache>
                <c:formatCode>General</c:formatCode>
                <c:ptCount val="197"/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6-43C8-B6E5-9FB472E7CA64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Graph!$A$979:$A$1177</c:f>
              <c:numCache>
                <c:formatCode>General</c:formatCode>
                <c:ptCount val="199"/>
                <c:pt idx="0">
                  <c:v>978</c:v>
                </c:pt>
                <c:pt idx="1">
                  <c:v>979</c:v>
                </c:pt>
                <c:pt idx="2">
                  <c:v>980</c:v>
                </c:pt>
                <c:pt idx="3">
                  <c:v>981</c:v>
                </c:pt>
                <c:pt idx="4">
                  <c:v>982</c:v>
                </c:pt>
                <c:pt idx="5">
                  <c:v>983</c:v>
                </c:pt>
                <c:pt idx="6">
                  <c:v>984</c:v>
                </c:pt>
                <c:pt idx="7">
                  <c:v>985</c:v>
                </c:pt>
                <c:pt idx="8">
                  <c:v>986</c:v>
                </c:pt>
                <c:pt idx="9">
                  <c:v>987</c:v>
                </c:pt>
                <c:pt idx="10">
                  <c:v>988</c:v>
                </c:pt>
                <c:pt idx="11">
                  <c:v>989</c:v>
                </c:pt>
                <c:pt idx="12">
                  <c:v>990</c:v>
                </c:pt>
                <c:pt idx="13">
                  <c:v>991</c:v>
                </c:pt>
                <c:pt idx="14">
                  <c:v>992</c:v>
                </c:pt>
                <c:pt idx="15">
                  <c:v>993</c:v>
                </c:pt>
                <c:pt idx="16">
                  <c:v>994</c:v>
                </c:pt>
                <c:pt idx="17">
                  <c:v>995</c:v>
                </c:pt>
                <c:pt idx="18">
                  <c:v>996</c:v>
                </c:pt>
                <c:pt idx="19">
                  <c:v>997</c:v>
                </c:pt>
                <c:pt idx="20">
                  <c:v>998</c:v>
                </c:pt>
                <c:pt idx="21">
                  <c:v>999</c:v>
                </c:pt>
                <c:pt idx="22">
                  <c:v>1000</c:v>
                </c:pt>
                <c:pt idx="23">
                  <c:v>1001</c:v>
                </c:pt>
                <c:pt idx="24">
                  <c:v>1002</c:v>
                </c:pt>
                <c:pt idx="25">
                  <c:v>1003</c:v>
                </c:pt>
                <c:pt idx="26">
                  <c:v>1004</c:v>
                </c:pt>
                <c:pt idx="27">
                  <c:v>1005</c:v>
                </c:pt>
                <c:pt idx="28">
                  <c:v>1006</c:v>
                </c:pt>
                <c:pt idx="29">
                  <c:v>1007</c:v>
                </c:pt>
                <c:pt idx="30">
                  <c:v>1008</c:v>
                </c:pt>
                <c:pt idx="31">
                  <c:v>1009</c:v>
                </c:pt>
                <c:pt idx="32">
                  <c:v>1010</c:v>
                </c:pt>
                <c:pt idx="33">
                  <c:v>1011</c:v>
                </c:pt>
                <c:pt idx="34">
                  <c:v>1012</c:v>
                </c:pt>
                <c:pt idx="35">
                  <c:v>1013</c:v>
                </c:pt>
                <c:pt idx="36">
                  <c:v>1014</c:v>
                </c:pt>
                <c:pt idx="37">
                  <c:v>1015</c:v>
                </c:pt>
                <c:pt idx="38">
                  <c:v>1016</c:v>
                </c:pt>
                <c:pt idx="39">
                  <c:v>1017</c:v>
                </c:pt>
                <c:pt idx="40">
                  <c:v>1018</c:v>
                </c:pt>
                <c:pt idx="41">
                  <c:v>1019</c:v>
                </c:pt>
                <c:pt idx="42">
                  <c:v>1020</c:v>
                </c:pt>
                <c:pt idx="43">
                  <c:v>1021</c:v>
                </c:pt>
                <c:pt idx="44">
                  <c:v>1022</c:v>
                </c:pt>
                <c:pt idx="45">
                  <c:v>1023</c:v>
                </c:pt>
                <c:pt idx="46">
                  <c:v>1024</c:v>
                </c:pt>
                <c:pt idx="47">
                  <c:v>1025</c:v>
                </c:pt>
                <c:pt idx="48">
                  <c:v>1026</c:v>
                </c:pt>
                <c:pt idx="49">
                  <c:v>1027</c:v>
                </c:pt>
                <c:pt idx="50">
                  <c:v>1028</c:v>
                </c:pt>
                <c:pt idx="51">
                  <c:v>1029</c:v>
                </c:pt>
                <c:pt idx="52">
                  <c:v>1030</c:v>
                </c:pt>
                <c:pt idx="53">
                  <c:v>1031</c:v>
                </c:pt>
                <c:pt idx="54">
                  <c:v>1032</c:v>
                </c:pt>
                <c:pt idx="55">
                  <c:v>1033</c:v>
                </c:pt>
                <c:pt idx="56">
                  <c:v>1034</c:v>
                </c:pt>
                <c:pt idx="57">
                  <c:v>1035</c:v>
                </c:pt>
                <c:pt idx="58">
                  <c:v>1036</c:v>
                </c:pt>
                <c:pt idx="59">
                  <c:v>1037</c:v>
                </c:pt>
                <c:pt idx="60">
                  <c:v>1038</c:v>
                </c:pt>
                <c:pt idx="61">
                  <c:v>1039</c:v>
                </c:pt>
                <c:pt idx="62">
                  <c:v>1040</c:v>
                </c:pt>
                <c:pt idx="63">
                  <c:v>1041</c:v>
                </c:pt>
                <c:pt idx="64">
                  <c:v>1042</c:v>
                </c:pt>
                <c:pt idx="65">
                  <c:v>1043</c:v>
                </c:pt>
                <c:pt idx="66">
                  <c:v>1044</c:v>
                </c:pt>
                <c:pt idx="67">
                  <c:v>1045</c:v>
                </c:pt>
                <c:pt idx="68">
                  <c:v>1046</c:v>
                </c:pt>
                <c:pt idx="69">
                  <c:v>1047</c:v>
                </c:pt>
                <c:pt idx="70">
                  <c:v>1048</c:v>
                </c:pt>
                <c:pt idx="71">
                  <c:v>1049</c:v>
                </c:pt>
                <c:pt idx="72">
                  <c:v>1050</c:v>
                </c:pt>
                <c:pt idx="73">
                  <c:v>1051</c:v>
                </c:pt>
                <c:pt idx="74">
                  <c:v>1052</c:v>
                </c:pt>
                <c:pt idx="75">
                  <c:v>1053</c:v>
                </c:pt>
                <c:pt idx="76">
                  <c:v>1054</c:v>
                </c:pt>
                <c:pt idx="77">
                  <c:v>1055</c:v>
                </c:pt>
                <c:pt idx="78">
                  <c:v>1056</c:v>
                </c:pt>
                <c:pt idx="79">
                  <c:v>1057</c:v>
                </c:pt>
                <c:pt idx="80">
                  <c:v>1058</c:v>
                </c:pt>
                <c:pt idx="81">
                  <c:v>1059</c:v>
                </c:pt>
                <c:pt idx="82">
                  <c:v>1060</c:v>
                </c:pt>
                <c:pt idx="83">
                  <c:v>1061</c:v>
                </c:pt>
                <c:pt idx="84">
                  <c:v>1062</c:v>
                </c:pt>
                <c:pt idx="85">
                  <c:v>1063</c:v>
                </c:pt>
                <c:pt idx="86">
                  <c:v>1064</c:v>
                </c:pt>
                <c:pt idx="87">
                  <c:v>1065</c:v>
                </c:pt>
                <c:pt idx="88">
                  <c:v>1066</c:v>
                </c:pt>
                <c:pt idx="89">
                  <c:v>1067</c:v>
                </c:pt>
                <c:pt idx="90">
                  <c:v>1068</c:v>
                </c:pt>
                <c:pt idx="91">
                  <c:v>1069</c:v>
                </c:pt>
                <c:pt idx="92">
                  <c:v>1070</c:v>
                </c:pt>
                <c:pt idx="93">
                  <c:v>1071</c:v>
                </c:pt>
                <c:pt idx="94">
                  <c:v>1072</c:v>
                </c:pt>
                <c:pt idx="95">
                  <c:v>1073</c:v>
                </c:pt>
                <c:pt idx="96">
                  <c:v>1074</c:v>
                </c:pt>
                <c:pt idx="97">
                  <c:v>1075</c:v>
                </c:pt>
                <c:pt idx="98">
                  <c:v>1076</c:v>
                </c:pt>
                <c:pt idx="99">
                  <c:v>1077</c:v>
                </c:pt>
                <c:pt idx="100">
                  <c:v>1078</c:v>
                </c:pt>
                <c:pt idx="101">
                  <c:v>1079</c:v>
                </c:pt>
                <c:pt idx="102">
                  <c:v>1080</c:v>
                </c:pt>
                <c:pt idx="103">
                  <c:v>1081</c:v>
                </c:pt>
                <c:pt idx="104">
                  <c:v>1082</c:v>
                </c:pt>
                <c:pt idx="105">
                  <c:v>1083</c:v>
                </c:pt>
                <c:pt idx="106">
                  <c:v>1084</c:v>
                </c:pt>
                <c:pt idx="107">
                  <c:v>1085</c:v>
                </c:pt>
                <c:pt idx="108">
                  <c:v>1086</c:v>
                </c:pt>
                <c:pt idx="109">
                  <c:v>1087</c:v>
                </c:pt>
                <c:pt idx="110">
                  <c:v>1088</c:v>
                </c:pt>
                <c:pt idx="111">
                  <c:v>1089</c:v>
                </c:pt>
                <c:pt idx="112">
                  <c:v>1090</c:v>
                </c:pt>
                <c:pt idx="113">
                  <c:v>1091</c:v>
                </c:pt>
                <c:pt idx="114">
                  <c:v>1092</c:v>
                </c:pt>
                <c:pt idx="115">
                  <c:v>1093</c:v>
                </c:pt>
                <c:pt idx="116">
                  <c:v>1094</c:v>
                </c:pt>
                <c:pt idx="117">
                  <c:v>1095</c:v>
                </c:pt>
                <c:pt idx="118">
                  <c:v>1096</c:v>
                </c:pt>
                <c:pt idx="119">
                  <c:v>1097</c:v>
                </c:pt>
                <c:pt idx="120">
                  <c:v>1098</c:v>
                </c:pt>
                <c:pt idx="121">
                  <c:v>1099</c:v>
                </c:pt>
                <c:pt idx="122">
                  <c:v>1100</c:v>
                </c:pt>
                <c:pt idx="123">
                  <c:v>1101</c:v>
                </c:pt>
                <c:pt idx="124">
                  <c:v>1102</c:v>
                </c:pt>
                <c:pt idx="125">
                  <c:v>1103</c:v>
                </c:pt>
                <c:pt idx="126">
                  <c:v>1104</c:v>
                </c:pt>
                <c:pt idx="127">
                  <c:v>1105</c:v>
                </c:pt>
                <c:pt idx="128">
                  <c:v>1106</c:v>
                </c:pt>
                <c:pt idx="129">
                  <c:v>1107</c:v>
                </c:pt>
                <c:pt idx="130">
                  <c:v>1108</c:v>
                </c:pt>
                <c:pt idx="131">
                  <c:v>1109</c:v>
                </c:pt>
                <c:pt idx="132">
                  <c:v>1110</c:v>
                </c:pt>
                <c:pt idx="133">
                  <c:v>1111</c:v>
                </c:pt>
                <c:pt idx="134">
                  <c:v>1112</c:v>
                </c:pt>
                <c:pt idx="135">
                  <c:v>1113</c:v>
                </c:pt>
                <c:pt idx="136">
                  <c:v>1114</c:v>
                </c:pt>
                <c:pt idx="137">
                  <c:v>1115</c:v>
                </c:pt>
                <c:pt idx="138">
                  <c:v>1116</c:v>
                </c:pt>
                <c:pt idx="139">
                  <c:v>1117</c:v>
                </c:pt>
                <c:pt idx="140">
                  <c:v>1118</c:v>
                </c:pt>
                <c:pt idx="141">
                  <c:v>1119</c:v>
                </c:pt>
                <c:pt idx="142">
                  <c:v>1120</c:v>
                </c:pt>
                <c:pt idx="143">
                  <c:v>1121</c:v>
                </c:pt>
                <c:pt idx="144">
                  <c:v>1122</c:v>
                </c:pt>
                <c:pt idx="145">
                  <c:v>1123</c:v>
                </c:pt>
                <c:pt idx="146">
                  <c:v>1124</c:v>
                </c:pt>
                <c:pt idx="147">
                  <c:v>1125</c:v>
                </c:pt>
                <c:pt idx="148">
                  <c:v>1126</c:v>
                </c:pt>
                <c:pt idx="149">
                  <c:v>1127</c:v>
                </c:pt>
                <c:pt idx="150">
                  <c:v>1128</c:v>
                </c:pt>
                <c:pt idx="151">
                  <c:v>1129</c:v>
                </c:pt>
                <c:pt idx="152">
                  <c:v>1130</c:v>
                </c:pt>
                <c:pt idx="153">
                  <c:v>1131</c:v>
                </c:pt>
                <c:pt idx="154">
                  <c:v>1132</c:v>
                </c:pt>
                <c:pt idx="155">
                  <c:v>1133</c:v>
                </c:pt>
                <c:pt idx="156">
                  <c:v>1134</c:v>
                </c:pt>
                <c:pt idx="157">
                  <c:v>1135</c:v>
                </c:pt>
                <c:pt idx="158">
                  <c:v>1136</c:v>
                </c:pt>
                <c:pt idx="159">
                  <c:v>1137</c:v>
                </c:pt>
                <c:pt idx="160">
                  <c:v>1138</c:v>
                </c:pt>
                <c:pt idx="161">
                  <c:v>1139</c:v>
                </c:pt>
                <c:pt idx="162">
                  <c:v>1140</c:v>
                </c:pt>
                <c:pt idx="163">
                  <c:v>1141</c:v>
                </c:pt>
                <c:pt idx="164">
                  <c:v>1142</c:v>
                </c:pt>
                <c:pt idx="165">
                  <c:v>1143</c:v>
                </c:pt>
                <c:pt idx="166">
                  <c:v>1144</c:v>
                </c:pt>
                <c:pt idx="167">
                  <c:v>1145</c:v>
                </c:pt>
                <c:pt idx="168">
                  <c:v>1146</c:v>
                </c:pt>
                <c:pt idx="169">
                  <c:v>1147</c:v>
                </c:pt>
                <c:pt idx="170">
                  <c:v>1148</c:v>
                </c:pt>
                <c:pt idx="171">
                  <c:v>1149</c:v>
                </c:pt>
                <c:pt idx="172">
                  <c:v>1150</c:v>
                </c:pt>
                <c:pt idx="173">
                  <c:v>1151</c:v>
                </c:pt>
                <c:pt idx="174">
                  <c:v>1152</c:v>
                </c:pt>
                <c:pt idx="175">
                  <c:v>1153</c:v>
                </c:pt>
                <c:pt idx="176">
                  <c:v>1154</c:v>
                </c:pt>
                <c:pt idx="177">
                  <c:v>1155</c:v>
                </c:pt>
                <c:pt idx="178">
                  <c:v>1156</c:v>
                </c:pt>
                <c:pt idx="179">
                  <c:v>1157</c:v>
                </c:pt>
                <c:pt idx="180">
                  <c:v>1158</c:v>
                </c:pt>
                <c:pt idx="181">
                  <c:v>1159</c:v>
                </c:pt>
                <c:pt idx="182">
                  <c:v>1160</c:v>
                </c:pt>
                <c:pt idx="183">
                  <c:v>1161</c:v>
                </c:pt>
                <c:pt idx="184">
                  <c:v>1162</c:v>
                </c:pt>
                <c:pt idx="185">
                  <c:v>1163</c:v>
                </c:pt>
                <c:pt idx="186">
                  <c:v>1164</c:v>
                </c:pt>
                <c:pt idx="187">
                  <c:v>1165</c:v>
                </c:pt>
                <c:pt idx="188">
                  <c:v>1166</c:v>
                </c:pt>
                <c:pt idx="189">
                  <c:v>1167</c:v>
                </c:pt>
                <c:pt idx="190">
                  <c:v>1168</c:v>
                </c:pt>
                <c:pt idx="191">
                  <c:v>1169</c:v>
                </c:pt>
                <c:pt idx="192">
                  <c:v>1170</c:v>
                </c:pt>
                <c:pt idx="193">
                  <c:v>1171</c:v>
                </c:pt>
                <c:pt idx="194">
                  <c:v>1172</c:v>
                </c:pt>
                <c:pt idx="195">
                  <c:v>1173</c:v>
                </c:pt>
                <c:pt idx="196">
                  <c:v>1174</c:v>
                </c:pt>
                <c:pt idx="197">
                  <c:v>1175</c:v>
                </c:pt>
                <c:pt idx="198">
                  <c:v>1176</c:v>
                </c:pt>
              </c:numCache>
            </c:numRef>
          </c:xVal>
          <c:yVal>
            <c:numRef>
              <c:f>Graph!$B$980:$B$1176</c:f>
              <c:numCache>
                <c:formatCode>General</c:formatCode>
                <c:ptCount val="197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36-43C8-B6E5-9FB472E7CA64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Graph!$A$979:$A$1177</c:f>
              <c:numCache>
                <c:formatCode>General</c:formatCode>
                <c:ptCount val="199"/>
                <c:pt idx="0">
                  <c:v>978</c:v>
                </c:pt>
                <c:pt idx="1">
                  <c:v>979</c:v>
                </c:pt>
                <c:pt idx="2">
                  <c:v>980</c:v>
                </c:pt>
                <c:pt idx="3">
                  <c:v>981</c:v>
                </c:pt>
                <c:pt idx="4">
                  <c:v>982</c:v>
                </c:pt>
                <c:pt idx="5">
                  <c:v>983</c:v>
                </c:pt>
                <c:pt idx="6">
                  <c:v>984</c:v>
                </c:pt>
                <c:pt idx="7">
                  <c:v>985</c:v>
                </c:pt>
                <c:pt idx="8">
                  <c:v>986</c:v>
                </c:pt>
                <c:pt idx="9">
                  <c:v>987</c:v>
                </c:pt>
                <c:pt idx="10">
                  <c:v>988</c:v>
                </c:pt>
                <c:pt idx="11">
                  <c:v>989</c:v>
                </c:pt>
                <c:pt idx="12">
                  <c:v>990</c:v>
                </c:pt>
                <c:pt idx="13">
                  <c:v>991</c:v>
                </c:pt>
                <c:pt idx="14">
                  <c:v>992</c:v>
                </c:pt>
                <c:pt idx="15">
                  <c:v>993</c:v>
                </c:pt>
                <c:pt idx="16">
                  <c:v>994</c:v>
                </c:pt>
                <c:pt idx="17">
                  <c:v>995</c:v>
                </c:pt>
                <c:pt idx="18">
                  <c:v>996</c:v>
                </c:pt>
                <c:pt idx="19">
                  <c:v>997</c:v>
                </c:pt>
                <c:pt idx="20">
                  <c:v>998</c:v>
                </c:pt>
                <c:pt idx="21">
                  <c:v>999</c:v>
                </c:pt>
                <c:pt idx="22">
                  <c:v>1000</c:v>
                </c:pt>
                <c:pt idx="23">
                  <c:v>1001</c:v>
                </c:pt>
                <c:pt idx="24">
                  <c:v>1002</c:v>
                </c:pt>
                <c:pt idx="25">
                  <c:v>1003</c:v>
                </c:pt>
                <c:pt idx="26">
                  <c:v>1004</c:v>
                </c:pt>
                <c:pt idx="27">
                  <c:v>1005</c:v>
                </c:pt>
                <c:pt idx="28">
                  <c:v>1006</c:v>
                </c:pt>
                <c:pt idx="29">
                  <c:v>1007</c:v>
                </c:pt>
                <c:pt idx="30">
                  <c:v>1008</c:v>
                </c:pt>
                <c:pt idx="31">
                  <c:v>1009</c:v>
                </c:pt>
                <c:pt idx="32">
                  <c:v>1010</c:v>
                </c:pt>
                <c:pt idx="33">
                  <c:v>1011</c:v>
                </c:pt>
                <c:pt idx="34">
                  <c:v>1012</c:v>
                </c:pt>
                <c:pt idx="35">
                  <c:v>1013</c:v>
                </c:pt>
                <c:pt idx="36">
                  <c:v>1014</c:v>
                </c:pt>
                <c:pt idx="37">
                  <c:v>1015</c:v>
                </c:pt>
                <c:pt idx="38">
                  <c:v>1016</c:v>
                </c:pt>
                <c:pt idx="39">
                  <c:v>1017</c:v>
                </c:pt>
                <c:pt idx="40">
                  <c:v>1018</c:v>
                </c:pt>
                <c:pt idx="41">
                  <c:v>1019</c:v>
                </c:pt>
                <c:pt idx="42">
                  <c:v>1020</c:v>
                </c:pt>
                <c:pt idx="43">
                  <c:v>1021</c:v>
                </c:pt>
                <c:pt idx="44">
                  <c:v>1022</c:v>
                </c:pt>
                <c:pt idx="45">
                  <c:v>1023</c:v>
                </c:pt>
                <c:pt idx="46">
                  <c:v>1024</c:v>
                </c:pt>
                <c:pt idx="47">
                  <c:v>1025</c:v>
                </c:pt>
                <c:pt idx="48">
                  <c:v>1026</c:v>
                </c:pt>
                <c:pt idx="49">
                  <c:v>1027</c:v>
                </c:pt>
                <c:pt idx="50">
                  <c:v>1028</c:v>
                </c:pt>
                <c:pt idx="51">
                  <c:v>1029</c:v>
                </c:pt>
                <c:pt idx="52">
                  <c:v>1030</c:v>
                </c:pt>
                <c:pt idx="53">
                  <c:v>1031</c:v>
                </c:pt>
                <c:pt idx="54">
                  <c:v>1032</c:v>
                </c:pt>
                <c:pt idx="55">
                  <c:v>1033</c:v>
                </c:pt>
                <c:pt idx="56">
                  <c:v>1034</c:v>
                </c:pt>
                <c:pt idx="57">
                  <c:v>1035</c:v>
                </c:pt>
                <c:pt idx="58">
                  <c:v>1036</c:v>
                </c:pt>
                <c:pt idx="59">
                  <c:v>1037</c:v>
                </c:pt>
                <c:pt idx="60">
                  <c:v>1038</c:v>
                </c:pt>
                <c:pt idx="61">
                  <c:v>1039</c:v>
                </c:pt>
                <c:pt idx="62">
                  <c:v>1040</c:v>
                </c:pt>
                <c:pt idx="63">
                  <c:v>1041</c:v>
                </c:pt>
                <c:pt idx="64">
                  <c:v>1042</c:v>
                </c:pt>
                <c:pt idx="65">
                  <c:v>1043</c:v>
                </c:pt>
                <c:pt idx="66">
                  <c:v>1044</c:v>
                </c:pt>
                <c:pt idx="67">
                  <c:v>1045</c:v>
                </c:pt>
                <c:pt idx="68">
                  <c:v>1046</c:v>
                </c:pt>
                <c:pt idx="69">
                  <c:v>1047</c:v>
                </c:pt>
                <c:pt idx="70">
                  <c:v>1048</c:v>
                </c:pt>
                <c:pt idx="71">
                  <c:v>1049</c:v>
                </c:pt>
                <c:pt idx="72">
                  <c:v>1050</c:v>
                </c:pt>
                <c:pt idx="73">
                  <c:v>1051</c:v>
                </c:pt>
                <c:pt idx="74">
                  <c:v>1052</c:v>
                </c:pt>
                <c:pt idx="75">
                  <c:v>1053</c:v>
                </c:pt>
                <c:pt idx="76">
                  <c:v>1054</c:v>
                </c:pt>
                <c:pt idx="77">
                  <c:v>1055</c:v>
                </c:pt>
                <c:pt idx="78">
                  <c:v>1056</c:v>
                </c:pt>
                <c:pt idx="79">
                  <c:v>1057</c:v>
                </c:pt>
                <c:pt idx="80">
                  <c:v>1058</c:v>
                </c:pt>
                <c:pt idx="81">
                  <c:v>1059</c:v>
                </c:pt>
                <c:pt idx="82">
                  <c:v>1060</c:v>
                </c:pt>
                <c:pt idx="83">
                  <c:v>1061</c:v>
                </c:pt>
                <c:pt idx="84">
                  <c:v>1062</c:v>
                </c:pt>
                <c:pt idx="85">
                  <c:v>1063</c:v>
                </c:pt>
                <c:pt idx="86">
                  <c:v>1064</c:v>
                </c:pt>
                <c:pt idx="87">
                  <c:v>1065</c:v>
                </c:pt>
                <c:pt idx="88">
                  <c:v>1066</c:v>
                </c:pt>
                <c:pt idx="89">
                  <c:v>1067</c:v>
                </c:pt>
                <c:pt idx="90">
                  <c:v>1068</c:v>
                </c:pt>
                <c:pt idx="91">
                  <c:v>1069</c:v>
                </c:pt>
                <c:pt idx="92">
                  <c:v>1070</c:v>
                </c:pt>
                <c:pt idx="93">
                  <c:v>1071</c:v>
                </c:pt>
                <c:pt idx="94">
                  <c:v>1072</c:v>
                </c:pt>
                <c:pt idx="95">
                  <c:v>1073</c:v>
                </c:pt>
                <c:pt idx="96">
                  <c:v>1074</c:v>
                </c:pt>
                <c:pt idx="97">
                  <c:v>1075</c:v>
                </c:pt>
                <c:pt idx="98">
                  <c:v>1076</c:v>
                </c:pt>
                <c:pt idx="99">
                  <c:v>1077</c:v>
                </c:pt>
                <c:pt idx="100">
                  <c:v>1078</c:v>
                </c:pt>
                <c:pt idx="101">
                  <c:v>1079</c:v>
                </c:pt>
                <c:pt idx="102">
                  <c:v>1080</c:v>
                </c:pt>
                <c:pt idx="103">
                  <c:v>1081</c:v>
                </c:pt>
                <c:pt idx="104">
                  <c:v>1082</c:v>
                </c:pt>
                <c:pt idx="105">
                  <c:v>1083</c:v>
                </c:pt>
                <c:pt idx="106">
                  <c:v>1084</c:v>
                </c:pt>
                <c:pt idx="107">
                  <c:v>1085</c:v>
                </c:pt>
                <c:pt idx="108">
                  <c:v>1086</c:v>
                </c:pt>
                <c:pt idx="109">
                  <c:v>1087</c:v>
                </c:pt>
                <c:pt idx="110">
                  <c:v>1088</c:v>
                </c:pt>
                <c:pt idx="111">
                  <c:v>1089</c:v>
                </c:pt>
                <c:pt idx="112">
                  <c:v>1090</c:v>
                </c:pt>
                <c:pt idx="113">
                  <c:v>1091</c:v>
                </c:pt>
                <c:pt idx="114">
                  <c:v>1092</c:v>
                </c:pt>
                <c:pt idx="115">
                  <c:v>1093</c:v>
                </c:pt>
                <c:pt idx="116">
                  <c:v>1094</c:v>
                </c:pt>
                <c:pt idx="117">
                  <c:v>1095</c:v>
                </c:pt>
                <c:pt idx="118">
                  <c:v>1096</c:v>
                </c:pt>
                <c:pt idx="119">
                  <c:v>1097</c:v>
                </c:pt>
                <c:pt idx="120">
                  <c:v>1098</c:v>
                </c:pt>
                <c:pt idx="121">
                  <c:v>1099</c:v>
                </c:pt>
                <c:pt idx="122">
                  <c:v>1100</c:v>
                </c:pt>
                <c:pt idx="123">
                  <c:v>1101</c:v>
                </c:pt>
                <c:pt idx="124">
                  <c:v>1102</c:v>
                </c:pt>
                <c:pt idx="125">
                  <c:v>1103</c:v>
                </c:pt>
                <c:pt idx="126">
                  <c:v>1104</c:v>
                </c:pt>
                <c:pt idx="127">
                  <c:v>1105</c:v>
                </c:pt>
                <c:pt idx="128">
                  <c:v>1106</c:v>
                </c:pt>
                <c:pt idx="129">
                  <c:v>1107</c:v>
                </c:pt>
                <c:pt idx="130">
                  <c:v>1108</c:v>
                </c:pt>
                <c:pt idx="131">
                  <c:v>1109</c:v>
                </c:pt>
                <c:pt idx="132">
                  <c:v>1110</c:v>
                </c:pt>
                <c:pt idx="133">
                  <c:v>1111</c:v>
                </c:pt>
                <c:pt idx="134">
                  <c:v>1112</c:v>
                </c:pt>
                <c:pt idx="135">
                  <c:v>1113</c:v>
                </c:pt>
                <c:pt idx="136">
                  <c:v>1114</c:v>
                </c:pt>
                <c:pt idx="137">
                  <c:v>1115</c:v>
                </c:pt>
                <c:pt idx="138">
                  <c:v>1116</c:v>
                </c:pt>
                <c:pt idx="139">
                  <c:v>1117</c:v>
                </c:pt>
                <c:pt idx="140">
                  <c:v>1118</c:v>
                </c:pt>
                <c:pt idx="141">
                  <c:v>1119</c:v>
                </c:pt>
                <c:pt idx="142">
                  <c:v>1120</c:v>
                </c:pt>
                <c:pt idx="143">
                  <c:v>1121</c:v>
                </c:pt>
                <c:pt idx="144">
                  <c:v>1122</c:v>
                </c:pt>
                <c:pt idx="145">
                  <c:v>1123</c:v>
                </c:pt>
                <c:pt idx="146">
                  <c:v>1124</c:v>
                </c:pt>
                <c:pt idx="147">
                  <c:v>1125</c:v>
                </c:pt>
                <c:pt idx="148">
                  <c:v>1126</c:v>
                </c:pt>
                <c:pt idx="149">
                  <c:v>1127</c:v>
                </c:pt>
                <c:pt idx="150">
                  <c:v>1128</c:v>
                </c:pt>
                <c:pt idx="151">
                  <c:v>1129</c:v>
                </c:pt>
                <c:pt idx="152">
                  <c:v>1130</c:v>
                </c:pt>
                <c:pt idx="153">
                  <c:v>1131</c:v>
                </c:pt>
                <c:pt idx="154">
                  <c:v>1132</c:v>
                </c:pt>
                <c:pt idx="155">
                  <c:v>1133</c:v>
                </c:pt>
                <c:pt idx="156">
                  <c:v>1134</c:v>
                </c:pt>
                <c:pt idx="157">
                  <c:v>1135</c:v>
                </c:pt>
                <c:pt idx="158">
                  <c:v>1136</c:v>
                </c:pt>
                <c:pt idx="159">
                  <c:v>1137</c:v>
                </c:pt>
                <c:pt idx="160">
                  <c:v>1138</c:v>
                </c:pt>
                <c:pt idx="161">
                  <c:v>1139</c:v>
                </c:pt>
                <c:pt idx="162">
                  <c:v>1140</c:v>
                </c:pt>
                <c:pt idx="163">
                  <c:v>1141</c:v>
                </c:pt>
                <c:pt idx="164">
                  <c:v>1142</c:v>
                </c:pt>
                <c:pt idx="165">
                  <c:v>1143</c:v>
                </c:pt>
                <c:pt idx="166">
                  <c:v>1144</c:v>
                </c:pt>
                <c:pt idx="167">
                  <c:v>1145</c:v>
                </c:pt>
                <c:pt idx="168">
                  <c:v>1146</c:v>
                </c:pt>
                <c:pt idx="169">
                  <c:v>1147</c:v>
                </c:pt>
                <c:pt idx="170">
                  <c:v>1148</c:v>
                </c:pt>
                <c:pt idx="171">
                  <c:v>1149</c:v>
                </c:pt>
                <c:pt idx="172">
                  <c:v>1150</c:v>
                </c:pt>
                <c:pt idx="173">
                  <c:v>1151</c:v>
                </c:pt>
                <c:pt idx="174">
                  <c:v>1152</c:v>
                </c:pt>
                <c:pt idx="175">
                  <c:v>1153</c:v>
                </c:pt>
                <c:pt idx="176">
                  <c:v>1154</c:v>
                </c:pt>
                <c:pt idx="177">
                  <c:v>1155</c:v>
                </c:pt>
                <c:pt idx="178">
                  <c:v>1156</c:v>
                </c:pt>
                <c:pt idx="179">
                  <c:v>1157</c:v>
                </c:pt>
                <c:pt idx="180">
                  <c:v>1158</c:v>
                </c:pt>
                <c:pt idx="181">
                  <c:v>1159</c:v>
                </c:pt>
                <c:pt idx="182">
                  <c:v>1160</c:v>
                </c:pt>
                <c:pt idx="183">
                  <c:v>1161</c:v>
                </c:pt>
                <c:pt idx="184">
                  <c:v>1162</c:v>
                </c:pt>
                <c:pt idx="185">
                  <c:v>1163</c:v>
                </c:pt>
                <c:pt idx="186">
                  <c:v>1164</c:v>
                </c:pt>
                <c:pt idx="187">
                  <c:v>1165</c:v>
                </c:pt>
                <c:pt idx="188">
                  <c:v>1166</c:v>
                </c:pt>
                <c:pt idx="189">
                  <c:v>1167</c:v>
                </c:pt>
                <c:pt idx="190">
                  <c:v>1168</c:v>
                </c:pt>
                <c:pt idx="191">
                  <c:v>1169</c:v>
                </c:pt>
                <c:pt idx="192">
                  <c:v>1170</c:v>
                </c:pt>
                <c:pt idx="193">
                  <c:v>1171</c:v>
                </c:pt>
                <c:pt idx="194">
                  <c:v>1172</c:v>
                </c:pt>
                <c:pt idx="195">
                  <c:v>1173</c:v>
                </c:pt>
                <c:pt idx="196">
                  <c:v>1174</c:v>
                </c:pt>
                <c:pt idx="197">
                  <c:v>1175</c:v>
                </c:pt>
                <c:pt idx="198">
                  <c:v>1176</c:v>
                </c:pt>
              </c:numCache>
            </c:numRef>
          </c:xVal>
          <c:yVal>
            <c:numRef>
              <c:f>Graph!$C$980:$C$1176</c:f>
              <c:numCache>
                <c:formatCode>General</c:formatCode>
                <c:ptCount val="19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36-43C8-B6E5-9FB472E7CA64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Graph!$A$979:$A$1177</c:f>
              <c:numCache>
                <c:formatCode>General</c:formatCode>
                <c:ptCount val="199"/>
                <c:pt idx="0">
                  <c:v>978</c:v>
                </c:pt>
                <c:pt idx="1">
                  <c:v>979</c:v>
                </c:pt>
                <c:pt idx="2">
                  <c:v>980</c:v>
                </c:pt>
                <c:pt idx="3">
                  <c:v>981</c:v>
                </c:pt>
                <c:pt idx="4">
                  <c:v>982</c:v>
                </c:pt>
                <c:pt idx="5">
                  <c:v>983</c:v>
                </c:pt>
                <c:pt idx="6">
                  <c:v>984</c:v>
                </c:pt>
                <c:pt idx="7">
                  <c:v>985</c:v>
                </c:pt>
                <c:pt idx="8">
                  <c:v>986</c:v>
                </c:pt>
                <c:pt idx="9">
                  <c:v>987</c:v>
                </c:pt>
                <c:pt idx="10">
                  <c:v>988</c:v>
                </c:pt>
                <c:pt idx="11">
                  <c:v>989</c:v>
                </c:pt>
                <c:pt idx="12">
                  <c:v>990</c:v>
                </c:pt>
                <c:pt idx="13">
                  <c:v>991</c:v>
                </c:pt>
                <c:pt idx="14">
                  <c:v>992</c:v>
                </c:pt>
                <c:pt idx="15">
                  <c:v>993</c:v>
                </c:pt>
                <c:pt idx="16">
                  <c:v>994</c:v>
                </c:pt>
                <c:pt idx="17">
                  <c:v>995</c:v>
                </c:pt>
                <c:pt idx="18">
                  <c:v>996</c:v>
                </c:pt>
                <c:pt idx="19">
                  <c:v>997</c:v>
                </c:pt>
                <c:pt idx="20">
                  <c:v>998</c:v>
                </c:pt>
                <c:pt idx="21">
                  <c:v>999</c:v>
                </c:pt>
                <c:pt idx="22">
                  <c:v>1000</c:v>
                </c:pt>
                <c:pt idx="23">
                  <c:v>1001</c:v>
                </c:pt>
                <c:pt idx="24">
                  <c:v>1002</c:v>
                </c:pt>
                <c:pt idx="25">
                  <c:v>1003</c:v>
                </c:pt>
                <c:pt idx="26">
                  <c:v>1004</c:v>
                </c:pt>
                <c:pt idx="27">
                  <c:v>1005</c:v>
                </c:pt>
                <c:pt idx="28">
                  <c:v>1006</c:v>
                </c:pt>
                <c:pt idx="29">
                  <c:v>1007</c:v>
                </c:pt>
                <c:pt idx="30">
                  <c:v>1008</c:v>
                </c:pt>
                <c:pt idx="31">
                  <c:v>1009</c:v>
                </c:pt>
                <c:pt idx="32">
                  <c:v>1010</c:v>
                </c:pt>
                <c:pt idx="33">
                  <c:v>1011</c:v>
                </c:pt>
                <c:pt idx="34">
                  <c:v>1012</c:v>
                </c:pt>
                <c:pt idx="35">
                  <c:v>1013</c:v>
                </c:pt>
                <c:pt idx="36">
                  <c:v>1014</c:v>
                </c:pt>
                <c:pt idx="37">
                  <c:v>1015</c:v>
                </c:pt>
                <c:pt idx="38">
                  <c:v>1016</c:v>
                </c:pt>
                <c:pt idx="39">
                  <c:v>1017</c:v>
                </c:pt>
                <c:pt idx="40">
                  <c:v>1018</c:v>
                </c:pt>
                <c:pt idx="41">
                  <c:v>1019</c:v>
                </c:pt>
                <c:pt idx="42">
                  <c:v>1020</c:v>
                </c:pt>
                <c:pt idx="43">
                  <c:v>1021</c:v>
                </c:pt>
                <c:pt idx="44">
                  <c:v>1022</c:v>
                </c:pt>
                <c:pt idx="45">
                  <c:v>1023</c:v>
                </c:pt>
                <c:pt idx="46">
                  <c:v>1024</c:v>
                </c:pt>
                <c:pt idx="47">
                  <c:v>1025</c:v>
                </c:pt>
                <c:pt idx="48">
                  <c:v>1026</c:v>
                </c:pt>
                <c:pt idx="49">
                  <c:v>1027</c:v>
                </c:pt>
                <c:pt idx="50">
                  <c:v>1028</c:v>
                </c:pt>
                <c:pt idx="51">
                  <c:v>1029</c:v>
                </c:pt>
                <c:pt idx="52">
                  <c:v>1030</c:v>
                </c:pt>
                <c:pt idx="53">
                  <c:v>1031</c:v>
                </c:pt>
                <c:pt idx="54">
                  <c:v>1032</c:v>
                </c:pt>
                <c:pt idx="55">
                  <c:v>1033</c:v>
                </c:pt>
                <c:pt idx="56">
                  <c:v>1034</c:v>
                </c:pt>
                <c:pt idx="57">
                  <c:v>1035</c:v>
                </c:pt>
                <c:pt idx="58">
                  <c:v>1036</c:v>
                </c:pt>
                <c:pt idx="59">
                  <c:v>1037</c:v>
                </c:pt>
                <c:pt idx="60">
                  <c:v>1038</c:v>
                </c:pt>
                <c:pt idx="61">
                  <c:v>1039</c:v>
                </c:pt>
                <c:pt idx="62">
                  <c:v>1040</c:v>
                </c:pt>
                <c:pt idx="63">
                  <c:v>1041</c:v>
                </c:pt>
                <c:pt idx="64">
                  <c:v>1042</c:v>
                </c:pt>
                <c:pt idx="65">
                  <c:v>1043</c:v>
                </c:pt>
                <c:pt idx="66">
                  <c:v>1044</c:v>
                </c:pt>
                <c:pt idx="67">
                  <c:v>1045</c:v>
                </c:pt>
                <c:pt idx="68">
                  <c:v>1046</c:v>
                </c:pt>
                <c:pt idx="69">
                  <c:v>1047</c:v>
                </c:pt>
                <c:pt idx="70">
                  <c:v>1048</c:v>
                </c:pt>
                <c:pt idx="71">
                  <c:v>1049</c:v>
                </c:pt>
                <c:pt idx="72">
                  <c:v>1050</c:v>
                </c:pt>
                <c:pt idx="73">
                  <c:v>1051</c:v>
                </c:pt>
                <c:pt idx="74">
                  <c:v>1052</c:v>
                </c:pt>
                <c:pt idx="75">
                  <c:v>1053</c:v>
                </c:pt>
                <c:pt idx="76">
                  <c:v>1054</c:v>
                </c:pt>
                <c:pt idx="77">
                  <c:v>1055</c:v>
                </c:pt>
                <c:pt idx="78">
                  <c:v>1056</c:v>
                </c:pt>
                <c:pt idx="79">
                  <c:v>1057</c:v>
                </c:pt>
                <c:pt idx="80">
                  <c:v>1058</c:v>
                </c:pt>
                <c:pt idx="81">
                  <c:v>1059</c:v>
                </c:pt>
                <c:pt idx="82">
                  <c:v>1060</c:v>
                </c:pt>
                <c:pt idx="83">
                  <c:v>1061</c:v>
                </c:pt>
                <c:pt idx="84">
                  <c:v>1062</c:v>
                </c:pt>
                <c:pt idx="85">
                  <c:v>1063</c:v>
                </c:pt>
                <c:pt idx="86">
                  <c:v>1064</c:v>
                </c:pt>
                <c:pt idx="87">
                  <c:v>1065</c:v>
                </c:pt>
                <c:pt idx="88">
                  <c:v>1066</c:v>
                </c:pt>
                <c:pt idx="89">
                  <c:v>1067</c:v>
                </c:pt>
                <c:pt idx="90">
                  <c:v>1068</c:v>
                </c:pt>
                <c:pt idx="91">
                  <c:v>1069</c:v>
                </c:pt>
                <c:pt idx="92">
                  <c:v>1070</c:v>
                </c:pt>
                <c:pt idx="93">
                  <c:v>1071</c:v>
                </c:pt>
                <c:pt idx="94">
                  <c:v>1072</c:v>
                </c:pt>
                <c:pt idx="95">
                  <c:v>1073</c:v>
                </c:pt>
                <c:pt idx="96">
                  <c:v>1074</c:v>
                </c:pt>
                <c:pt idx="97">
                  <c:v>1075</c:v>
                </c:pt>
                <c:pt idx="98">
                  <c:v>1076</c:v>
                </c:pt>
                <c:pt idx="99">
                  <c:v>1077</c:v>
                </c:pt>
                <c:pt idx="100">
                  <c:v>1078</c:v>
                </c:pt>
                <c:pt idx="101">
                  <c:v>1079</c:v>
                </c:pt>
                <c:pt idx="102">
                  <c:v>1080</c:v>
                </c:pt>
                <c:pt idx="103">
                  <c:v>1081</c:v>
                </c:pt>
                <c:pt idx="104">
                  <c:v>1082</c:v>
                </c:pt>
                <c:pt idx="105">
                  <c:v>1083</c:v>
                </c:pt>
                <c:pt idx="106">
                  <c:v>1084</c:v>
                </c:pt>
                <c:pt idx="107">
                  <c:v>1085</c:v>
                </c:pt>
                <c:pt idx="108">
                  <c:v>1086</c:v>
                </c:pt>
                <c:pt idx="109">
                  <c:v>1087</c:v>
                </c:pt>
                <c:pt idx="110">
                  <c:v>1088</c:v>
                </c:pt>
                <c:pt idx="111">
                  <c:v>1089</c:v>
                </c:pt>
                <c:pt idx="112">
                  <c:v>1090</c:v>
                </c:pt>
                <c:pt idx="113">
                  <c:v>1091</c:v>
                </c:pt>
                <c:pt idx="114">
                  <c:v>1092</c:v>
                </c:pt>
                <c:pt idx="115">
                  <c:v>1093</c:v>
                </c:pt>
                <c:pt idx="116">
                  <c:v>1094</c:v>
                </c:pt>
                <c:pt idx="117">
                  <c:v>1095</c:v>
                </c:pt>
                <c:pt idx="118">
                  <c:v>1096</c:v>
                </c:pt>
                <c:pt idx="119">
                  <c:v>1097</c:v>
                </c:pt>
                <c:pt idx="120">
                  <c:v>1098</c:v>
                </c:pt>
                <c:pt idx="121">
                  <c:v>1099</c:v>
                </c:pt>
                <c:pt idx="122">
                  <c:v>1100</c:v>
                </c:pt>
                <c:pt idx="123">
                  <c:v>1101</c:v>
                </c:pt>
                <c:pt idx="124">
                  <c:v>1102</c:v>
                </c:pt>
                <c:pt idx="125">
                  <c:v>1103</c:v>
                </c:pt>
                <c:pt idx="126">
                  <c:v>1104</c:v>
                </c:pt>
                <c:pt idx="127">
                  <c:v>1105</c:v>
                </c:pt>
                <c:pt idx="128">
                  <c:v>1106</c:v>
                </c:pt>
                <c:pt idx="129">
                  <c:v>1107</c:v>
                </c:pt>
                <c:pt idx="130">
                  <c:v>1108</c:v>
                </c:pt>
                <c:pt idx="131">
                  <c:v>1109</c:v>
                </c:pt>
                <c:pt idx="132">
                  <c:v>1110</c:v>
                </c:pt>
                <c:pt idx="133">
                  <c:v>1111</c:v>
                </c:pt>
                <c:pt idx="134">
                  <c:v>1112</c:v>
                </c:pt>
                <c:pt idx="135">
                  <c:v>1113</c:v>
                </c:pt>
                <c:pt idx="136">
                  <c:v>1114</c:v>
                </c:pt>
                <c:pt idx="137">
                  <c:v>1115</c:v>
                </c:pt>
                <c:pt idx="138">
                  <c:v>1116</c:v>
                </c:pt>
                <c:pt idx="139">
                  <c:v>1117</c:v>
                </c:pt>
                <c:pt idx="140">
                  <c:v>1118</c:v>
                </c:pt>
                <c:pt idx="141">
                  <c:v>1119</c:v>
                </c:pt>
                <c:pt idx="142">
                  <c:v>1120</c:v>
                </c:pt>
                <c:pt idx="143">
                  <c:v>1121</c:v>
                </c:pt>
                <c:pt idx="144">
                  <c:v>1122</c:v>
                </c:pt>
                <c:pt idx="145">
                  <c:v>1123</c:v>
                </c:pt>
                <c:pt idx="146">
                  <c:v>1124</c:v>
                </c:pt>
                <c:pt idx="147">
                  <c:v>1125</c:v>
                </c:pt>
                <c:pt idx="148">
                  <c:v>1126</c:v>
                </c:pt>
                <c:pt idx="149">
                  <c:v>1127</c:v>
                </c:pt>
                <c:pt idx="150">
                  <c:v>1128</c:v>
                </c:pt>
                <c:pt idx="151">
                  <c:v>1129</c:v>
                </c:pt>
                <c:pt idx="152">
                  <c:v>1130</c:v>
                </c:pt>
                <c:pt idx="153">
                  <c:v>1131</c:v>
                </c:pt>
                <c:pt idx="154">
                  <c:v>1132</c:v>
                </c:pt>
                <c:pt idx="155">
                  <c:v>1133</c:v>
                </c:pt>
                <c:pt idx="156">
                  <c:v>1134</c:v>
                </c:pt>
                <c:pt idx="157">
                  <c:v>1135</c:v>
                </c:pt>
                <c:pt idx="158">
                  <c:v>1136</c:v>
                </c:pt>
                <c:pt idx="159">
                  <c:v>1137</c:v>
                </c:pt>
                <c:pt idx="160">
                  <c:v>1138</c:v>
                </c:pt>
                <c:pt idx="161">
                  <c:v>1139</c:v>
                </c:pt>
                <c:pt idx="162">
                  <c:v>1140</c:v>
                </c:pt>
                <c:pt idx="163">
                  <c:v>1141</c:v>
                </c:pt>
                <c:pt idx="164">
                  <c:v>1142</c:v>
                </c:pt>
                <c:pt idx="165">
                  <c:v>1143</c:v>
                </c:pt>
                <c:pt idx="166">
                  <c:v>1144</c:v>
                </c:pt>
                <c:pt idx="167">
                  <c:v>1145</c:v>
                </c:pt>
                <c:pt idx="168">
                  <c:v>1146</c:v>
                </c:pt>
                <c:pt idx="169">
                  <c:v>1147</c:v>
                </c:pt>
                <c:pt idx="170">
                  <c:v>1148</c:v>
                </c:pt>
                <c:pt idx="171">
                  <c:v>1149</c:v>
                </c:pt>
                <c:pt idx="172">
                  <c:v>1150</c:v>
                </c:pt>
                <c:pt idx="173">
                  <c:v>1151</c:v>
                </c:pt>
                <c:pt idx="174">
                  <c:v>1152</c:v>
                </c:pt>
                <c:pt idx="175">
                  <c:v>1153</c:v>
                </c:pt>
                <c:pt idx="176">
                  <c:v>1154</c:v>
                </c:pt>
                <c:pt idx="177">
                  <c:v>1155</c:v>
                </c:pt>
                <c:pt idx="178">
                  <c:v>1156</c:v>
                </c:pt>
                <c:pt idx="179">
                  <c:v>1157</c:v>
                </c:pt>
                <c:pt idx="180">
                  <c:v>1158</c:v>
                </c:pt>
                <c:pt idx="181">
                  <c:v>1159</c:v>
                </c:pt>
                <c:pt idx="182">
                  <c:v>1160</c:v>
                </c:pt>
                <c:pt idx="183">
                  <c:v>1161</c:v>
                </c:pt>
                <c:pt idx="184">
                  <c:v>1162</c:v>
                </c:pt>
                <c:pt idx="185">
                  <c:v>1163</c:v>
                </c:pt>
                <c:pt idx="186">
                  <c:v>1164</c:v>
                </c:pt>
                <c:pt idx="187">
                  <c:v>1165</c:v>
                </c:pt>
                <c:pt idx="188">
                  <c:v>1166</c:v>
                </c:pt>
                <c:pt idx="189">
                  <c:v>1167</c:v>
                </c:pt>
                <c:pt idx="190">
                  <c:v>1168</c:v>
                </c:pt>
                <c:pt idx="191">
                  <c:v>1169</c:v>
                </c:pt>
                <c:pt idx="192">
                  <c:v>1170</c:v>
                </c:pt>
                <c:pt idx="193">
                  <c:v>1171</c:v>
                </c:pt>
                <c:pt idx="194">
                  <c:v>1172</c:v>
                </c:pt>
                <c:pt idx="195">
                  <c:v>1173</c:v>
                </c:pt>
                <c:pt idx="196">
                  <c:v>1174</c:v>
                </c:pt>
                <c:pt idx="197">
                  <c:v>1175</c:v>
                </c:pt>
                <c:pt idx="198">
                  <c:v>1176</c:v>
                </c:pt>
              </c:numCache>
            </c:numRef>
          </c:xVal>
          <c:yVal>
            <c:numRef>
              <c:f>Graph!$E$980:$E$1176</c:f>
              <c:numCache>
                <c:formatCode>General</c:formatCode>
                <c:ptCount val="197"/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36-43C8-B6E5-9FB472E7CA64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Graph!$A$979:$A$1177</c:f>
              <c:numCache>
                <c:formatCode>General</c:formatCode>
                <c:ptCount val="199"/>
                <c:pt idx="0">
                  <c:v>978</c:v>
                </c:pt>
                <c:pt idx="1">
                  <c:v>979</c:v>
                </c:pt>
                <c:pt idx="2">
                  <c:v>980</c:v>
                </c:pt>
                <c:pt idx="3">
                  <c:v>981</c:v>
                </c:pt>
                <c:pt idx="4">
                  <c:v>982</c:v>
                </c:pt>
                <c:pt idx="5">
                  <c:v>983</c:v>
                </c:pt>
                <c:pt idx="6">
                  <c:v>984</c:v>
                </c:pt>
                <c:pt idx="7">
                  <c:v>985</c:v>
                </c:pt>
                <c:pt idx="8">
                  <c:v>986</c:v>
                </c:pt>
                <c:pt idx="9">
                  <c:v>987</c:v>
                </c:pt>
                <c:pt idx="10">
                  <c:v>988</c:v>
                </c:pt>
                <c:pt idx="11">
                  <c:v>989</c:v>
                </c:pt>
                <c:pt idx="12">
                  <c:v>990</c:v>
                </c:pt>
                <c:pt idx="13">
                  <c:v>991</c:v>
                </c:pt>
                <c:pt idx="14">
                  <c:v>992</c:v>
                </c:pt>
                <c:pt idx="15">
                  <c:v>993</c:v>
                </c:pt>
                <c:pt idx="16">
                  <c:v>994</c:v>
                </c:pt>
                <c:pt idx="17">
                  <c:v>995</c:v>
                </c:pt>
                <c:pt idx="18">
                  <c:v>996</c:v>
                </c:pt>
                <c:pt idx="19">
                  <c:v>997</c:v>
                </c:pt>
                <c:pt idx="20">
                  <c:v>998</c:v>
                </c:pt>
                <c:pt idx="21">
                  <c:v>999</c:v>
                </c:pt>
                <c:pt idx="22">
                  <c:v>1000</c:v>
                </c:pt>
                <c:pt idx="23">
                  <c:v>1001</c:v>
                </c:pt>
                <c:pt idx="24">
                  <c:v>1002</c:v>
                </c:pt>
                <c:pt idx="25">
                  <c:v>1003</c:v>
                </c:pt>
                <c:pt idx="26">
                  <c:v>1004</c:v>
                </c:pt>
                <c:pt idx="27">
                  <c:v>1005</c:v>
                </c:pt>
                <c:pt idx="28">
                  <c:v>1006</c:v>
                </c:pt>
                <c:pt idx="29">
                  <c:v>1007</c:v>
                </c:pt>
                <c:pt idx="30">
                  <c:v>1008</c:v>
                </c:pt>
                <c:pt idx="31">
                  <c:v>1009</c:v>
                </c:pt>
                <c:pt idx="32">
                  <c:v>1010</c:v>
                </c:pt>
                <c:pt idx="33">
                  <c:v>1011</c:v>
                </c:pt>
                <c:pt idx="34">
                  <c:v>1012</c:v>
                </c:pt>
                <c:pt idx="35">
                  <c:v>1013</c:v>
                </c:pt>
                <c:pt idx="36">
                  <c:v>1014</c:v>
                </c:pt>
                <c:pt idx="37">
                  <c:v>1015</c:v>
                </c:pt>
                <c:pt idx="38">
                  <c:v>1016</c:v>
                </c:pt>
                <c:pt idx="39">
                  <c:v>1017</c:v>
                </c:pt>
                <c:pt idx="40">
                  <c:v>1018</c:v>
                </c:pt>
                <c:pt idx="41">
                  <c:v>1019</c:v>
                </c:pt>
                <c:pt idx="42">
                  <c:v>1020</c:v>
                </c:pt>
                <c:pt idx="43">
                  <c:v>1021</c:v>
                </c:pt>
                <c:pt idx="44">
                  <c:v>1022</c:v>
                </c:pt>
                <c:pt idx="45">
                  <c:v>1023</c:v>
                </c:pt>
                <c:pt idx="46">
                  <c:v>1024</c:v>
                </c:pt>
                <c:pt idx="47">
                  <c:v>1025</c:v>
                </c:pt>
                <c:pt idx="48">
                  <c:v>1026</c:v>
                </c:pt>
                <c:pt idx="49">
                  <c:v>1027</c:v>
                </c:pt>
                <c:pt idx="50">
                  <c:v>1028</c:v>
                </c:pt>
                <c:pt idx="51">
                  <c:v>1029</c:v>
                </c:pt>
                <c:pt idx="52">
                  <c:v>1030</c:v>
                </c:pt>
                <c:pt idx="53">
                  <c:v>1031</c:v>
                </c:pt>
                <c:pt idx="54">
                  <c:v>1032</c:v>
                </c:pt>
                <c:pt idx="55">
                  <c:v>1033</c:v>
                </c:pt>
                <c:pt idx="56">
                  <c:v>1034</c:v>
                </c:pt>
                <c:pt idx="57">
                  <c:v>1035</c:v>
                </c:pt>
                <c:pt idx="58">
                  <c:v>1036</c:v>
                </c:pt>
                <c:pt idx="59">
                  <c:v>1037</c:v>
                </c:pt>
                <c:pt idx="60">
                  <c:v>1038</c:v>
                </c:pt>
                <c:pt idx="61">
                  <c:v>1039</c:v>
                </c:pt>
                <c:pt idx="62">
                  <c:v>1040</c:v>
                </c:pt>
                <c:pt idx="63">
                  <c:v>1041</c:v>
                </c:pt>
                <c:pt idx="64">
                  <c:v>1042</c:v>
                </c:pt>
                <c:pt idx="65">
                  <c:v>1043</c:v>
                </c:pt>
                <c:pt idx="66">
                  <c:v>1044</c:v>
                </c:pt>
                <c:pt idx="67">
                  <c:v>1045</c:v>
                </c:pt>
                <c:pt idx="68">
                  <c:v>1046</c:v>
                </c:pt>
                <c:pt idx="69">
                  <c:v>1047</c:v>
                </c:pt>
                <c:pt idx="70">
                  <c:v>1048</c:v>
                </c:pt>
                <c:pt idx="71">
                  <c:v>1049</c:v>
                </c:pt>
                <c:pt idx="72">
                  <c:v>1050</c:v>
                </c:pt>
                <c:pt idx="73">
                  <c:v>1051</c:v>
                </c:pt>
                <c:pt idx="74">
                  <c:v>1052</c:v>
                </c:pt>
                <c:pt idx="75">
                  <c:v>1053</c:v>
                </c:pt>
                <c:pt idx="76">
                  <c:v>1054</c:v>
                </c:pt>
                <c:pt idx="77">
                  <c:v>1055</c:v>
                </c:pt>
                <c:pt idx="78">
                  <c:v>1056</c:v>
                </c:pt>
                <c:pt idx="79">
                  <c:v>1057</c:v>
                </c:pt>
                <c:pt idx="80">
                  <c:v>1058</c:v>
                </c:pt>
                <c:pt idx="81">
                  <c:v>1059</c:v>
                </c:pt>
                <c:pt idx="82">
                  <c:v>1060</c:v>
                </c:pt>
                <c:pt idx="83">
                  <c:v>1061</c:v>
                </c:pt>
                <c:pt idx="84">
                  <c:v>1062</c:v>
                </c:pt>
                <c:pt idx="85">
                  <c:v>1063</c:v>
                </c:pt>
                <c:pt idx="86">
                  <c:v>1064</c:v>
                </c:pt>
                <c:pt idx="87">
                  <c:v>1065</c:v>
                </c:pt>
                <c:pt idx="88">
                  <c:v>1066</c:v>
                </c:pt>
                <c:pt idx="89">
                  <c:v>1067</c:v>
                </c:pt>
                <c:pt idx="90">
                  <c:v>1068</c:v>
                </c:pt>
                <c:pt idx="91">
                  <c:v>1069</c:v>
                </c:pt>
                <c:pt idx="92">
                  <c:v>1070</c:v>
                </c:pt>
                <c:pt idx="93">
                  <c:v>1071</c:v>
                </c:pt>
                <c:pt idx="94">
                  <c:v>1072</c:v>
                </c:pt>
                <c:pt idx="95">
                  <c:v>1073</c:v>
                </c:pt>
                <c:pt idx="96">
                  <c:v>1074</c:v>
                </c:pt>
                <c:pt idx="97">
                  <c:v>1075</c:v>
                </c:pt>
                <c:pt idx="98">
                  <c:v>1076</c:v>
                </c:pt>
                <c:pt idx="99">
                  <c:v>1077</c:v>
                </c:pt>
                <c:pt idx="100">
                  <c:v>1078</c:v>
                </c:pt>
                <c:pt idx="101">
                  <c:v>1079</c:v>
                </c:pt>
                <c:pt idx="102">
                  <c:v>1080</c:v>
                </c:pt>
                <c:pt idx="103">
                  <c:v>1081</c:v>
                </c:pt>
                <c:pt idx="104">
                  <c:v>1082</c:v>
                </c:pt>
                <c:pt idx="105">
                  <c:v>1083</c:v>
                </c:pt>
                <c:pt idx="106">
                  <c:v>1084</c:v>
                </c:pt>
                <c:pt idx="107">
                  <c:v>1085</c:v>
                </c:pt>
                <c:pt idx="108">
                  <c:v>1086</c:v>
                </c:pt>
                <c:pt idx="109">
                  <c:v>1087</c:v>
                </c:pt>
                <c:pt idx="110">
                  <c:v>1088</c:v>
                </c:pt>
                <c:pt idx="111">
                  <c:v>1089</c:v>
                </c:pt>
                <c:pt idx="112">
                  <c:v>1090</c:v>
                </c:pt>
                <c:pt idx="113">
                  <c:v>1091</c:v>
                </c:pt>
                <c:pt idx="114">
                  <c:v>1092</c:v>
                </c:pt>
                <c:pt idx="115">
                  <c:v>1093</c:v>
                </c:pt>
                <c:pt idx="116">
                  <c:v>1094</c:v>
                </c:pt>
                <c:pt idx="117">
                  <c:v>1095</c:v>
                </c:pt>
                <c:pt idx="118">
                  <c:v>1096</c:v>
                </c:pt>
                <c:pt idx="119">
                  <c:v>1097</c:v>
                </c:pt>
                <c:pt idx="120">
                  <c:v>1098</c:v>
                </c:pt>
                <c:pt idx="121">
                  <c:v>1099</c:v>
                </c:pt>
                <c:pt idx="122">
                  <c:v>1100</c:v>
                </c:pt>
                <c:pt idx="123">
                  <c:v>1101</c:v>
                </c:pt>
                <c:pt idx="124">
                  <c:v>1102</c:v>
                </c:pt>
                <c:pt idx="125">
                  <c:v>1103</c:v>
                </c:pt>
                <c:pt idx="126">
                  <c:v>1104</c:v>
                </c:pt>
                <c:pt idx="127">
                  <c:v>1105</c:v>
                </c:pt>
                <c:pt idx="128">
                  <c:v>1106</c:v>
                </c:pt>
                <c:pt idx="129">
                  <c:v>1107</c:v>
                </c:pt>
                <c:pt idx="130">
                  <c:v>1108</c:v>
                </c:pt>
                <c:pt idx="131">
                  <c:v>1109</c:v>
                </c:pt>
                <c:pt idx="132">
                  <c:v>1110</c:v>
                </c:pt>
                <c:pt idx="133">
                  <c:v>1111</c:v>
                </c:pt>
                <c:pt idx="134">
                  <c:v>1112</c:v>
                </c:pt>
                <c:pt idx="135">
                  <c:v>1113</c:v>
                </c:pt>
                <c:pt idx="136">
                  <c:v>1114</c:v>
                </c:pt>
                <c:pt idx="137">
                  <c:v>1115</c:v>
                </c:pt>
                <c:pt idx="138">
                  <c:v>1116</c:v>
                </c:pt>
                <c:pt idx="139">
                  <c:v>1117</c:v>
                </c:pt>
                <c:pt idx="140">
                  <c:v>1118</c:v>
                </c:pt>
                <c:pt idx="141">
                  <c:v>1119</c:v>
                </c:pt>
                <c:pt idx="142">
                  <c:v>1120</c:v>
                </c:pt>
                <c:pt idx="143">
                  <c:v>1121</c:v>
                </c:pt>
                <c:pt idx="144">
                  <c:v>1122</c:v>
                </c:pt>
                <c:pt idx="145">
                  <c:v>1123</c:v>
                </c:pt>
                <c:pt idx="146">
                  <c:v>1124</c:v>
                </c:pt>
                <c:pt idx="147">
                  <c:v>1125</c:v>
                </c:pt>
                <c:pt idx="148">
                  <c:v>1126</c:v>
                </c:pt>
                <c:pt idx="149">
                  <c:v>1127</c:v>
                </c:pt>
                <c:pt idx="150">
                  <c:v>1128</c:v>
                </c:pt>
                <c:pt idx="151">
                  <c:v>1129</c:v>
                </c:pt>
                <c:pt idx="152">
                  <c:v>1130</c:v>
                </c:pt>
                <c:pt idx="153">
                  <c:v>1131</c:v>
                </c:pt>
                <c:pt idx="154">
                  <c:v>1132</c:v>
                </c:pt>
                <c:pt idx="155">
                  <c:v>1133</c:v>
                </c:pt>
                <c:pt idx="156">
                  <c:v>1134</c:v>
                </c:pt>
                <c:pt idx="157">
                  <c:v>1135</c:v>
                </c:pt>
                <c:pt idx="158">
                  <c:v>1136</c:v>
                </c:pt>
                <c:pt idx="159">
                  <c:v>1137</c:v>
                </c:pt>
                <c:pt idx="160">
                  <c:v>1138</c:v>
                </c:pt>
                <c:pt idx="161">
                  <c:v>1139</c:v>
                </c:pt>
                <c:pt idx="162">
                  <c:v>1140</c:v>
                </c:pt>
                <c:pt idx="163">
                  <c:v>1141</c:v>
                </c:pt>
                <c:pt idx="164">
                  <c:v>1142</c:v>
                </c:pt>
                <c:pt idx="165">
                  <c:v>1143</c:v>
                </c:pt>
                <c:pt idx="166">
                  <c:v>1144</c:v>
                </c:pt>
                <c:pt idx="167">
                  <c:v>1145</c:v>
                </c:pt>
                <c:pt idx="168">
                  <c:v>1146</c:v>
                </c:pt>
                <c:pt idx="169">
                  <c:v>1147</c:v>
                </c:pt>
                <c:pt idx="170">
                  <c:v>1148</c:v>
                </c:pt>
                <c:pt idx="171">
                  <c:v>1149</c:v>
                </c:pt>
                <c:pt idx="172">
                  <c:v>1150</c:v>
                </c:pt>
                <c:pt idx="173">
                  <c:v>1151</c:v>
                </c:pt>
                <c:pt idx="174">
                  <c:v>1152</c:v>
                </c:pt>
                <c:pt idx="175">
                  <c:v>1153</c:v>
                </c:pt>
                <c:pt idx="176">
                  <c:v>1154</c:v>
                </c:pt>
                <c:pt idx="177">
                  <c:v>1155</c:v>
                </c:pt>
                <c:pt idx="178">
                  <c:v>1156</c:v>
                </c:pt>
                <c:pt idx="179">
                  <c:v>1157</c:v>
                </c:pt>
                <c:pt idx="180">
                  <c:v>1158</c:v>
                </c:pt>
                <c:pt idx="181">
                  <c:v>1159</c:v>
                </c:pt>
                <c:pt idx="182">
                  <c:v>1160</c:v>
                </c:pt>
                <c:pt idx="183">
                  <c:v>1161</c:v>
                </c:pt>
                <c:pt idx="184">
                  <c:v>1162</c:v>
                </c:pt>
                <c:pt idx="185">
                  <c:v>1163</c:v>
                </c:pt>
                <c:pt idx="186">
                  <c:v>1164</c:v>
                </c:pt>
                <c:pt idx="187">
                  <c:v>1165</c:v>
                </c:pt>
                <c:pt idx="188">
                  <c:v>1166</c:v>
                </c:pt>
                <c:pt idx="189">
                  <c:v>1167</c:v>
                </c:pt>
                <c:pt idx="190">
                  <c:v>1168</c:v>
                </c:pt>
                <c:pt idx="191">
                  <c:v>1169</c:v>
                </c:pt>
                <c:pt idx="192">
                  <c:v>1170</c:v>
                </c:pt>
                <c:pt idx="193">
                  <c:v>1171</c:v>
                </c:pt>
                <c:pt idx="194">
                  <c:v>1172</c:v>
                </c:pt>
                <c:pt idx="195">
                  <c:v>1173</c:v>
                </c:pt>
                <c:pt idx="196">
                  <c:v>1174</c:v>
                </c:pt>
                <c:pt idx="197">
                  <c:v>1175</c:v>
                </c:pt>
                <c:pt idx="198">
                  <c:v>1176</c:v>
                </c:pt>
              </c:numCache>
            </c:numRef>
          </c:xVal>
          <c:yVal>
            <c:numRef>
              <c:f>Graph!$G$980:$G$1176</c:f>
              <c:numCache>
                <c:formatCode>General</c:formatCode>
                <c:ptCount val="19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36-43C8-B6E5-9FB472E7CA64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Graph!$A$979:$A$1177</c:f>
              <c:numCache>
                <c:formatCode>General</c:formatCode>
                <c:ptCount val="199"/>
                <c:pt idx="0">
                  <c:v>978</c:v>
                </c:pt>
                <c:pt idx="1">
                  <c:v>979</c:v>
                </c:pt>
                <c:pt idx="2">
                  <c:v>980</c:v>
                </c:pt>
                <c:pt idx="3">
                  <c:v>981</c:v>
                </c:pt>
                <c:pt idx="4">
                  <c:v>982</c:v>
                </c:pt>
                <c:pt idx="5">
                  <c:v>983</c:v>
                </c:pt>
                <c:pt idx="6">
                  <c:v>984</c:v>
                </c:pt>
                <c:pt idx="7">
                  <c:v>985</c:v>
                </c:pt>
                <c:pt idx="8">
                  <c:v>986</c:v>
                </c:pt>
                <c:pt idx="9">
                  <c:v>987</c:v>
                </c:pt>
                <c:pt idx="10">
                  <c:v>988</c:v>
                </c:pt>
                <c:pt idx="11">
                  <c:v>989</c:v>
                </c:pt>
                <c:pt idx="12">
                  <c:v>990</c:v>
                </c:pt>
                <c:pt idx="13">
                  <c:v>991</c:v>
                </c:pt>
                <c:pt idx="14">
                  <c:v>992</c:v>
                </c:pt>
                <c:pt idx="15">
                  <c:v>993</c:v>
                </c:pt>
                <c:pt idx="16">
                  <c:v>994</c:v>
                </c:pt>
                <c:pt idx="17">
                  <c:v>995</c:v>
                </c:pt>
                <c:pt idx="18">
                  <c:v>996</c:v>
                </c:pt>
                <c:pt idx="19">
                  <c:v>997</c:v>
                </c:pt>
                <c:pt idx="20">
                  <c:v>998</c:v>
                </c:pt>
                <c:pt idx="21">
                  <c:v>999</c:v>
                </c:pt>
                <c:pt idx="22">
                  <c:v>1000</c:v>
                </c:pt>
                <c:pt idx="23">
                  <c:v>1001</c:v>
                </c:pt>
                <c:pt idx="24">
                  <c:v>1002</c:v>
                </c:pt>
                <c:pt idx="25">
                  <c:v>1003</c:v>
                </c:pt>
                <c:pt idx="26">
                  <c:v>1004</c:v>
                </c:pt>
                <c:pt idx="27">
                  <c:v>1005</c:v>
                </c:pt>
                <c:pt idx="28">
                  <c:v>1006</c:v>
                </c:pt>
                <c:pt idx="29">
                  <c:v>1007</c:v>
                </c:pt>
                <c:pt idx="30">
                  <c:v>1008</c:v>
                </c:pt>
                <c:pt idx="31">
                  <c:v>1009</c:v>
                </c:pt>
                <c:pt idx="32">
                  <c:v>1010</c:v>
                </c:pt>
                <c:pt idx="33">
                  <c:v>1011</c:v>
                </c:pt>
                <c:pt idx="34">
                  <c:v>1012</c:v>
                </c:pt>
                <c:pt idx="35">
                  <c:v>1013</c:v>
                </c:pt>
                <c:pt idx="36">
                  <c:v>1014</c:v>
                </c:pt>
                <c:pt idx="37">
                  <c:v>1015</c:v>
                </c:pt>
                <c:pt idx="38">
                  <c:v>1016</c:v>
                </c:pt>
                <c:pt idx="39">
                  <c:v>1017</c:v>
                </c:pt>
                <c:pt idx="40">
                  <c:v>1018</c:v>
                </c:pt>
                <c:pt idx="41">
                  <c:v>1019</c:v>
                </c:pt>
                <c:pt idx="42">
                  <c:v>1020</c:v>
                </c:pt>
                <c:pt idx="43">
                  <c:v>1021</c:v>
                </c:pt>
                <c:pt idx="44">
                  <c:v>1022</c:v>
                </c:pt>
                <c:pt idx="45">
                  <c:v>1023</c:v>
                </c:pt>
                <c:pt idx="46">
                  <c:v>1024</c:v>
                </c:pt>
                <c:pt idx="47">
                  <c:v>1025</c:v>
                </c:pt>
                <c:pt idx="48">
                  <c:v>1026</c:v>
                </c:pt>
                <c:pt idx="49">
                  <c:v>1027</c:v>
                </c:pt>
                <c:pt idx="50">
                  <c:v>1028</c:v>
                </c:pt>
                <c:pt idx="51">
                  <c:v>1029</c:v>
                </c:pt>
                <c:pt idx="52">
                  <c:v>1030</c:v>
                </c:pt>
                <c:pt idx="53">
                  <c:v>1031</c:v>
                </c:pt>
                <c:pt idx="54">
                  <c:v>1032</c:v>
                </c:pt>
                <c:pt idx="55">
                  <c:v>1033</c:v>
                </c:pt>
                <c:pt idx="56">
                  <c:v>1034</c:v>
                </c:pt>
                <c:pt idx="57">
                  <c:v>1035</c:v>
                </c:pt>
                <c:pt idx="58">
                  <c:v>1036</c:v>
                </c:pt>
                <c:pt idx="59">
                  <c:v>1037</c:v>
                </c:pt>
                <c:pt idx="60">
                  <c:v>1038</c:v>
                </c:pt>
                <c:pt idx="61">
                  <c:v>1039</c:v>
                </c:pt>
                <c:pt idx="62">
                  <c:v>1040</c:v>
                </c:pt>
                <c:pt idx="63">
                  <c:v>1041</c:v>
                </c:pt>
                <c:pt idx="64">
                  <c:v>1042</c:v>
                </c:pt>
                <c:pt idx="65">
                  <c:v>1043</c:v>
                </c:pt>
                <c:pt idx="66">
                  <c:v>1044</c:v>
                </c:pt>
                <c:pt idx="67">
                  <c:v>1045</c:v>
                </c:pt>
                <c:pt idx="68">
                  <c:v>1046</c:v>
                </c:pt>
                <c:pt idx="69">
                  <c:v>1047</c:v>
                </c:pt>
                <c:pt idx="70">
                  <c:v>1048</c:v>
                </c:pt>
                <c:pt idx="71">
                  <c:v>1049</c:v>
                </c:pt>
                <c:pt idx="72">
                  <c:v>1050</c:v>
                </c:pt>
                <c:pt idx="73">
                  <c:v>1051</c:v>
                </c:pt>
                <c:pt idx="74">
                  <c:v>1052</c:v>
                </c:pt>
                <c:pt idx="75">
                  <c:v>1053</c:v>
                </c:pt>
                <c:pt idx="76">
                  <c:v>1054</c:v>
                </c:pt>
                <c:pt idx="77">
                  <c:v>1055</c:v>
                </c:pt>
                <c:pt idx="78">
                  <c:v>1056</c:v>
                </c:pt>
                <c:pt idx="79">
                  <c:v>1057</c:v>
                </c:pt>
                <c:pt idx="80">
                  <c:v>1058</c:v>
                </c:pt>
                <c:pt idx="81">
                  <c:v>1059</c:v>
                </c:pt>
                <c:pt idx="82">
                  <c:v>1060</c:v>
                </c:pt>
                <c:pt idx="83">
                  <c:v>1061</c:v>
                </c:pt>
                <c:pt idx="84">
                  <c:v>1062</c:v>
                </c:pt>
                <c:pt idx="85">
                  <c:v>1063</c:v>
                </c:pt>
                <c:pt idx="86">
                  <c:v>1064</c:v>
                </c:pt>
                <c:pt idx="87">
                  <c:v>1065</c:v>
                </c:pt>
                <c:pt idx="88">
                  <c:v>1066</c:v>
                </c:pt>
                <c:pt idx="89">
                  <c:v>1067</c:v>
                </c:pt>
                <c:pt idx="90">
                  <c:v>1068</c:v>
                </c:pt>
                <c:pt idx="91">
                  <c:v>1069</c:v>
                </c:pt>
                <c:pt idx="92">
                  <c:v>1070</c:v>
                </c:pt>
                <c:pt idx="93">
                  <c:v>1071</c:v>
                </c:pt>
                <c:pt idx="94">
                  <c:v>1072</c:v>
                </c:pt>
                <c:pt idx="95">
                  <c:v>1073</c:v>
                </c:pt>
                <c:pt idx="96">
                  <c:v>1074</c:v>
                </c:pt>
                <c:pt idx="97">
                  <c:v>1075</c:v>
                </c:pt>
                <c:pt idx="98">
                  <c:v>1076</c:v>
                </c:pt>
                <c:pt idx="99">
                  <c:v>1077</c:v>
                </c:pt>
                <c:pt idx="100">
                  <c:v>1078</c:v>
                </c:pt>
                <c:pt idx="101">
                  <c:v>1079</c:v>
                </c:pt>
                <c:pt idx="102">
                  <c:v>1080</c:v>
                </c:pt>
                <c:pt idx="103">
                  <c:v>1081</c:v>
                </c:pt>
                <c:pt idx="104">
                  <c:v>1082</c:v>
                </c:pt>
                <c:pt idx="105">
                  <c:v>1083</c:v>
                </c:pt>
                <c:pt idx="106">
                  <c:v>1084</c:v>
                </c:pt>
                <c:pt idx="107">
                  <c:v>1085</c:v>
                </c:pt>
                <c:pt idx="108">
                  <c:v>1086</c:v>
                </c:pt>
                <c:pt idx="109">
                  <c:v>1087</c:v>
                </c:pt>
                <c:pt idx="110">
                  <c:v>1088</c:v>
                </c:pt>
                <c:pt idx="111">
                  <c:v>1089</c:v>
                </c:pt>
                <c:pt idx="112">
                  <c:v>1090</c:v>
                </c:pt>
                <c:pt idx="113">
                  <c:v>1091</c:v>
                </c:pt>
                <c:pt idx="114">
                  <c:v>1092</c:v>
                </c:pt>
                <c:pt idx="115">
                  <c:v>1093</c:v>
                </c:pt>
                <c:pt idx="116">
                  <c:v>1094</c:v>
                </c:pt>
                <c:pt idx="117">
                  <c:v>1095</c:v>
                </c:pt>
                <c:pt idx="118">
                  <c:v>1096</c:v>
                </c:pt>
                <c:pt idx="119">
                  <c:v>1097</c:v>
                </c:pt>
                <c:pt idx="120">
                  <c:v>1098</c:v>
                </c:pt>
                <c:pt idx="121">
                  <c:v>1099</c:v>
                </c:pt>
                <c:pt idx="122">
                  <c:v>1100</c:v>
                </c:pt>
                <c:pt idx="123">
                  <c:v>1101</c:v>
                </c:pt>
                <c:pt idx="124">
                  <c:v>1102</c:v>
                </c:pt>
                <c:pt idx="125">
                  <c:v>1103</c:v>
                </c:pt>
                <c:pt idx="126">
                  <c:v>1104</c:v>
                </c:pt>
                <c:pt idx="127">
                  <c:v>1105</c:v>
                </c:pt>
                <c:pt idx="128">
                  <c:v>1106</c:v>
                </c:pt>
                <c:pt idx="129">
                  <c:v>1107</c:v>
                </c:pt>
                <c:pt idx="130">
                  <c:v>1108</c:v>
                </c:pt>
                <c:pt idx="131">
                  <c:v>1109</c:v>
                </c:pt>
                <c:pt idx="132">
                  <c:v>1110</c:v>
                </c:pt>
                <c:pt idx="133">
                  <c:v>1111</c:v>
                </c:pt>
                <c:pt idx="134">
                  <c:v>1112</c:v>
                </c:pt>
                <c:pt idx="135">
                  <c:v>1113</c:v>
                </c:pt>
                <c:pt idx="136">
                  <c:v>1114</c:v>
                </c:pt>
                <c:pt idx="137">
                  <c:v>1115</c:v>
                </c:pt>
                <c:pt idx="138">
                  <c:v>1116</c:v>
                </c:pt>
                <c:pt idx="139">
                  <c:v>1117</c:v>
                </c:pt>
                <c:pt idx="140">
                  <c:v>1118</c:v>
                </c:pt>
                <c:pt idx="141">
                  <c:v>1119</c:v>
                </c:pt>
                <c:pt idx="142">
                  <c:v>1120</c:v>
                </c:pt>
                <c:pt idx="143">
                  <c:v>1121</c:v>
                </c:pt>
                <c:pt idx="144">
                  <c:v>1122</c:v>
                </c:pt>
                <c:pt idx="145">
                  <c:v>1123</c:v>
                </c:pt>
                <c:pt idx="146">
                  <c:v>1124</c:v>
                </c:pt>
                <c:pt idx="147">
                  <c:v>1125</c:v>
                </c:pt>
                <c:pt idx="148">
                  <c:v>1126</c:v>
                </c:pt>
                <c:pt idx="149">
                  <c:v>1127</c:v>
                </c:pt>
                <c:pt idx="150">
                  <c:v>1128</c:v>
                </c:pt>
                <c:pt idx="151">
                  <c:v>1129</c:v>
                </c:pt>
                <c:pt idx="152">
                  <c:v>1130</c:v>
                </c:pt>
                <c:pt idx="153">
                  <c:v>1131</c:v>
                </c:pt>
                <c:pt idx="154">
                  <c:v>1132</c:v>
                </c:pt>
                <c:pt idx="155">
                  <c:v>1133</c:v>
                </c:pt>
                <c:pt idx="156">
                  <c:v>1134</c:v>
                </c:pt>
                <c:pt idx="157">
                  <c:v>1135</c:v>
                </c:pt>
                <c:pt idx="158">
                  <c:v>1136</c:v>
                </c:pt>
                <c:pt idx="159">
                  <c:v>1137</c:v>
                </c:pt>
                <c:pt idx="160">
                  <c:v>1138</c:v>
                </c:pt>
                <c:pt idx="161">
                  <c:v>1139</c:v>
                </c:pt>
                <c:pt idx="162">
                  <c:v>1140</c:v>
                </c:pt>
                <c:pt idx="163">
                  <c:v>1141</c:v>
                </c:pt>
                <c:pt idx="164">
                  <c:v>1142</c:v>
                </c:pt>
                <c:pt idx="165">
                  <c:v>1143</c:v>
                </c:pt>
                <c:pt idx="166">
                  <c:v>1144</c:v>
                </c:pt>
                <c:pt idx="167">
                  <c:v>1145</c:v>
                </c:pt>
                <c:pt idx="168">
                  <c:v>1146</c:v>
                </c:pt>
                <c:pt idx="169">
                  <c:v>1147</c:v>
                </c:pt>
                <c:pt idx="170">
                  <c:v>1148</c:v>
                </c:pt>
                <c:pt idx="171">
                  <c:v>1149</c:v>
                </c:pt>
                <c:pt idx="172">
                  <c:v>1150</c:v>
                </c:pt>
                <c:pt idx="173">
                  <c:v>1151</c:v>
                </c:pt>
                <c:pt idx="174">
                  <c:v>1152</c:v>
                </c:pt>
                <c:pt idx="175">
                  <c:v>1153</c:v>
                </c:pt>
                <c:pt idx="176">
                  <c:v>1154</c:v>
                </c:pt>
                <c:pt idx="177">
                  <c:v>1155</c:v>
                </c:pt>
                <c:pt idx="178">
                  <c:v>1156</c:v>
                </c:pt>
                <c:pt idx="179">
                  <c:v>1157</c:v>
                </c:pt>
                <c:pt idx="180">
                  <c:v>1158</c:v>
                </c:pt>
                <c:pt idx="181">
                  <c:v>1159</c:v>
                </c:pt>
                <c:pt idx="182">
                  <c:v>1160</c:v>
                </c:pt>
                <c:pt idx="183">
                  <c:v>1161</c:v>
                </c:pt>
                <c:pt idx="184">
                  <c:v>1162</c:v>
                </c:pt>
                <c:pt idx="185">
                  <c:v>1163</c:v>
                </c:pt>
                <c:pt idx="186">
                  <c:v>1164</c:v>
                </c:pt>
                <c:pt idx="187">
                  <c:v>1165</c:v>
                </c:pt>
                <c:pt idx="188">
                  <c:v>1166</c:v>
                </c:pt>
                <c:pt idx="189">
                  <c:v>1167</c:v>
                </c:pt>
                <c:pt idx="190">
                  <c:v>1168</c:v>
                </c:pt>
                <c:pt idx="191">
                  <c:v>1169</c:v>
                </c:pt>
                <c:pt idx="192">
                  <c:v>1170</c:v>
                </c:pt>
                <c:pt idx="193">
                  <c:v>1171</c:v>
                </c:pt>
                <c:pt idx="194">
                  <c:v>1172</c:v>
                </c:pt>
                <c:pt idx="195">
                  <c:v>1173</c:v>
                </c:pt>
                <c:pt idx="196">
                  <c:v>1174</c:v>
                </c:pt>
                <c:pt idx="197">
                  <c:v>1175</c:v>
                </c:pt>
                <c:pt idx="198">
                  <c:v>1176</c:v>
                </c:pt>
              </c:numCache>
            </c:numRef>
          </c:xVal>
          <c:yVal>
            <c:numRef>
              <c:f>Graph!$H$980:$H$1176</c:f>
              <c:numCache>
                <c:formatCode>General</c:formatCode>
                <c:ptCount val="19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36-43C8-B6E5-9FB472E7C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133919"/>
        <c:axId val="997927615"/>
      </c:scatterChart>
      <c:valAx>
        <c:axId val="1265133919"/>
        <c:scaling>
          <c:orientation val="minMax"/>
          <c:max val="1176"/>
          <c:min val="978"/>
        </c:scaling>
        <c:delete val="0"/>
        <c:axPos val="b"/>
        <c:numFmt formatCode="General" sourceLinked="1"/>
        <c:majorTickMark val="out"/>
        <c:minorTickMark val="none"/>
        <c:tickLblPos val="nextTo"/>
        <c:crossAx val="997927615"/>
        <c:crosses val="autoZero"/>
        <c:crossBetween val="midCat"/>
      </c:valAx>
      <c:valAx>
        <c:axId val="9979276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651339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B445A-F58B-EF48-9A24-F29ACE919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242</xdr:row>
      <xdr:rowOff>0</xdr:rowOff>
    </xdr:from>
    <xdr:to>
      <xdr:col>14</xdr:col>
      <xdr:colOff>304800</xdr:colOff>
      <xdr:row>256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E9ADB-8150-4790-3D0C-4DB92B9AE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435</xdr:row>
      <xdr:rowOff>0</xdr:rowOff>
    </xdr:from>
    <xdr:to>
      <xdr:col>14</xdr:col>
      <xdr:colOff>304800</xdr:colOff>
      <xdr:row>449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28F87B-96C9-9261-5C36-4B423E06D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625</xdr:row>
      <xdr:rowOff>0</xdr:rowOff>
    </xdr:from>
    <xdr:to>
      <xdr:col>14</xdr:col>
      <xdr:colOff>304800</xdr:colOff>
      <xdr:row>639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E224D4-7B74-B97C-B1CE-ED0864282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815</xdr:row>
      <xdr:rowOff>0</xdr:rowOff>
    </xdr:from>
    <xdr:to>
      <xdr:col>14</xdr:col>
      <xdr:colOff>304800</xdr:colOff>
      <xdr:row>829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FE23D1-6536-987D-54E9-878AD10BE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978</xdr:row>
      <xdr:rowOff>0</xdr:rowOff>
    </xdr:from>
    <xdr:to>
      <xdr:col>14</xdr:col>
      <xdr:colOff>304800</xdr:colOff>
      <xdr:row>992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CB9556-7521-C5FB-70EF-427430F45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54DE-2EE2-4AA6-ADAD-53554293FC5B}">
  <dimension ref="A1:BH1334"/>
  <sheetViews>
    <sheetView tabSelected="1" topLeftCell="A1179" workbookViewId="0">
      <selection activeCell="A1179" sqref="A1179:A1334"/>
    </sheetView>
  </sheetViews>
  <sheetFormatPr defaultRowHeight="15" x14ac:dyDescent="0.25"/>
  <cols>
    <col min="1" max="1" width="5" bestFit="1" customWidth="1"/>
    <col min="2" max="2" width="11" bestFit="1" customWidth="1"/>
    <col min="3" max="3" width="10" bestFit="1" customWidth="1"/>
    <col min="4" max="4" width="11" bestFit="1" customWidth="1"/>
    <col min="5" max="5" width="9" bestFit="1" customWidth="1"/>
    <col min="6" max="6" width="11" bestFit="1" customWidth="1"/>
    <col min="7" max="7" width="10" bestFit="1" customWidth="1"/>
    <col min="8" max="8" width="11" bestFit="1" customWidth="1"/>
    <col min="9" max="9" width="9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38.955849000000001</v>
      </c>
      <c r="K3">
        <v>13.471833</v>
      </c>
    </row>
    <row r="4" spans="1:60" x14ac:dyDescent="0.25">
      <c r="A4">
        <v>3</v>
      </c>
      <c r="D4">
        <v>25.685794999999999</v>
      </c>
      <c r="E4">
        <v>5.2140269999999997</v>
      </c>
    </row>
    <row r="5" spans="1:60" x14ac:dyDescent="0.25">
      <c r="A5">
        <v>4</v>
      </c>
      <c r="D5">
        <v>25.686321</v>
      </c>
      <c r="E5">
        <v>5.1642400000000004</v>
      </c>
    </row>
    <row r="6" spans="1:60" x14ac:dyDescent="0.25">
      <c r="A6">
        <v>5</v>
      </c>
      <c r="D6">
        <v>25.674795000000003</v>
      </c>
      <c r="E6">
        <v>5.1862919999999999</v>
      </c>
    </row>
    <row r="7" spans="1:60" x14ac:dyDescent="0.25">
      <c r="A7">
        <v>6</v>
      </c>
      <c r="D7">
        <v>25.711951999999997</v>
      </c>
      <c r="E7">
        <v>5.2052379999999996</v>
      </c>
      <c r="F7">
        <v>17.392886000000004</v>
      </c>
      <c r="G7">
        <v>6.7817819999999998</v>
      </c>
    </row>
    <row r="8" spans="1:60" x14ac:dyDescent="0.25">
      <c r="A8">
        <v>7</v>
      </c>
      <c r="D8">
        <v>25.687426000000002</v>
      </c>
      <c r="E8">
        <v>5.2396570000000002</v>
      </c>
      <c r="F8">
        <v>17.392886000000004</v>
      </c>
      <c r="G8">
        <v>6.7817819999999998</v>
      </c>
    </row>
    <row r="9" spans="1:60" x14ac:dyDescent="0.25">
      <c r="A9">
        <v>8</v>
      </c>
      <c r="D9">
        <v>25.702583000000004</v>
      </c>
      <c r="E9">
        <v>5.2347099999999998</v>
      </c>
      <c r="F9">
        <v>17.392886000000004</v>
      </c>
      <c r="G9">
        <v>6.7817819999999998</v>
      </c>
    </row>
    <row r="10" spans="1:60" x14ac:dyDescent="0.25">
      <c r="A10">
        <v>9</v>
      </c>
      <c r="D10">
        <v>25.673583999999998</v>
      </c>
      <c r="E10">
        <v>5.2194479999999999</v>
      </c>
      <c r="F10">
        <v>17.392886000000004</v>
      </c>
      <c r="G10">
        <v>6.7817819999999998</v>
      </c>
    </row>
    <row r="11" spans="1:60" x14ac:dyDescent="0.25">
      <c r="A11">
        <v>10</v>
      </c>
      <c r="D11">
        <v>25.674585</v>
      </c>
      <c r="E11">
        <v>5.1992380000000002</v>
      </c>
      <c r="F11">
        <v>17.392886000000004</v>
      </c>
      <c r="G11">
        <v>6.7817819999999998</v>
      </c>
    </row>
    <row r="12" spans="1:60" x14ac:dyDescent="0.25">
      <c r="A12">
        <v>11</v>
      </c>
      <c r="D12">
        <v>25.680216000000001</v>
      </c>
      <c r="E12">
        <v>5.178871</v>
      </c>
      <c r="F12">
        <v>17.392886000000004</v>
      </c>
      <c r="G12">
        <v>6.7817819999999998</v>
      </c>
    </row>
    <row r="13" spans="1:60" x14ac:dyDescent="0.25">
      <c r="A13">
        <v>12</v>
      </c>
      <c r="D13">
        <v>25.683320999999999</v>
      </c>
      <c r="E13">
        <v>5.1836080000000004</v>
      </c>
      <c r="F13">
        <v>17.392886000000004</v>
      </c>
      <c r="G13">
        <v>6.7817819999999998</v>
      </c>
    </row>
    <row r="14" spans="1:60" x14ac:dyDescent="0.25">
      <c r="A14">
        <v>13</v>
      </c>
      <c r="D14">
        <v>25.716844999999999</v>
      </c>
      <c r="E14">
        <v>5.1997650000000002</v>
      </c>
      <c r="F14">
        <v>17.392886000000004</v>
      </c>
      <c r="G14">
        <v>6.7817819999999998</v>
      </c>
    </row>
    <row r="15" spans="1:60" x14ac:dyDescent="0.25">
      <c r="A15">
        <v>14</v>
      </c>
      <c r="D15">
        <v>25.644007000000002</v>
      </c>
      <c r="E15">
        <v>5.1373470000000001</v>
      </c>
      <c r="F15">
        <v>17.392886000000004</v>
      </c>
      <c r="G15">
        <v>6.7817819999999998</v>
      </c>
    </row>
    <row r="16" spans="1:60" x14ac:dyDescent="0.25">
      <c r="A16">
        <v>15</v>
      </c>
      <c r="D16">
        <v>25.727529000000004</v>
      </c>
      <c r="E16">
        <v>5.0968229999999997</v>
      </c>
      <c r="F16">
        <v>17.392886000000004</v>
      </c>
      <c r="G16">
        <v>6.7817819999999998</v>
      </c>
    </row>
    <row r="17" spans="1:9" x14ac:dyDescent="0.25">
      <c r="A17">
        <v>16</v>
      </c>
      <c r="D17">
        <v>25.685794999999999</v>
      </c>
      <c r="E17">
        <v>5.2140269999999997</v>
      </c>
      <c r="F17">
        <v>17.392886000000004</v>
      </c>
      <c r="G17">
        <v>6.7817819999999998</v>
      </c>
    </row>
    <row r="18" spans="1:9" x14ac:dyDescent="0.25">
      <c r="A18">
        <v>17</v>
      </c>
      <c r="D18">
        <v>25.685794999999999</v>
      </c>
      <c r="E18">
        <v>5.2140269999999997</v>
      </c>
      <c r="F18">
        <v>17.392886000000004</v>
      </c>
      <c r="G18">
        <v>6.7817819999999998</v>
      </c>
    </row>
    <row r="19" spans="1:9" x14ac:dyDescent="0.25">
      <c r="A19">
        <v>18</v>
      </c>
      <c r="B19">
        <v>36.466566</v>
      </c>
      <c r="C19">
        <v>8.998659</v>
      </c>
      <c r="F19">
        <v>17.392886000000004</v>
      </c>
      <c r="G19">
        <v>6.7817819999999998</v>
      </c>
    </row>
    <row r="20" spans="1:9" x14ac:dyDescent="0.25">
      <c r="A20">
        <v>19</v>
      </c>
      <c r="B20">
        <v>36.531981999999999</v>
      </c>
      <c r="C20">
        <v>9.0085540000000002</v>
      </c>
      <c r="F20">
        <v>17.392886000000004</v>
      </c>
      <c r="G20">
        <v>6.7817819999999998</v>
      </c>
    </row>
    <row r="21" spans="1:9" x14ac:dyDescent="0.25">
      <c r="A21">
        <v>20</v>
      </c>
      <c r="B21">
        <v>36.483249999999998</v>
      </c>
      <c r="C21">
        <v>8.9890279999999994</v>
      </c>
    </row>
    <row r="22" spans="1:9" x14ac:dyDescent="0.25">
      <c r="A22">
        <v>21</v>
      </c>
      <c r="B22">
        <v>36.457250999999999</v>
      </c>
      <c r="C22">
        <v>8.9948700000000006</v>
      </c>
    </row>
    <row r="23" spans="1:9" x14ac:dyDescent="0.25">
      <c r="A23">
        <v>22</v>
      </c>
      <c r="B23">
        <v>36.469774000000001</v>
      </c>
      <c r="C23">
        <v>8.9875019999999992</v>
      </c>
      <c r="H23">
        <v>28.179708000000005</v>
      </c>
      <c r="I23">
        <v>6.015193</v>
      </c>
    </row>
    <row r="24" spans="1:9" x14ac:dyDescent="0.25">
      <c r="A24">
        <v>23</v>
      </c>
      <c r="B24">
        <v>36.528772000000004</v>
      </c>
      <c r="C24">
        <v>8.9830819999999996</v>
      </c>
      <c r="H24">
        <v>28.179708000000005</v>
      </c>
      <c r="I24">
        <v>6.015193</v>
      </c>
    </row>
    <row r="25" spans="1:9" x14ac:dyDescent="0.25">
      <c r="A25">
        <v>24</v>
      </c>
      <c r="B25">
        <v>36.481248999999998</v>
      </c>
      <c r="C25">
        <v>8.9731339999999999</v>
      </c>
      <c r="H25">
        <v>28.202604000000001</v>
      </c>
      <c r="I25">
        <v>6.0362970000000002</v>
      </c>
    </row>
    <row r="26" spans="1:9" x14ac:dyDescent="0.25">
      <c r="A26">
        <v>25</v>
      </c>
      <c r="B26">
        <v>36.515721999999997</v>
      </c>
      <c r="C26">
        <v>8.9863440000000008</v>
      </c>
      <c r="H26">
        <v>28.203814000000001</v>
      </c>
      <c r="I26">
        <v>6.0326659999999999</v>
      </c>
    </row>
    <row r="27" spans="1:9" x14ac:dyDescent="0.25">
      <c r="A27">
        <v>26</v>
      </c>
      <c r="B27">
        <v>36.509929999999997</v>
      </c>
      <c r="C27">
        <v>9.0240270000000002</v>
      </c>
      <c r="H27">
        <v>28.211759999999998</v>
      </c>
      <c r="I27">
        <v>6.0338240000000001</v>
      </c>
    </row>
    <row r="28" spans="1:9" x14ac:dyDescent="0.25">
      <c r="A28">
        <v>27</v>
      </c>
      <c r="B28">
        <v>36.500143000000001</v>
      </c>
      <c r="C28">
        <v>9.0333419999999993</v>
      </c>
      <c r="H28">
        <v>28.179603999999998</v>
      </c>
      <c r="I28">
        <v>6.0216139999999996</v>
      </c>
    </row>
    <row r="29" spans="1:9" x14ac:dyDescent="0.25">
      <c r="A29">
        <v>28</v>
      </c>
      <c r="B29">
        <v>36.422567000000001</v>
      </c>
      <c r="C29">
        <v>9.0198689999999999</v>
      </c>
      <c r="H29">
        <v>28.186866999999999</v>
      </c>
      <c r="I29">
        <v>6.0091929999999998</v>
      </c>
    </row>
    <row r="30" spans="1:9" x14ac:dyDescent="0.25">
      <c r="A30">
        <v>29</v>
      </c>
      <c r="B30">
        <v>36.547930000000001</v>
      </c>
      <c r="C30">
        <v>9.0199210000000001</v>
      </c>
      <c r="H30">
        <v>28.166972999999999</v>
      </c>
      <c r="I30">
        <v>6.0634540000000001</v>
      </c>
    </row>
    <row r="31" spans="1:9" x14ac:dyDescent="0.25">
      <c r="A31">
        <v>30</v>
      </c>
      <c r="B31">
        <v>36.466566</v>
      </c>
      <c r="C31">
        <v>8.998659</v>
      </c>
      <c r="H31">
        <v>28.145554000000004</v>
      </c>
      <c r="I31">
        <v>6.062506</v>
      </c>
    </row>
    <row r="32" spans="1:9" x14ac:dyDescent="0.25">
      <c r="A32">
        <v>31</v>
      </c>
      <c r="H32">
        <v>28.181604</v>
      </c>
      <c r="I32">
        <v>6.0480330000000002</v>
      </c>
    </row>
    <row r="33" spans="1:9" x14ac:dyDescent="0.25">
      <c r="A33">
        <v>32</v>
      </c>
      <c r="H33">
        <v>28.179708000000005</v>
      </c>
      <c r="I33">
        <v>6.015193</v>
      </c>
    </row>
    <row r="34" spans="1:9" x14ac:dyDescent="0.25">
      <c r="A34">
        <v>33</v>
      </c>
    </row>
    <row r="35" spans="1:9" x14ac:dyDescent="0.25">
      <c r="A35">
        <v>34</v>
      </c>
      <c r="D35">
        <v>50.992603000000003</v>
      </c>
      <c r="E35">
        <v>7.0831340000000003</v>
      </c>
      <c r="F35">
        <v>38.552399000000001</v>
      </c>
      <c r="G35">
        <v>9.4114789999999999</v>
      </c>
    </row>
    <row r="36" spans="1:9" x14ac:dyDescent="0.25">
      <c r="A36">
        <v>35</v>
      </c>
      <c r="D36">
        <v>50.968814999999999</v>
      </c>
      <c r="E36">
        <v>7.0592930000000003</v>
      </c>
      <c r="F36">
        <v>38.517082000000002</v>
      </c>
      <c r="G36">
        <v>9.3909009999999995</v>
      </c>
    </row>
    <row r="37" spans="1:9" x14ac:dyDescent="0.25">
      <c r="A37">
        <v>36</v>
      </c>
      <c r="D37">
        <v>50.963710999999996</v>
      </c>
      <c r="E37">
        <v>7.0741870000000002</v>
      </c>
      <c r="F37">
        <v>38.506504</v>
      </c>
      <c r="G37">
        <v>9.3748489999999993</v>
      </c>
    </row>
    <row r="38" spans="1:9" x14ac:dyDescent="0.25">
      <c r="A38">
        <v>37</v>
      </c>
      <c r="D38">
        <v>50.953074999999998</v>
      </c>
      <c r="E38">
        <v>7.0710290000000002</v>
      </c>
      <c r="F38">
        <v>38.484713999999997</v>
      </c>
      <c r="G38">
        <v>9.3819020000000002</v>
      </c>
    </row>
    <row r="39" spans="1:9" x14ac:dyDescent="0.25">
      <c r="A39">
        <v>38</v>
      </c>
      <c r="D39">
        <v>50.983131</v>
      </c>
      <c r="E39">
        <v>7.0779240000000003</v>
      </c>
      <c r="F39">
        <v>38.495556000000001</v>
      </c>
      <c r="G39">
        <v>9.4009529999999994</v>
      </c>
    </row>
    <row r="40" spans="1:9" x14ac:dyDescent="0.25">
      <c r="A40">
        <v>39</v>
      </c>
      <c r="D40">
        <v>50.994129000000001</v>
      </c>
      <c r="E40">
        <v>7.1077640000000004</v>
      </c>
      <c r="F40">
        <v>38.497870999999996</v>
      </c>
      <c r="G40">
        <v>9.4462139999999994</v>
      </c>
    </row>
    <row r="41" spans="1:9" x14ac:dyDescent="0.25">
      <c r="A41">
        <v>40</v>
      </c>
      <c r="D41">
        <v>51.011391000000003</v>
      </c>
      <c r="E41">
        <v>7.119974</v>
      </c>
      <c r="F41">
        <v>38.497345000000003</v>
      </c>
      <c r="G41">
        <v>9.4223199999999991</v>
      </c>
    </row>
    <row r="42" spans="1:9" x14ac:dyDescent="0.25">
      <c r="A42">
        <v>41</v>
      </c>
      <c r="D42">
        <v>50.984394000000002</v>
      </c>
      <c r="E42">
        <v>7.0956070000000002</v>
      </c>
      <c r="F42">
        <v>38.528239999999997</v>
      </c>
      <c r="G42">
        <v>9.4097950000000008</v>
      </c>
    </row>
    <row r="43" spans="1:9" x14ac:dyDescent="0.25">
      <c r="A43">
        <v>42</v>
      </c>
      <c r="D43">
        <v>50.972813000000002</v>
      </c>
      <c r="E43">
        <v>7.0877119999999998</v>
      </c>
      <c r="F43">
        <v>38.583607000000001</v>
      </c>
      <c r="G43">
        <v>9.3800070000000009</v>
      </c>
    </row>
    <row r="44" spans="1:9" x14ac:dyDescent="0.25">
      <c r="A44">
        <v>43</v>
      </c>
      <c r="D44">
        <v>51.055594999999997</v>
      </c>
      <c r="E44">
        <v>7.1689189999999998</v>
      </c>
      <c r="F44">
        <v>38.552399000000001</v>
      </c>
      <c r="G44">
        <v>9.4114789999999999</v>
      </c>
    </row>
    <row r="45" spans="1:9" x14ac:dyDescent="0.25">
      <c r="A45">
        <v>44</v>
      </c>
      <c r="D45">
        <v>50.992603000000003</v>
      </c>
      <c r="E45">
        <v>7.0831340000000003</v>
      </c>
    </row>
    <row r="46" spans="1:9" x14ac:dyDescent="0.25">
      <c r="A46">
        <v>45</v>
      </c>
      <c r="D46">
        <v>50.992603000000003</v>
      </c>
      <c r="E46">
        <v>7.0831340000000003</v>
      </c>
    </row>
    <row r="47" spans="1:9" x14ac:dyDescent="0.25">
      <c r="A47">
        <v>46</v>
      </c>
    </row>
    <row r="48" spans="1:9" x14ac:dyDescent="0.25">
      <c r="A48">
        <v>47</v>
      </c>
      <c r="B48">
        <v>62.510646999999999</v>
      </c>
      <c r="C48">
        <v>8.436375</v>
      </c>
    </row>
    <row r="49" spans="1:9" x14ac:dyDescent="0.25">
      <c r="A49">
        <v>48</v>
      </c>
      <c r="B49">
        <v>62.548434999999998</v>
      </c>
      <c r="C49">
        <v>8.4231130000000007</v>
      </c>
    </row>
    <row r="50" spans="1:9" x14ac:dyDescent="0.25">
      <c r="A50">
        <v>49</v>
      </c>
      <c r="B50">
        <v>62.552959000000001</v>
      </c>
      <c r="C50">
        <v>8.4537420000000001</v>
      </c>
    </row>
    <row r="51" spans="1:9" x14ac:dyDescent="0.25">
      <c r="A51">
        <v>50</v>
      </c>
      <c r="B51">
        <v>62.547694999999997</v>
      </c>
      <c r="C51">
        <v>8.4535850000000003</v>
      </c>
      <c r="H51">
        <v>54.511249999999997</v>
      </c>
      <c r="I51">
        <v>6.6772090000000004</v>
      </c>
    </row>
    <row r="52" spans="1:9" x14ac:dyDescent="0.25">
      <c r="A52">
        <v>51</v>
      </c>
      <c r="B52">
        <v>62.600062999999999</v>
      </c>
      <c r="C52">
        <v>8.4539000000000009</v>
      </c>
      <c r="H52">
        <v>54.563034000000002</v>
      </c>
      <c r="I52">
        <v>6.7198380000000002</v>
      </c>
    </row>
    <row r="53" spans="1:9" x14ac:dyDescent="0.25">
      <c r="A53">
        <v>52</v>
      </c>
      <c r="B53">
        <v>62.609276000000001</v>
      </c>
      <c r="C53">
        <v>8.4422689999999996</v>
      </c>
      <c r="H53">
        <v>54.589877999999999</v>
      </c>
      <c r="I53">
        <v>6.7360480000000003</v>
      </c>
    </row>
    <row r="54" spans="1:9" x14ac:dyDescent="0.25">
      <c r="A54">
        <v>53</v>
      </c>
      <c r="B54">
        <v>62.610481</v>
      </c>
      <c r="C54">
        <v>8.4456900000000008</v>
      </c>
      <c r="H54">
        <v>54.588191999999999</v>
      </c>
      <c r="I54">
        <v>6.7096809999999998</v>
      </c>
    </row>
    <row r="55" spans="1:9" x14ac:dyDescent="0.25">
      <c r="A55">
        <v>54</v>
      </c>
      <c r="B55">
        <v>62.578429999999997</v>
      </c>
      <c r="C55">
        <v>8.4527950000000001</v>
      </c>
      <c r="H55">
        <v>54.600665999999997</v>
      </c>
      <c r="I55">
        <v>6.6958390000000003</v>
      </c>
    </row>
    <row r="56" spans="1:9" x14ac:dyDescent="0.25">
      <c r="A56">
        <v>55</v>
      </c>
      <c r="B56">
        <v>62.603062000000001</v>
      </c>
      <c r="C56">
        <v>8.4917929999999995</v>
      </c>
      <c r="H56">
        <v>54.615402000000003</v>
      </c>
      <c r="I56">
        <v>6.6977339999999996</v>
      </c>
    </row>
    <row r="57" spans="1:9" x14ac:dyDescent="0.25">
      <c r="A57">
        <v>56</v>
      </c>
      <c r="B57">
        <v>62.510646999999999</v>
      </c>
      <c r="C57">
        <v>8.436375</v>
      </c>
      <c r="H57">
        <v>54.606926000000001</v>
      </c>
      <c r="I57">
        <v>6.6987870000000003</v>
      </c>
    </row>
    <row r="58" spans="1:9" x14ac:dyDescent="0.25">
      <c r="A58">
        <v>57</v>
      </c>
      <c r="H58">
        <v>54.656818000000001</v>
      </c>
      <c r="I58">
        <v>6.7165759999999999</v>
      </c>
    </row>
    <row r="59" spans="1:9" x14ac:dyDescent="0.25">
      <c r="A59">
        <v>58</v>
      </c>
      <c r="F59">
        <v>62.845993</v>
      </c>
      <c r="G59">
        <v>8.4910029999999992</v>
      </c>
      <c r="H59">
        <v>54.630451000000001</v>
      </c>
      <c r="I59">
        <v>6.7244169999999999</v>
      </c>
    </row>
    <row r="60" spans="1:9" x14ac:dyDescent="0.25">
      <c r="A60">
        <v>59</v>
      </c>
      <c r="F60">
        <v>62.845993</v>
      </c>
      <c r="G60">
        <v>8.4910029999999992</v>
      </c>
      <c r="H60">
        <v>54.511249999999997</v>
      </c>
      <c r="I60">
        <v>6.6772090000000004</v>
      </c>
    </row>
    <row r="61" spans="1:9" x14ac:dyDescent="0.25">
      <c r="A61">
        <v>60</v>
      </c>
      <c r="F61">
        <v>62.887836</v>
      </c>
      <c r="G61">
        <v>8.4944240000000004</v>
      </c>
    </row>
    <row r="62" spans="1:9" x14ac:dyDescent="0.25">
      <c r="A62">
        <v>61</v>
      </c>
      <c r="D62">
        <v>74.989845000000003</v>
      </c>
      <c r="E62">
        <v>5.345567</v>
      </c>
      <c r="F62">
        <v>62.872681</v>
      </c>
      <c r="G62">
        <v>8.4875819999999997</v>
      </c>
    </row>
    <row r="63" spans="1:9" x14ac:dyDescent="0.25">
      <c r="A63">
        <v>62</v>
      </c>
      <c r="D63">
        <v>75.003917000000001</v>
      </c>
      <c r="E63">
        <v>5.3292780000000004</v>
      </c>
      <c r="F63">
        <v>62.857841000000001</v>
      </c>
      <c r="G63">
        <v>8.4724249999999994</v>
      </c>
    </row>
    <row r="64" spans="1:9" x14ac:dyDescent="0.25">
      <c r="A64">
        <v>63</v>
      </c>
      <c r="D64">
        <v>74.987731000000011</v>
      </c>
      <c r="E64">
        <v>5.3332470000000001</v>
      </c>
      <c r="F64">
        <v>62.866996999999998</v>
      </c>
      <c r="G64">
        <v>8.4669519999999991</v>
      </c>
    </row>
    <row r="65" spans="1:9" x14ac:dyDescent="0.25">
      <c r="A65">
        <v>64</v>
      </c>
      <c r="D65">
        <v>75.019639000000012</v>
      </c>
      <c r="E65">
        <v>5.3223710000000004</v>
      </c>
      <c r="F65">
        <v>62.892730999999998</v>
      </c>
      <c r="G65">
        <v>8.5052129999999995</v>
      </c>
    </row>
    <row r="66" spans="1:9" x14ac:dyDescent="0.25">
      <c r="A66">
        <v>65</v>
      </c>
      <c r="D66">
        <v>74.998505000000009</v>
      </c>
      <c r="E66">
        <v>5.3226800000000001</v>
      </c>
      <c r="F66">
        <v>62.914676999999998</v>
      </c>
      <c r="G66">
        <v>8.5133170000000007</v>
      </c>
    </row>
    <row r="67" spans="1:9" x14ac:dyDescent="0.25">
      <c r="A67">
        <v>66</v>
      </c>
      <c r="D67">
        <v>74.973247000000001</v>
      </c>
      <c r="E67">
        <v>5.3300520000000002</v>
      </c>
      <c r="F67">
        <v>62.947884000000002</v>
      </c>
      <c r="G67">
        <v>8.5784719999999997</v>
      </c>
    </row>
    <row r="68" spans="1:9" x14ac:dyDescent="0.25">
      <c r="A68">
        <v>67</v>
      </c>
      <c r="D68">
        <v>74.951649000000003</v>
      </c>
      <c r="E68">
        <v>5.3706189999999996</v>
      </c>
      <c r="F68">
        <v>62.845993</v>
      </c>
      <c r="G68">
        <v>8.4910029999999992</v>
      </c>
    </row>
    <row r="69" spans="1:9" x14ac:dyDescent="0.25">
      <c r="A69">
        <v>68</v>
      </c>
      <c r="D69">
        <v>74.930670000000006</v>
      </c>
      <c r="E69">
        <v>5.3455159999999999</v>
      </c>
    </row>
    <row r="70" spans="1:9" x14ac:dyDescent="0.25">
      <c r="A70">
        <v>69</v>
      </c>
      <c r="D70">
        <v>74.984072000000012</v>
      </c>
      <c r="E70">
        <v>5.3030410000000003</v>
      </c>
    </row>
    <row r="71" spans="1:9" x14ac:dyDescent="0.25">
      <c r="A71">
        <v>70</v>
      </c>
      <c r="D71">
        <v>74.989845000000003</v>
      </c>
      <c r="E71">
        <v>5.345567</v>
      </c>
    </row>
    <row r="72" spans="1:9" x14ac:dyDescent="0.25">
      <c r="A72">
        <v>71</v>
      </c>
      <c r="B72">
        <v>82.541546000000011</v>
      </c>
      <c r="C72">
        <v>6.678814</v>
      </c>
      <c r="D72">
        <v>75.006340000000009</v>
      </c>
      <c r="E72">
        <v>5.3136080000000003</v>
      </c>
    </row>
    <row r="73" spans="1:9" x14ac:dyDescent="0.25">
      <c r="A73">
        <v>72</v>
      </c>
      <c r="B73">
        <v>82.528556000000009</v>
      </c>
      <c r="C73">
        <v>6.6706190000000003</v>
      </c>
    </row>
    <row r="74" spans="1:9" x14ac:dyDescent="0.25">
      <c r="A74">
        <v>73</v>
      </c>
      <c r="B74">
        <v>82.524277000000012</v>
      </c>
      <c r="C74">
        <v>6.667268</v>
      </c>
    </row>
    <row r="75" spans="1:9" x14ac:dyDescent="0.25">
      <c r="A75">
        <v>74</v>
      </c>
      <c r="B75">
        <v>82.507886000000013</v>
      </c>
      <c r="C75">
        <v>6.6697939999999996</v>
      </c>
      <c r="H75">
        <v>77.146958000000012</v>
      </c>
      <c r="I75">
        <v>4.9722169999999997</v>
      </c>
    </row>
    <row r="76" spans="1:9" x14ac:dyDescent="0.25">
      <c r="A76">
        <v>75</v>
      </c>
      <c r="B76">
        <v>82.515618000000003</v>
      </c>
      <c r="C76">
        <v>6.6748969999999996</v>
      </c>
      <c r="H76">
        <v>77.174535000000006</v>
      </c>
      <c r="I76">
        <v>4.9155150000000001</v>
      </c>
    </row>
    <row r="77" spans="1:9" x14ac:dyDescent="0.25">
      <c r="A77">
        <v>76</v>
      </c>
      <c r="B77">
        <v>82.474123000000006</v>
      </c>
      <c r="C77">
        <v>6.6770110000000003</v>
      </c>
      <c r="H77">
        <v>77.18123700000001</v>
      </c>
      <c r="I77">
        <v>4.9343300000000001</v>
      </c>
    </row>
    <row r="78" spans="1:9" x14ac:dyDescent="0.25">
      <c r="A78">
        <v>77</v>
      </c>
      <c r="B78">
        <v>82.416391000000004</v>
      </c>
      <c r="C78">
        <v>6.7115980000000004</v>
      </c>
      <c r="H78">
        <v>77.138608000000005</v>
      </c>
      <c r="I78">
        <v>4.9573200000000002</v>
      </c>
    </row>
    <row r="79" spans="1:9" x14ac:dyDescent="0.25">
      <c r="A79">
        <v>78</v>
      </c>
      <c r="B79">
        <v>82.386133999999998</v>
      </c>
      <c r="C79">
        <v>6.7468560000000002</v>
      </c>
      <c r="H79">
        <v>77.119175000000013</v>
      </c>
      <c r="I79">
        <v>4.9662379999999997</v>
      </c>
    </row>
    <row r="80" spans="1:9" x14ac:dyDescent="0.25">
      <c r="A80">
        <v>79</v>
      </c>
      <c r="B80">
        <v>82.541546000000011</v>
      </c>
      <c r="C80">
        <v>6.678814</v>
      </c>
      <c r="H80">
        <v>77.116753000000003</v>
      </c>
      <c r="I80">
        <v>4.9484019999999997</v>
      </c>
    </row>
    <row r="81" spans="1:9" x14ac:dyDescent="0.25">
      <c r="A81">
        <v>80</v>
      </c>
      <c r="F81">
        <v>82.649536000000012</v>
      </c>
      <c r="G81">
        <v>7.3227830000000003</v>
      </c>
      <c r="H81">
        <v>77.116856000000013</v>
      </c>
      <c r="I81">
        <v>4.9427320000000003</v>
      </c>
    </row>
    <row r="82" spans="1:9" x14ac:dyDescent="0.25">
      <c r="A82">
        <v>81</v>
      </c>
      <c r="F82">
        <v>82.647886</v>
      </c>
      <c r="G82">
        <v>7.3143820000000002</v>
      </c>
      <c r="H82">
        <v>77.114742000000007</v>
      </c>
      <c r="I82">
        <v>4.9180419999999998</v>
      </c>
    </row>
    <row r="83" spans="1:9" x14ac:dyDescent="0.25">
      <c r="A83">
        <v>82</v>
      </c>
      <c r="F83">
        <v>82.586649000000008</v>
      </c>
      <c r="G83">
        <v>7.3146399999999998</v>
      </c>
      <c r="H83">
        <v>77.210309000000009</v>
      </c>
      <c r="I83">
        <v>4.9053610000000001</v>
      </c>
    </row>
    <row r="84" spans="1:9" x14ac:dyDescent="0.25">
      <c r="A84">
        <v>83</v>
      </c>
      <c r="F84">
        <v>82.606082000000001</v>
      </c>
      <c r="G84">
        <v>7.3286600000000002</v>
      </c>
      <c r="H84">
        <v>77.146958000000012</v>
      </c>
      <c r="I84">
        <v>4.9722169999999997</v>
      </c>
    </row>
    <row r="85" spans="1:9" x14ac:dyDescent="0.25">
      <c r="A85">
        <v>84</v>
      </c>
      <c r="F85">
        <v>82.672730999999999</v>
      </c>
      <c r="G85">
        <v>7.3429890000000002</v>
      </c>
    </row>
    <row r="86" spans="1:9" x14ac:dyDescent="0.25">
      <c r="A86">
        <v>85</v>
      </c>
      <c r="D86">
        <v>97.348298</v>
      </c>
      <c r="E86">
        <v>4.4245359999999998</v>
      </c>
      <c r="F86">
        <v>82.591288000000006</v>
      </c>
      <c r="G86">
        <v>7.335</v>
      </c>
    </row>
    <row r="87" spans="1:9" x14ac:dyDescent="0.25">
      <c r="A87">
        <v>86</v>
      </c>
      <c r="D87">
        <v>97.376958999999999</v>
      </c>
      <c r="E87">
        <v>4.4247420000000002</v>
      </c>
      <c r="F87">
        <v>82.649536000000012</v>
      </c>
      <c r="G87">
        <v>7.3227830000000003</v>
      </c>
    </row>
    <row r="88" spans="1:9" x14ac:dyDescent="0.25">
      <c r="A88">
        <v>87</v>
      </c>
      <c r="D88">
        <v>97.330258000000015</v>
      </c>
      <c r="E88">
        <v>4.4049490000000002</v>
      </c>
      <c r="F88">
        <v>82.649536000000012</v>
      </c>
      <c r="G88">
        <v>7.3227830000000003</v>
      </c>
    </row>
    <row r="89" spans="1:9" x14ac:dyDescent="0.25">
      <c r="A89">
        <v>88</v>
      </c>
      <c r="D89">
        <v>97.334174000000004</v>
      </c>
      <c r="E89">
        <v>4.4184539999999997</v>
      </c>
      <c r="F89">
        <v>82.649536000000012</v>
      </c>
      <c r="G89">
        <v>7.3227830000000003</v>
      </c>
    </row>
    <row r="90" spans="1:9" x14ac:dyDescent="0.25">
      <c r="A90">
        <v>89</v>
      </c>
      <c r="D90">
        <v>97.31680200000001</v>
      </c>
      <c r="E90">
        <v>4.4410309999999997</v>
      </c>
    </row>
    <row r="91" spans="1:9" x14ac:dyDescent="0.25">
      <c r="A91">
        <v>90</v>
      </c>
      <c r="D91">
        <v>97.341235000000012</v>
      </c>
      <c r="E91">
        <v>4.4449490000000003</v>
      </c>
    </row>
    <row r="92" spans="1:9" x14ac:dyDescent="0.25">
      <c r="A92">
        <v>91</v>
      </c>
      <c r="D92">
        <v>97.325568000000004</v>
      </c>
      <c r="E92">
        <v>4.4785060000000003</v>
      </c>
    </row>
    <row r="93" spans="1:9" x14ac:dyDescent="0.25">
      <c r="A93">
        <v>92</v>
      </c>
      <c r="D93">
        <v>97.329741000000013</v>
      </c>
      <c r="E93">
        <v>4.5056710000000004</v>
      </c>
    </row>
    <row r="94" spans="1:9" x14ac:dyDescent="0.25">
      <c r="A94">
        <v>93</v>
      </c>
      <c r="D94">
        <v>97.328606000000008</v>
      </c>
      <c r="E94">
        <v>4.5149999999999997</v>
      </c>
    </row>
    <row r="95" spans="1:9" x14ac:dyDescent="0.25">
      <c r="A95">
        <v>94</v>
      </c>
      <c r="D95">
        <v>97.348298</v>
      </c>
      <c r="E95">
        <v>4.4245359999999998</v>
      </c>
    </row>
    <row r="96" spans="1:9" x14ac:dyDescent="0.25">
      <c r="A96">
        <v>95</v>
      </c>
      <c r="B96">
        <v>107.13479500000001</v>
      </c>
      <c r="C96">
        <v>5.5774229999999996</v>
      </c>
    </row>
    <row r="97" spans="1:9" x14ac:dyDescent="0.25">
      <c r="A97">
        <v>96</v>
      </c>
      <c r="B97">
        <v>107.12195800000001</v>
      </c>
      <c r="C97">
        <v>5.575825</v>
      </c>
    </row>
    <row r="98" spans="1:9" x14ac:dyDescent="0.25">
      <c r="A98">
        <v>97</v>
      </c>
      <c r="B98">
        <v>107.099795</v>
      </c>
      <c r="C98">
        <v>5.5726800000000001</v>
      </c>
    </row>
    <row r="99" spans="1:9" x14ac:dyDescent="0.25">
      <c r="A99">
        <v>98</v>
      </c>
      <c r="B99">
        <v>107.10149200000001</v>
      </c>
      <c r="C99">
        <v>5.5732989999999996</v>
      </c>
    </row>
    <row r="100" spans="1:9" x14ac:dyDescent="0.25">
      <c r="A100">
        <v>99</v>
      </c>
      <c r="B100">
        <v>107.07876100000001</v>
      </c>
      <c r="C100">
        <v>5.5576290000000004</v>
      </c>
    </row>
    <row r="101" spans="1:9" x14ac:dyDescent="0.25">
      <c r="A101">
        <v>100</v>
      </c>
      <c r="B101">
        <v>107.082526</v>
      </c>
      <c r="C101">
        <v>5.5719589999999997</v>
      </c>
      <c r="H101">
        <v>102.128556</v>
      </c>
      <c r="I101">
        <v>4.2508249999999999</v>
      </c>
    </row>
    <row r="102" spans="1:9" x14ac:dyDescent="0.25">
      <c r="A102">
        <v>101</v>
      </c>
      <c r="B102">
        <v>107.122061</v>
      </c>
      <c r="C102">
        <v>5.5691240000000004</v>
      </c>
      <c r="H102">
        <v>102.151543</v>
      </c>
      <c r="I102">
        <v>4.2510820000000002</v>
      </c>
    </row>
    <row r="103" spans="1:9" x14ac:dyDescent="0.25">
      <c r="A103">
        <v>102</v>
      </c>
      <c r="B103">
        <v>107.09824600000002</v>
      </c>
      <c r="C103">
        <v>5.7041750000000002</v>
      </c>
      <c r="H103">
        <v>102.14757600000002</v>
      </c>
      <c r="I103">
        <v>4.2597940000000003</v>
      </c>
    </row>
    <row r="104" spans="1:9" x14ac:dyDescent="0.25">
      <c r="A104">
        <v>103</v>
      </c>
      <c r="B104">
        <v>107.13479500000001</v>
      </c>
      <c r="C104">
        <v>5.5774229999999996</v>
      </c>
      <c r="F104">
        <v>107.15731700000001</v>
      </c>
      <c r="G104">
        <v>6.93</v>
      </c>
      <c r="H104">
        <v>102.076958</v>
      </c>
      <c r="I104">
        <v>4.2714949999999998</v>
      </c>
    </row>
    <row r="105" spans="1:9" x14ac:dyDescent="0.25">
      <c r="A105">
        <v>104</v>
      </c>
      <c r="F105">
        <v>107.121802</v>
      </c>
      <c r="G105">
        <v>6.9376290000000003</v>
      </c>
      <c r="H105">
        <v>102.06948300000001</v>
      </c>
      <c r="I105">
        <v>4.267423</v>
      </c>
    </row>
    <row r="106" spans="1:9" x14ac:dyDescent="0.25">
      <c r="A106">
        <v>105</v>
      </c>
      <c r="F106">
        <v>107.16937900000001</v>
      </c>
      <c r="G106">
        <v>6.9688660000000002</v>
      </c>
      <c r="H106">
        <v>102.09969000000001</v>
      </c>
      <c r="I106">
        <v>4.2720099999999999</v>
      </c>
    </row>
    <row r="107" spans="1:9" x14ac:dyDescent="0.25">
      <c r="A107">
        <v>106</v>
      </c>
      <c r="F107">
        <v>107.19164900000001</v>
      </c>
      <c r="G107">
        <v>6.9772679999999996</v>
      </c>
      <c r="H107">
        <v>102.12036000000001</v>
      </c>
      <c r="I107">
        <v>4.270721</v>
      </c>
    </row>
    <row r="108" spans="1:9" x14ac:dyDescent="0.25">
      <c r="A108">
        <v>107</v>
      </c>
      <c r="F108">
        <v>107.20133800000001</v>
      </c>
      <c r="G108">
        <v>6.9387629999999998</v>
      </c>
      <c r="H108">
        <v>102.19314200000001</v>
      </c>
      <c r="I108">
        <v>4.3217530000000002</v>
      </c>
    </row>
    <row r="109" spans="1:9" x14ac:dyDescent="0.25">
      <c r="A109">
        <v>108</v>
      </c>
      <c r="F109">
        <v>107.19865700000001</v>
      </c>
      <c r="G109">
        <v>6.9663919999999999</v>
      </c>
      <c r="H109">
        <v>102.128556</v>
      </c>
      <c r="I109">
        <v>4.2508249999999999</v>
      </c>
    </row>
    <row r="110" spans="1:9" x14ac:dyDescent="0.25">
      <c r="A110">
        <v>109</v>
      </c>
      <c r="D110">
        <v>123.932524</v>
      </c>
      <c r="E110">
        <v>4.4247940000000003</v>
      </c>
      <c r="F110">
        <v>107.174071</v>
      </c>
      <c r="G110">
        <v>7.0128870000000001</v>
      </c>
    </row>
    <row r="111" spans="1:9" x14ac:dyDescent="0.25">
      <c r="A111">
        <v>110</v>
      </c>
      <c r="D111">
        <v>123.93829600000001</v>
      </c>
      <c r="E111">
        <v>4.3949480000000003</v>
      </c>
      <c r="F111">
        <v>107.23649500000001</v>
      </c>
      <c r="G111">
        <v>6.97</v>
      </c>
    </row>
    <row r="112" spans="1:9" x14ac:dyDescent="0.25">
      <c r="A112">
        <v>111</v>
      </c>
      <c r="D112">
        <v>123.94314400000002</v>
      </c>
      <c r="E112">
        <v>4.393866</v>
      </c>
      <c r="F112">
        <v>107.15731700000001</v>
      </c>
      <c r="G112">
        <v>6.93</v>
      </c>
    </row>
    <row r="113" spans="1:9" x14ac:dyDescent="0.25">
      <c r="A113">
        <v>112</v>
      </c>
      <c r="D113">
        <v>123.91778000000001</v>
      </c>
      <c r="E113">
        <v>4.349278</v>
      </c>
    </row>
    <row r="114" spans="1:9" x14ac:dyDescent="0.25">
      <c r="A114">
        <v>113</v>
      </c>
      <c r="D114">
        <v>123.90964000000001</v>
      </c>
      <c r="E114">
        <v>4.3637629999999996</v>
      </c>
    </row>
    <row r="115" spans="1:9" x14ac:dyDescent="0.25">
      <c r="A115">
        <v>114</v>
      </c>
      <c r="D115">
        <v>123.881136</v>
      </c>
      <c r="E115">
        <v>4.3517010000000003</v>
      </c>
    </row>
    <row r="116" spans="1:9" x14ac:dyDescent="0.25">
      <c r="A116">
        <v>115</v>
      </c>
      <c r="D116">
        <v>123.977576</v>
      </c>
      <c r="E116">
        <v>4.3759790000000001</v>
      </c>
    </row>
    <row r="117" spans="1:9" x14ac:dyDescent="0.25">
      <c r="A117">
        <v>116</v>
      </c>
      <c r="D117">
        <v>123.984328</v>
      </c>
      <c r="E117">
        <v>4.368093</v>
      </c>
    </row>
    <row r="118" spans="1:9" x14ac:dyDescent="0.25">
      <c r="A118">
        <v>117</v>
      </c>
      <c r="B118">
        <v>131.40747300000001</v>
      </c>
      <c r="C118">
        <v>6.0912369999999996</v>
      </c>
      <c r="D118">
        <v>123.932524</v>
      </c>
      <c r="E118">
        <v>4.4247940000000003</v>
      </c>
    </row>
    <row r="119" spans="1:9" x14ac:dyDescent="0.25">
      <c r="A119">
        <v>118</v>
      </c>
      <c r="B119">
        <v>131.37237000000002</v>
      </c>
      <c r="C119">
        <v>6.0858759999999998</v>
      </c>
    </row>
    <row r="120" spans="1:9" x14ac:dyDescent="0.25">
      <c r="A120">
        <v>119</v>
      </c>
      <c r="B120">
        <v>131.41999700000002</v>
      </c>
      <c r="C120">
        <v>6.061598</v>
      </c>
    </row>
    <row r="121" spans="1:9" x14ac:dyDescent="0.25">
      <c r="A121">
        <v>120</v>
      </c>
      <c r="B121">
        <v>131.41113100000001</v>
      </c>
      <c r="C121">
        <v>6.0629379999999999</v>
      </c>
    </row>
    <row r="122" spans="1:9" x14ac:dyDescent="0.25">
      <c r="A122">
        <v>121</v>
      </c>
      <c r="B122">
        <v>131.407218</v>
      </c>
      <c r="C122">
        <v>6.0769070000000003</v>
      </c>
    </row>
    <row r="123" spans="1:9" x14ac:dyDescent="0.25">
      <c r="A123">
        <v>122</v>
      </c>
      <c r="B123">
        <v>131.35102700000002</v>
      </c>
      <c r="C123">
        <v>6.1011860000000002</v>
      </c>
    </row>
    <row r="124" spans="1:9" x14ac:dyDescent="0.25">
      <c r="A124">
        <v>123</v>
      </c>
      <c r="B124">
        <v>131.42283500000002</v>
      </c>
      <c r="C124">
        <v>6.0080929999999997</v>
      </c>
      <c r="H124">
        <v>129.10567</v>
      </c>
      <c r="I124">
        <v>3.6515979999999999</v>
      </c>
    </row>
    <row r="125" spans="1:9" x14ac:dyDescent="0.25">
      <c r="A125">
        <v>124</v>
      </c>
      <c r="B125">
        <v>131.49169800000001</v>
      </c>
      <c r="C125">
        <v>6.0192269999999999</v>
      </c>
      <c r="H125">
        <v>129.10875900000002</v>
      </c>
      <c r="I125">
        <v>3.5596390000000002</v>
      </c>
    </row>
    <row r="126" spans="1:9" x14ac:dyDescent="0.25">
      <c r="A126">
        <v>125</v>
      </c>
      <c r="B126">
        <v>131.40747300000001</v>
      </c>
      <c r="C126">
        <v>6.0912369999999996</v>
      </c>
      <c r="H126">
        <v>129.05819200000002</v>
      </c>
      <c r="I126">
        <v>3.601804</v>
      </c>
    </row>
    <row r="127" spans="1:9" x14ac:dyDescent="0.25">
      <c r="A127">
        <v>126</v>
      </c>
      <c r="H127">
        <v>129.07458400000002</v>
      </c>
      <c r="I127">
        <v>3.5962369999999999</v>
      </c>
    </row>
    <row r="128" spans="1:9" x14ac:dyDescent="0.25">
      <c r="A128">
        <v>127</v>
      </c>
      <c r="F128">
        <v>132.45680100000001</v>
      </c>
      <c r="G128">
        <v>6.7108759999999998</v>
      </c>
      <c r="H128">
        <v>129.07850500000001</v>
      </c>
      <c r="I128">
        <v>3.54799</v>
      </c>
    </row>
    <row r="129" spans="1:9" x14ac:dyDescent="0.25">
      <c r="A129">
        <v>128</v>
      </c>
      <c r="F129">
        <v>132.50783000000001</v>
      </c>
      <c r="G129">
        <v>6.7247940000000002</v>
      </c>
      <c r="H129">
        <v>129.11190300000001</v>
      </c>
      <c r="I129">
        <v>3.526856</v>
      </c>
    </row>
    <row r="130" spans="1:9" x14ac:dyDescent="0.25">
      <c r="A130">
        <v>129</v>
      </c>
      <c r="F130">
        <v>132.56428</v>
      </c>
      <c r="G130">
        <v>6.710979</v>
      </c>
      <c r="H130">
        <v>129.10731700000002</v>
      </c>
      <c r="I130">
        <v>3.5284019999999998</v>
      </c>
    </row>
    <row r="131" spans="1:9" x14ac:dyDescent="0.25">
      <c r="A131">
        <v>130</v>
      </c>
      <c r="D131">
        <v>153.901466</v>
      </c>
      <c r="E131">
        <v>5.6269689999999999</v>
      </c>
      <c r="F131">
        <v>132.59324100000001</v>
      </c>
      <c r="G131">
        <v>6.7211340000000002</v>
      </c>
      <c r="H131">
        <v>129.10257200000001</v>
      </c>
      <c r="I131">
        <v>3.5019070000000001</v>
      </c>
    </row>
    <row r="132" spans="1:9" x14ac:dyDescent="0.25">
      <c r="A132">
        <v>131</v>
      </c>
      <c r="D132">
        <v>153.901466</v>
      </c>
      <c r="E132">
        <v>5.6269689999999999</v>
      </c>
      <c r="F132">
        <v>132.575568</v>
      </c>
      <c r="G132">
        <v>6.7453609999999999</v>
      </c>
      <c r="H132">
        <v>129.10567</v>
      </c>
      <c r="I132">
        <v>3.6515979999999999</v>
      </c>
    </row>
    <row r="133" spans="1:9" x14ac:dyDescent="0.25">
      <c r="A133">
        <v>132</v>
      </c>
      <c r="D133">
        <v>153.901466</v>
      </c>
      <c r="E133">
        <v>5.6269689999999999</v>
      </c>
      <c r="F133">
        <v>132.594584</v>
      </c>
      <c r="G133">
        <v>6.7196910000000001</v>
      </c>
    </row>
    <row r="134" spans="1:9" x14ac:dyDescent="0.25">
      <c r="A134">
        <v>133</v>
      </c>
      <c r="D134">
        <v>153.901466</v>
      </c>
      <c r="E134">
        <v>5.6269689999999999</v>
      </c>
      <c r="F134">
        <v>132.59788800000001</v>
      </c>
      <c r="G134">
        <v>6.7409790000000003</v>
      </c>
    </row>
    <row r="135" spans="1:9" x14ac:dyDescent="0.25">
      <c r="A135">
        <v>134</v>
      </c>
      <c r="D135">
        <v>153.901466</v>
      </c>
      <c r="E135">
        <v>5.6269689999999999</v>
      </c>
      <c r="F135">
        <v>132.626284</v>
      </c>
      <c r="G135">
        <v>6.7218039999999997</v>
      </c>
    </row>
    <row r="136" spans="1:9" x14ac:dyDescent="0.25">
      <c r="A136">
        <v>135</v>
      </c>
      <c r="D136">
        <v>153.901466</v>
      </c>
      <c r="E136">
        <v>5.6269689999999999</v>
      </c>
      <c r="F136">
        <v>132.45680100000001</v>
      </c>
      <c r="G136">
        <v>6.7108759999999998</v>
      </c>
    </row>
    <row r="137" spans="1:9" x14ac:dyDescent="0.25">
      <c r="A137">
        <v>136</v>
      </c>
      <c r="D137">
        <v>153.901466</v>
      </c>
      <c r="E137">
        <v>5.6269689999999999</v>
      </c>
    </row>
    <row r="138" spans="1:9" x14ac:dyDescent="0.25">
      <c r="A138">
        <v>137</v>
      </c>
      <c r="D138">
        <v>153.901466</v>
      </c>
      <c r="E138">
        <v>5.6269689999999999</v>
      </c>
    </row>
    <row r="139" spans="1:9" x14ac:dyDescent="0.25">
      <c r="A139">
        <v>138</v>
      </c>
      <c r="D139">
        <v>153.901466</v>
      </c>
      <c r="E139">
        <v>5.6269689999999999</v>
      </c>
    </row>
    <row r="140" spans="1:9" x14ac:dyDescent="0.25">
      <c r="A140">
        <v>139</v>
      </c>
      <c r="B140">
        <v>159.70775599999999</v>
      </c>
      <c r="C140">
        <v>7.2096159999999996</v>
      </c>
      <c r="D140">
        <v>153.901466</v>
      </c>
      <c r="E140">
        <v>5.6269689999999999</v>
      </c>
    </row>
    <row r="141" spans="1:9" x14ac:dyDescent="0.25">
      <c r="A141">
        <v>140</v>
      </c>
      <c r="B141">
        <v>159.70930200000001</v>
      </c>
      <c r="C141">
        <v>7.2450789999999996</v>
      </c>
    </row>
    <row r="142" spans="1:9" x14ac:dyDescent="0.25">
      <c r="A142">
        <v>141</v>
      </c>
      <c r="B142">
        <v>159.71301299999999</v>
      </c>
      <c r="C142">
        <v>7.2311629999999996</v>
      </c>
    </row>
    <row r="143" spans="1:9" x14ac:dyDescent="0.25">
      <c r="A143">
        <v>142</v>
      </c>
      <c r="B143">
        <v>159.70899299999999</v>
      </c>
      <c r="C143">
        <v>7.2166779999999999</v>
      </c>
    </row>
    <row r="144" spans="1:9" x14ac:dyDescent="0.25">
      <c r="A144">
        <v>143</v>
      </c>
      <c r="B144">
        <v>159.665077</v>
      </c>
      <c r="C144">
        <v>7.1869379999999996</v>
      </c>
    </row>
    <row r="145" spans="1:9" x14ac:dyDescent="0.25">
      <c r="A145">
        <v>144</v>
      </c>
      <c r="B145">
        <v>159.67445800000002</v>
      </c>
      <c r="C145">
        <v>7.2102870000000001</v>
      </c>
    </row>
    <row r="146" spans="1:9" x14ac:dyDescent="0.25">
      <c r="A146">
        <v>145</v>
      </c>
      <c r="B146">
        <v>159.64183199999999</v>
      </c>
      <c r="C146">
        <v>7.266057</v>
      </c>
    </row>
    <row r="147" spans="1:9" x14ac:dyDescent="0.25">
      <c r="A147">
        <v>146</v>
      </c>
      <c r="B147">
        <v>159.57147399999999</v>
      </c>
      <c r="C147">
        <v>7.23611</v>
      </c>
      <c r="H147">
        <v>156.78718900000001</v>
      </c>
      <c r="I147">
        <v>5.0044250000000003</v>
      </c>
    </row>
    <row r="148" spans="1:9" x14ac:dyDescent="0.25">
      <c r="A148">
        <v>147</v>
      </c>
      <c r="B148">
        <v>159.70775599999999</v>
      </c>
      <c r="C148">
        <v>7.2096159999999996</v>
      </c>
      <c r="H148">
        <v>156.589519</v>
      </c>
      <c r="I148">
        <v>4.9404589999999997</v>
      </c>
    </row>
    <row r="149" spans="1:9" x14ac:dyDescent="0.25">
      <c r="A149">
        <v>148</v>
      </c>
      <c r="F149">
        <v>159.72079600000001</v>
      </c>
      <c r="G149">
        <v>8.038335</v>
      </c>
      <c r="H149">
        <v>156.40102400000001</v>
      </c>
      <c r="I149">
        <v>5.0437010000000004</v>
      </c>
    </row>
    <row r="150" spans="1:9" x14ac:dyDescent="0.25">
      <c r="A150">
        <v>149</v>
      </c>
      <c r="F150">
        <v>159.74399</v>
      </c>
      <c r="G150">
        <v>8.0604479999999992</v>
      </c>
      <c r="H150">
        <v>156.60209599999999</v>
      </c>
      <c r="I150">
        <v>4.952572</v>
      </c>
    </row>
    <row r="151" spans="1:9" x14ac:dyDescent="0.25">
      <c r="A151">
        <v>150</v>
      </c>
      <c r="F151">
        <v>159.713167</v>
      </c>
      <c r="G151">
        <v>8.0396239999999999</v>
      </c>
      <c r="H151">
        <v>156.77471600000001</v>
      </c>
      <c r="I151">
        <v>4.9704059999999997</v>
      </c>
    </row>
    <row r="152" spans="1:9" x14ac:dyDescent="0.25">
      <c r="A152">
        <v>151</v>
      </c>
      <c r="F152">
        <v>159.709147</v>
      </c>
      <c r="G152">
        <v>8.0417380000000005</v>
      </c>
      <c r="H152">
        <v>156.816517</v>
      </c>
      <c r="I152">
        <v>4.9971050000000004</v>
      </c>
    </row>
    <row r="153" spans="1:9" x14ac:dyDescent="0.25">
      <c r="A153">
        <v>152</v>
      </c>
      <c r="F153">
        <v>159.67693199999999</v>
      </c>
      <c r="G153">
        <v>8.1816259999999996</v>
      </c>
      <c r="H153">
        <v>156.65178399999999</v>
      </c>
      <c r="I153">
        <v>4.9122130000000004</v>
      </c>
    </row>
    <row r="154" spans="1:9" x14ac:dyDescent="0.25">
      <c r="A154">
        <v>153</v>
      </c>
      <c r="F154">
        <v>159.683942</v>
      </c>
      <c r="G154">
        <v>8.1721939999999993</v>
      </c>
      <c r="H154">
        <v>156.78718900000001</v>
      </c>
      <c r="I154">
        <v>5.0044250000000003</v>
      </c>
    </row>
    <row r="155" spans="1:9" x14ac:dyDescent="0.25">
      <c r="A155">
        <v>154</v>
      </c>
      <c r="F155">
        <v>159.74017599999999</v>
      </c>
      <c r="G155">
        <v>8.038335</v>
      </c>
    </row>
    <row r="156" spans="1:9" x14ac:dyDescent="0.25">
      <c r="A156">
        <v>155</v>
      </c>
      <c r="F156">
        <v>159.74017599999999</v>
      </c>
      <c r="G156">
        <v>8.038335</v>
      </c>
    </row>
    <row r="157" spans="1:9" x14ac:dyDescent="0.25">
      <c r="A157">
        <v>156</v>
      </c>
      <c r="D157">
        <v>176.95606900000001</v>
      </c>
      <c r="E157">
        <v>6.0710689999999996</v>
      </c>
      <c r="F157">
        <v>159.74017599999999</v>
      </c>
      <c r="G157">
        <v>8.038335</v>
      </c>
    </row>
    <row r="158" spans="1:9" x14ac:dyDescent="0.25">
      <c r="A158">
        <v>157</v>
      </c>
      <c r="D158">
        <v>176.95606900000001</v>
      </c>
      <c r="E158">
        <v>6.0710689999999996</v>
      </c>
    </row>
    <row r="159" spans="1:9" x14ac:dyDescent="0.25">
      <c r="A159">
        <v>158</v>
      </c>
      <c r="D159">
        <v>176.95606900000001</v>
      </c>
      <c r="E159">
        <v>6.0710689999999996</v>
      </c>
    </row>
    <row r="160" spans="1:9" x14ac:dyDescent="0.25">
      <c r="A160">
        <v>159</v>
      </c>
      <c r="D160">
        <v>176.95606900000001</v>
      </c>
      <c r="E160">
        <v>6.0710689999999996</v>
      </c>
    </row>
    <row r="161" spans="1:9" x14ac:dyDescent="0.25">
      <c r="A161">
        <v>160</v>
      </c>
      <c r="D161">
        <v>176.95606900000001</v>
      </c>
      <c r="E161">
        <v>6.0710689999999996</v>
      </c>
    </row>
    <row r="162" spans="1:9" x14ac:dyDescent="0.25">
      <c r="A162">
        <v>161</v>
      </c>
      <c r="D162">
        <v>176.95606900000001</v>
      </c>
      <c r="E162">
        <v>6.0710689999999996</v>
      </c>
    </row>
    <row r="163" spans="1:9" x14ac:dyDescent="0.25">
      <c r="A163">
        <v>162</v>
      </c>
      <c r="D163">
        <v>176.95606900000001</v>
      </c>
      <c r="E163">
        <v>6.0710689999999996</v>
      </c>
    </row>
    <row r="164" spans="1:9" x14ac:dyDescent="0.25">
      <c r="A164">
        <v>163</v>
      </c>
      <c r="D164">
        <v>176.95606900000001</v>
      </c>
      <c r="E164">
        <v>6.0710689999999996</v>
      </c>
    </row>
    <row r="165" spans="1:9" x14ac:dyDescent="0.25">
      <c r="A165">
        <v>164</v>
      </c>
      <c r="B165">
        <v>185.49499399999999</v>
      </c>
      <c r="C165">
        <v>7.722836</v>
      </c>
      <c r="D165">
        <v>176.95606900000001</v>
      </c>
      <c r="E165">
        <v>6.0710689999999996</v>
      </c>
    </row>
    <row r="166" spans="1:9" x14ac:dyDescent="0.25">
      <c r="A166">
        <v>165</v>
      </c>
      <c r="B166">
        <v>185.481437</v>
      </c>
      <c r="C166">
        <v>7.6847979999999998</v>
      </c>
    </row>
    <row r="167" spans="1:9" x14ac:dyDescent="0.25">
      <c r="A167">
        <v>166</v>
      </c>
      <c r="B167">
        <v>185.51319000000001</v>
      </c>
      <c r="C167">
        <v>7.7059309999999996</v>
      </c>
    </row>
    <row r="168" spans="1:9" x14ac:dyDescent="0.25">
      <c r="A168">
        <v>167</v>
      </c>
      <c r="B168">
        <v>185.43319199999999</v>
      </c>
      <c r="C168">
        <v>7.7045909999999997</v>
      </c>
    </row>
    <row r="169" spans="1:9" x14ac:dyDescent="0.25">
      <c r="A169">
        <v>168</v>
      </c>
      <c r="B169">
        <v>185.44948099999999</v>
      </c>
      <c r="C169">
        <v>7.7353100000000001</v>
      </c>
    </row>
    <row r="170" spans="1:9" x14ac:dyDescent="0.25">
      <c r="A170">
        <v>169</v>
      </c>
      <c r="B170">
        <v>185.44994700000001</v>
      </c>
      <c r="C170">
        <v>7.6770659999999999</v>
      </c>
      <c r="H170">
        <v>183.796527</v>
      </c>
      <c r="I170">
        <v>5.1189030000000004</v>
      </c>
    </row>
    <row r="171" spans="1:9" x14ac:dyDescent="0.25">
      <c r="A171">
        <v>170</v>
      </c>
      <c r="B171">
        <v>185.49499399999999</v>
      </c>
      <c r="C171">
        <v>7.722836</v>
      </c>
      <c r="H171">
        <v>183.81626800000001</v>
      </c>
      <c r="I171">
        <v>5.0944710000000004</v>
      </c>
    </row>
    <row r="172" spans="1:9" x14ac:dyDescent="0.25">
      <c r="A172">
        <v>171</v>
      </c>
      <c r="F172">
        <v>186.41551099999998</v>
      </c>
      <c r="G172">
        <v>8.4569220000000005</v>
      </c>
      <c r="H172">
        <v>183.79771299999999</v>
      </c>
      <c r="I172">
        <v>5.0912759999999997</v>
      </c>
    </row>
    <row r="173" spans="1:9" x14ac:dyDescent="0.25">
      <c r="A173">
        <v>172</v>
      </c>
      <c r="F173">
        <v>186.48422199999999</v>
      </c>
      <c r="G173">
        <v>8.4385200000000005</v>
      </c>
      <c r="H173">
        <v>183.768539</v>
      </c>
      <c r="I173">
        <v>5.0755030000000003</v>
      </c>
    </row>
    <row r="174" spans="1:9" x14ac:dyDescent="0.25">
      <c r="A174">
        <v>173</v>
      </c>
      <c r="F174">
        <v>186.48968400000001</v>
      </c>
      <c r="G174">
        <v>8.4551169999999995</v>
      </c>
      <c r="H174">
        <v>183.77116699999999</v>
      </c>
      <c r="I174">
        <v>5.1133879999999996</v>
      </c>
    </row>
    <row r="175" spans="1:9" x14ac:dyDescent="0.25">
      <c r="A175">
        <v>174</v>
      </c>
      <c r="F175">
        <v>186.439998</v>
      </c>
      <c r="G175">
        <v>8.4725900000000003</v>
      </c>
      <c r="H175">
        <v>183.71472900000001</v>
      </c>
      <c r="I175">
        <v>5.1167899999999999</v>
      </c>
    </row>
    <row r="176" spans="1:9" x14ac:dyDescent="0.25">
      <c r="A176">
        <v>175</v>
      </c>
      <c r="F176">
        <v>186.476077</v>
      </c>
      <c r="G176">
        <v>8.485322</v>
      </c>
      <c r="H176">
        <v>183.7672</v>
      </c>
      <c r="I176">
        <v>5.128387</v>
      </c>
    </row>
    <row r="177" spans="1:9" x14ac:dyDescent="0.25">
      <c r="A177">
        <v>176</v>
      </c>
      <c r="F177">
        <v>186.49896200000001</v>
      </c>
      <c r="G177">
        <v>8.5127439999999996</v>
      </c>
      <c r="H177">
        <v>183.796527</v>
      </c>
      <c r="I177">
        <v>5.1189030000000004</v>
      </c>
    </row>
    <row r="178" spans="1:9" x14ac:dyDescent="0.25">
      <c r="A178">
        <v>177</v>
      </c>
      <c r="F178">
        <v>186.400565</v>
      </c>
      <c r="G178">
        <v>8.5362989999999996</v>
      </c>
    </row>
    <row r="179" spans="1:9" x14ac:dyDescent="0.25">
      <c r="A179">
        <v>178</v>
      </c>
      <c r="F179">
        <v>186.41551099999998</v>
      </c>
      <c r="G179">
        <v>8.4569220000000005</v>
      </c>
    </row>
    <row r="180" spans="1:9" x14ac:dyDescent="0.25">
      <c r="A180">
        <v>179</v>
      </c>
    </row>
    <row r="181" spans="1:9" x14ac:dyDescent="0.25">
      <c r="A181">
        <v>180</v>
      </c>
      <c r="D181">
        <v>207.057254</v>
      </c>
      <c r="E181">
        <v>5.1829200000000002</v>
      </c>
    </row>
    <row r="182" spans="1:9" x14ac:dyDescent="0.25">
      <c r="A182">
        <v>181</v>
      </c>
      <c r="D182">
        <v>207.057254</v>
      </c>
      <c r="E182">
        <v>5.1829200000000002</v>
      </c>
    </row>
    <row r="183" spans="1:9" x14ac:dyDescent="0.25">
      <c r="A183">
        <v>182</v>
      </c>
      <c r="D183">
        <v>207.057254</v>
      </c>
      <c r="E183">
        <v>5.1829200000000002</v>
      </c>
    </row>
    <row r="184" spans="1:9" x14ac:dyDescent="0.25">
      <c r="A184">
        <v>183</v>
      </c>
      <c r="D184">
        <v>207.057254</v>
      </c>
      <c r="E184">
        <v>5.1829200000000002</v>
      </c>
    </row>
    <row r="185" spans="1:9" x14ac:dyDescent="0.25">
      <c r="A185">
        <v>184</v>
      </c>
      <c r="D185">
        <v>207.057254</v>
      </c>
      <c r="E185">
        <v>5.1829200000000002</v>
      </c>
    </row>
    <row r="186" spans="1:9" x14ac:dyDescent="0.25">
      <c r="A186">
        <v>185</v>
      </c>
      <c r="D186">
        <v>207.057254</v>
      </c>
      <c r="E186">
        <v>5.1829200000000002</v>
      </c>
    </row>
    <row r="187" spans="1:9" x14ac:dyDescent="0.25">
      <c r="A187">
        <v>186</v>
      </c>
      <c r="B187">
        <v>214.741805</v>
      </c>
      <c r="C187">
        <v>6.7420799999999996</v>
      </c>
      <c r="D187">
        <v>207.057254</v>
      </c>
      <c r="E187">
        <v>5.1829200000000002</v>
      </c>
    </row>
    <row r="188" spans="1:9" x14ac:dyDescent="0.25">
      <c r="A188">
        <v>187</v>
      </c>
      <c r="B188">
        <v>214.75705600000001</v>
      </c>
      <c r="C188">
        <v>6.7449079999999997</v>
      </c>
      <c r="D188">
        <v>207.057254</v>
      </c>
      <c r="E188">
        <v>5.1829200000000002</v>
      </c>
    </row>
    <row r="189" spans="1:9" x14ac:dyDescent="0.25">
      <c r="A189">
        <v>188</v>
      </c>
      <c r="B189">
        <v>214.729128</v>
      </c>
      <c r="C189">
        <v>6.7567760000000003</v>
      </c>
    </row>
    <row r="190" spans="1:9" x14ac:dyDescent="0.25">
      <c r="A190">
        <v>189</v>
      </c>
      <c r="B190">
        <v>214.72019</v>
      </c>
      <c r="C190">
        <v>6.7428379999999999</v>
      </c>
    </row>
    <row r="191" spans="1:9" x14ac:dyDescent="0.25">
      <c r="A191">
        <v>190</v>
      </c>
      <c r="B191">
        <v>214.716452</v>
      </c>
      <c r="C191">
        <v>6.7636450000000004</v>
      </c>
    </row>
    <row r="192" spans="1:9" x14ac:dyDescent="0.25">
      <c r="A192">
        <v>191</v>
      </c>
      <c r="B192">
        <v>214.608023</v>
      </c>
      <c r="C192">
        <v>6.7491009999999996</v>
      </c>
      <c r="H192">
        <v>212.905383</v>
      </c>
      <c r="I192">
        <v>4.9050529999999997</v>
      </c>
    </row>
    <row r="193" spans="1:9" x14ac:dyDescent="0.25">
      <c r="A193">
        <v>192</v>
      </c>
      <c r="B193">
        <v>214.741805</v>
      </c>
      <c r="C193">
        <v>6.7420799999999996</v>
      </c>
      <c r="H193">
        <v>212.91901899999999</v>
      </c>
      <c r="I193">
        <v>4.8841950000000001</v>
      </c>
    </row>
    <row r="194" spans="1:9" x14ac:dyDescent="0.25">
      <c r="A194">
        <v>193</v>
      </c>
      <c r="F194">
        <v>215.39929599999999</v>
      </c>
      <c r="G194">
        <v>7.7826829999999996</v>
      </c>
      <c r="H194">
        <v>212.91260499999999</v>
      </c>
      <c r="I194">
        <v>4.8716200000000001</v>
      </c>
    </row>
    <row r="195" spans="1:9" x14ac:dyDescent="0.25">
      <c r="A195">
        <v>194</v>
      </c>
      <c r="F195">
        <v>215.41475</v>
      </c>
      <c r="G195">
        <v>7.771674</v>
      </c>
      <c r="H195">
        <v>212.916595</v>
      </c>
      <c r="I195">
        <v>4.8256629999999996</v>
      </c>
    </row>
    <row r="196" spans="1:9" x14ac:dyDescent="0.25">
      <c r="A196">
        <v>195</v>
      </c>
      <c r="F196">
        <v>215.426365</v>
      </c>
      <c r="G196">
        <v>7.7976330000000003</v>
      </c>
      <c r="H196">
        <v>212.92164500000001</v>
      </c>
      <c r="I196">
        <v>4.8525809999999998</v>
      </c>
    </row>
    <row r="197" spans="1:9" x14ac:dyDescent="0.25">
      <c r="A197">
        <v>196</v>
      </c>
      <c r="F197">
        <v>215.44525300000001</v>
      </c>
      <c r="G197">
        <v>7.8537400000000002</v>
      </c>
      <c r="H197">
        <v>212.92932099999999</v>
      </c>
      <c r="I197">
        <v>4.8474300000000001</v>
      </c>
    </row>
    <row r="198" spans="1:9" x14ac:dyDescent="0.25">
      <c r="A198">
        <v>197</v>
      </c>
      <c r="F198">
        <v>215.320108</v>
      </c>
      <c r="G198">
        <v>7.870406</v>
      </c>
      <c r="H198">
        <v>212.95164299999999</v>
      </c>
      <c r="I198">
        <v>4.8250060000000001</v>
      </c>
    </row>
    <row r="199" spans="1:9" x14ac:dyDescent="0.25">
      <c r="A199">
        <v>198</v>
      </c>
      <c r="F199">
        <v>215.289807</v>
      </c>
      <c r="G199">
        <v>7.8773260000000001</v>
      </c>
      <c r="H199">
        <v>212.95361299999999</v>
      </c>
      <c r="I199">
        <v>4.8894979999999997</v>
      </c>
    </row>
    <row r="200" spans="1:9" x14ac:dyDescent="0.25">
      <c r="A200">
        <v>199</v>
      </c>
      <c r="F200">
        <v>215.301523</v>
      </c>
      <c r="G200">
        <v>7.9197470000000001</v>
      </c>
    </row>
    <row r="201" spans="1:9" x14ac:dyDescent="0.25">
      <c r="A201">
        <v>200</v>
      </c>
      <c r="D201">
        <v>232.13773399999999</v>
      </c>
      <c r="E201">
        <v>6.1151929999999997</v>
      </c>
      <c r="F201">
        <v>215.39929599999999</v>
      </c>
      <c r="G201">
        <v>7.7826829999999996</v>
      </c>
    </row>
    <row r="202" spans="1:9" x14ac:dyDescent="0.25">
      <c r="A202">
        <v>201</v>
      </c>
      <c r="D202">
        <v>232.134905</v>
      </c>
      <c r="E202">
        <v>6.0878209999999999</v>
      </c>
    </row>
    <row r="203" spans="1:9" x14ac:dyDescent="0.25">
      <c r="A203">
        <v>202</v>
      </c>
      <c r="D203">
        <v>232.14116899999999</v>
      </c>
      <c r="E203">
        <v>6.076003</v>
      </c>
    </row>
    <row r="204" spans="1:9" x14ac:dyDescent="0.25">
      <c r="A204">
        <v>203</v>
      </c>
      <c r="D204">
        <v>232.15223</v>
      </c>
      <c r="E204">
        <v>6.0906989999999999</v>
      </c>
    </row>
    <row r="205" spans="1:9" x14ac:dyDescent="0.25">
      <c r="A205">
        <v>204</v>
      </c>
      <c r="D205">
        <v>232.135966</v>
      </c>
      <c r="E205">
        <v>6.1103949999999996</v>
      </c>
    </row>
    <row r="206" spans="1:9" x14ac:dyDescent="0.25">
      <c r="A206">
        <v>205</v>
      </c>
      <c r="D206">
        <v>232.13606899999999</v>
      </c>
      <c r="E206">
        <v>6.1236769999999998</v>
      </c>
    </row>
    <row r="207" spans="1:9" x14ac:dyDescent="0.25">
      <c r="A207">
        <v>206</v>
      </c>
      <c r="D207">
        <v>232.160662</v>
      </c>
      <c r="E207">
        <v>6.1372119999999999</v>
      </c>
    </row>
    <row r="208" spans="1:9" x14ac:dyDescent="0.25">
      <c r="A208">
        <v>207</v>
      </c>
      <c r="B208">
        <v>240.341103</v>
      </c>
      <c r="C208">
        <v>7.6978400000000002</v>
      </c>
      <c r="D208">
        <v>232.10722899999999</v>
      </c>
      <c r="E208">
        <v>6.1304949999999998</v>
      </c>
    </row>
    <row r="209" spans="1:9" x14ac:dyDescent="0.25">
      <c r="A209">
        <v>208</v>
      </c>
      <c r="B209">
        <v>240.33357799999999</v>
      </c>
      <c r="C209">
        <v>7.7140510000000004</v>
      </c>
    </row>
    <row r="210" spans="1:9" x14ac:dyDescent="0.25">
      <c r="A210">
        <v>209</v>
      </c>
      <c r="B210">
        <v>240.31979000000001</v>
      </c>
      <c r="C210">
        <v>7.7207169999999996</v>
      </c>
    </row>
    <row r="211" spans="1:9" x14ac:dyDescent="0.25">
      <c r="A211">
        <v>210</v>
      </c>
      <c r="B211">
        <v>240.29049900000001</v>
      </c>
      <c r="C211">
        <v>7.7125360000000001</v>
      </c>
    </row>
    <row r="212" spans="1:9" x14ac:dyDescent="0.25">
      <c r="A212">
        <v>211</v>
      </c>
      <c r="B212">
        <v>240.27252200000001</v>
      </c>
      <c r="C212">
        <v>7.6942029999999999</v>
      </c>
    </row>
    <row r="213" spans="1:9" x14ac:dyDescent="0.25">
      <c r="A213">
        <v>212</v>
      </c>
      <c r="B213">
        <v>240.38791900000001</v>
      </c>
      <c r="C213">
        <v>7.7240000000000002</v>
      </c>
    </row>
    <row r="214" spans="1:9" x14ac:dyDescent="0.25">
      <c r="A214">
        <v>213</v>
      </c>
      <c r="B214">
        <v>240.35968600000001</v>
      </c>
      <c r="C214">
        <v>7.6377420000000003</v>
      </c>
    </row>
    <row r="215" spans="1:9" x14ac:dyDescent="0.25">
      <c r="A215">
        <v>214</v>
      </c>
      <c r="B215">
        <v>240.341103</v>
      </c>
      <c r="C215">
        <v>7.6978400000000002</v>
      </c>
    </row>
    <row r="216" spans="1:9" x14ac:dyDescent="0.25">
      <c r="A216">
        <v>215</v>
      </c>
      <c r="H216">
        <v>242.25696600000001</v>
      </c>
      <c r="I216">
        <v>5.8035930000000002</v>
      </c>
    </row>
    <row r="217" spans="1:9" x14ac:dyDescent="0.25">
      <c r="A217">
        <v>216</v>
      </c>
      <c r="F217">
        <v>243.713154</v>
      </c>
      <c r="G217">
        <v>8.99146</v>
      </c>
      <c r="H217">
        <v>242.347161</v>
      </c>
      <c r="I217">
        <v>5.8190460000000002</v>
      </c>
    </row>
    <row r="218" spans="1:9" x14ac:dyDescent="0.25">
      <c r="A218">
        <v>217</v>
      </c>
      <c r="F218">
        <v>243.686892</v>
      </c>
      <c r="G218">
        <v>9.0269139999999997</v>
      </c>
      <c r="H218">
        <v>242.311104</v>
      </c>
      <c r="I218">
        <v>5.8133900000000001</v>
      </c>
    </row>
    <row r="219" spans="1:9" x14ac:dyDescent="0.25">
      <c r="A219">
        <v>218</v>
      </c>
      <c r="F219">
        <v>243.686993</v>
      </c>
      <c r="G219">
        <v>9.0258520000000004</v>
      </c>
      <c r="H219">
        <v>242.33110299999998</v>
      </c>
      <c r="I219">
        <v>5.8184909999999999</v>
      </c>
    </row>
    <row r="220" spans="1:9" x14ac:dyDescent="0.25">
      <c r="A220">
        <v>219</v>
      </c>
      <c r="F220">
        <v>243.690529</v>
      </c>
      <c r="G220">
        <v>9.0358020000000003</v>
      </c>
      <c r="H220">
        <v>242.28090499999999</v>
      </c>
      <c r="I220">
        <v>5.7866739999999997</v>
      </c>
    </row>
    <row r="221" spans="1:9" x14ac:dyDescent="0.25">
      <c r="A221">
        <v>220</v>
      </c>
      <c r="D221">
        <v>259.388869</v>
      </c>
      <c r="E221">
        <v>5.5327479999999998</v>
      </c>
      <c r="F221">
        <v>243.700377</v>
      </c>
      <c r="G221">
        <v>9.0439319999999999</v>
      </c>
      <c r="H221">
        <v>242.283783</v>
      </c>
      <c r="I221">
        <v>5.7688980000000001</v>
      </c>
    </row>
    <row r="222" spans="1:9" x14ac:dyDescent="0.25">
      <c r="A222">
        <v>221</v>
      </c>
      <c r="D222">
        <v>259.35609299999999</v>
      </c>
      <c r="E222">
        <v>5.5173949999999996</v>
      </c>
      <c r="F222">
        <v>243.718456</v>
      </c>
      <c r="G222">
        <v>9.0623149999999999</v>
      </c>
      <c r="H222">
        <v>242.32196300000001</v>
      </c>
      <c r="I222">
        <v>5.7182440000000003</v>
      </c>
    </row>
    <row r="223" spans="1:9" x14ac:dyDescent="0.25">
      <c r="A223">
        <v>222</v>
      </c>
      <c r="D223">
        <v>259.38851399999999</v>
      </c>
      <c r="E223">
        <v>5.5302730000000002</v>
      </c>
      <c r="F223">
        <v>243.72517199999999</v>
      </c>
      <c r="G223">
        <v>9.0289339999999996</v>
      </c>
      <c r="H223">
        <v>242.25696600000001</v>
      </c>
      <c r="I223">
        <v>5.8035930000000002</v>
      </c>
    </row>
    <row r="224" spans="1:9" x14ac:dyDescent="0.25">
      <c r="A224">
        <v>223</v>
      </c>
      <c r="D224">
        <v>259.39538399999998</v>
      </c>
      <c r="E224">
        <v>5.5186580000000003</v>
      </c>
      <c r="F224">
        <v>243.75017</v>
      </c>
      <c r="G224">
        <v>9.028378</v>
      </c>
    </row>
    <row r="225" spans="1:11" x14ac:dyDescent="0.25">
      <c r="A225">
        <v>224</v>
      </c>
      <c r="D225">
        <v>259.34210400000001</v>
      </c>
      <c r="E225">
        <v>5.4915380000000003</v>
      </c>
      <c r="F225">
        <v>243.713154</v>
      </c>
      <c r="G225">
        <v>8.99146</v>
      </c>
    </row>
    <row r="226" spans="1:11" x14ac:dyDescent="0.25">
      <c r="A226">
        <v>225</v>
      </c>
      <c r="D226">
        <v>259.38124299999998</v>
      </c>
      <c r="E226">
        <v>5.512092</v>
      </c>
    </row>
    <row r="227" spans="1:11" x14ac:dyDescent="0.25">
      <c r="A227">
        <v>226</v>
      </c>
      <c r="D227">
        <v>259.36871500000001</v>
      </c>
      <c r="E227">
        <v>5.5109820000000003</v>
      </c>
    </row>
    <row r="228" spans="1:11" x14ac:dyDescent="0.25">
      <c r="A228">
        <v>227</v>
      </c>
      <c r="D228">
        <v>259.43174599999998</v>
      </c>
      <c r="E228">
        <v>5.4823969999999997</v>
      </c>
    </row>
    <row r="229" spans="1:11" x14ac:dyDescent="0.25">
      <c r="A229">
        <v>228</v>
      </c>
      <c r="D229">
        <v>259.51643999999999</v>
      </c>
      <c r="E229">
        <v>5.4086129999999999</v>
      </c>
    </row>
    <row r="230" spans="1:11" x14ac:dyDescent="0.25">
      <c r="A230">
        <v>229</v>
      </c>
      <c r="B230">
        <v>267.969492</v>
      </c>
      <c r="C230">
        <v>5.5515860000000004</v>
      </c>
      <c r="D230">
        <v>259.388869</v>
      </c>
      <c r="E230">
        <v>5.5327479999999998</v>
      </c>
    </row>
    <row r="231" spans="1:11" x14ac:dyDescent="0.25">
      <c r="A231">
        <v>230</v>
      </c>
      <c r="B231">
        <v>267.91565200000002</v>
      </c>
      <c r="C231">
        <v>5.5704229999999999</v>
      </c>
    </row>
    <row r="232" spans="1:11" x14ac:dyDescent="0.25">
      <c r="A232">
        <v>231</v>
      </c>
      <c r="B232">
        <v>267.94257599999997</v>
      </c>
      <c r="C232">
        <v>5.5418890000000003</v>
      </c>
    </row>
    <row r="233" spans="1:11" x14ac:dyDescent="0.25">
      <c r="A233">
        <v>232</v>
      </c>
      <c r="B233">
        <v>267.94408599999997</v>
      </c>
      <c r="C233">
        <v>5.5692110000000001</v>
      </c>
    </row>
    <row r="234" spans="1:11" x14ac:dyDescent="0.25">
      <c r="A234">
        <v>233</v>
      </c>
      <c r="B234">
        <v>267.93317999999999</v>
      </c>
      <c r="C234">
        <v>5.5995119999999998</v>
      </c>
    </row>
    <row r="235" spans="1:11" x14ac:dyDescent="0.25">
      <c r="A235">
        <v>234</v>
      </c>
      <c r="B235">
        <v>267.90666399999998</v>
      </c>
      <c r="C235">
        <v>5.5902710000000004</v>
      </c>
    </row>
    <row r="236" spans="1:11" x14ac:dyDescent="0.25">
      <c r="A236">
        <v>235</v>
      </c>
      <c r="B236">
        <v>267.96242000000001</v>
      </c>
      <c r="C236">
        <v>5.5824429999999996</v>
      </c>
    </row>
    <row r="237" spans="1:11" x14ac:dyDescent="0.25">
      <c r="A237">
        <v>236</v>
      </c>
      <c r="B237">
        <v>267.96520099999998</v>
      </c>
      <c r="C237">
        <v>5.5660290000000003</v>
      </c>
    </row>
    <row r="238" spans="1:11" x14ac:dyDescent="0.25">
      <c r="A238">
        <v>237</v>
      </c>
      <c r="B238">
        <v>267.969492</v>
      </c>
      <c r="C238">
        <v>5.5515860000000004</v>
      </c>
      <c r="H238">
        <v>267.07973700000002</v>
      </c>
      <c r="I238">
        <v>3.9632320000000001</v>
      </c>
    </row>
    <row r="239" spans="1:11" x14ac:dyDescent="0.25">
      <c r="A239">
        <v>238</v>
      </c>
      <c r="H239">
        <v>267.07973700000002</v>
      </c>
      <c r="I239">
        <v>3.9632320000000001</v>
      </c>
    </row>
    <row r="240" spans="1:11" x14ac:dyDescent="0.25">
      <c r="A240">
        <v>239</v>
      </c>
      <c r="H240">
        <v>267.07973700000002</v>
      </c>
      <c r="I240">
        <v>3.9632320000000001</v>
      </c>
      <c r="J240">
        <v>235.89819900000001</v>
      </c>
      <c r="K240">
        <v>13.076352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1" x14ac:dyDescent="0.25">
      <c r="A273">
        <v>272</v>
      </c>
      <c r="J273">
        <v>38.995426000000002</v>
      </c>
      <c r="K273">
        <v>13.511305</v>
      </c>
    </row>
    <row r="274" spans="1:11" x14ac:dyDescent="0.25">
      <c r="A274">
        <v>273</v>
      </c>
      <c r="D274">
        <v>43.060253000000003</v>
      </c>
      <c r="E274">
        <v>5.7818370000000003</v>
      </c>
    </row>
    <row r="275" spans="1:11" x14ac:dyDescent="0.25">
      <c r="A275">
        <v>274</v>
      </c>
      <c r="D275">
        <v>43.118617999999998</v>
      </c>
      <c r="E275">
        <v>5.7591549999999998</v>
      </c>
    </row>
    <row r="276" spans="1:11" x14ac:dyDescent="0.25">
      <c r="A276">
        <v>275</v>
      </c>
      <c r="D276">
        <v>43.096516000000001</v>
      </c>
      <c r="E276">
        <v>5.754365</v>
      </c>
    </row>
    <row r="277" spans="1:11" x14ac:dyDescent="0.25">
      <c r="A277">
        <v>276</v>
      </c>
      <c r="D277">
        <v>43.054988999999999</v>
      </c>
      <c r="E277">
        <v>5.7485239999999997</v>
      </c>
    </row>
    <row r="278" spans="1:11" x14ac:dyDescent="0.25">
      <c r="A278">
        <v>277</v>
      </c>
      <c r="D278">
        <v>43.087673000000002</v>
      </c>
      <c r="E278">
        <v>5.7382080000000002</v>
      </c>
    </row>
    <row r="279" spans="1:11" x14ac:dyDescent="0.25">
      <c r="A279">
        <v>278</v>
      </c>
      <c r="B279">
        <v>48.445587000000003</v>
      </c>
      <c r="C279">
        <v>7.5424239999999996</v>
      </c>
      <c r="D279">
        <v>43.05941</v>
      </c>
      <c r="E279">
        <v>5.7242620000000004</v>
      </c>
    </row>
    <row r="280" spans="1:11" x14ac:dyDescent="0.25">
      <c r="A280">
        <v>279</v>
      </c>
      <c r="B280">
        <v>48.431271000000002</v>
      </c>
      <c r="C280">
        <v>7.525741</v>
      </c>
      <c r="D280">
        <v>43.209454000000001</v>
      </c>
      <c r="E280">
        <v>5.6950000000000003</v>
      </c>
    </row>
    <row r="281" spans="1:11" x14ac:dyDescent="0.25">
      <c r="A281">
        <v>280</v>
      </c>
      <c r="B281">
        <v>48.463214999999998</v>
      </c>
      <c r="C281">
        <v>7.5181100000000001</v>
      </c>
      <c r="D281">
        <v>43.060253000000003</v>
      </c>
      <c r="E281">
        <v>5.7818370000000003</v>
      </c>
    </row>
    <row r="282" spans="1:11" x14ac:dyDescent="0.25">
      <c r="A282">
        <v>281</v>
      </c>
      <c r="B282">
        <v>48.444164000000001</v>
      </c>
      <c r="C282">
        <v>7.548108</v>
      </c>
    </row>
    <row r="283" spans="1:11" x14ac:dyDescent="0.25">
      <c r="A283">
        <v>282</v>
      </c>
      <c r="B283">
        <v>48.427428999999997</v>
      </c>
      <c r="C283">
        <v>7.5273719999999997</v>
      </c>
    </row>
    <row r="284" spans="1:11" x14ac:dyDescent="0.25">
      <c r="A284">
        <v>283</v>
      </c>
      <c r="B284">
        <v>48.445587000000003</v>
      </c>
      <c r="C284">
        <v>7.5424239999999996</v>
      </c>
      <c r="H284">
        <v>46.648842000000002</v>
      </c>
      <c r="I284">
        <v>4.7682089999999997</v>
      </c>
    </row>
    <row r="285" spans="1:11" x14ac:dyDescent="0.25">
      <c r="A285">
        <v>284</v>
      </c>
      <c r="B285">
        <v>48.445587000000003</v>
      </c>
      <c r="C285">
        <v>7.5424239999999996</v>
      </c>
      <c r="F285">
        <v>47.431956999999997</v>
      </c>
      <c r="G285">
        <v>7.8437760000000001</v>
      </c>
      <c r="H285">
        <v>46.723784999999999</v>
      </c>
      <c r="I285">
        <v>4.7978399999999999</v>
      </c>
    </row>
    <row r="286" spans="1:11" x14ac:dyDescent="0.25">
      <c r="A286">
        <v>285</v>
      </c>
      <c r="F286">
        <v>47.392380000000003</v>
      </c>
      <c r="G286">
        <v>7.8116719999999997</v>
      </c>
      <c r="H286">
        <v>46.701366</v>
      </c>
      <c r="I286">
        <v>4.7619470000000002</v>
      </c>
    </row>
    <row r="287" spans="1:11" x14ac:dyDescent="0.25">
      <c r="A287">
        <v>286</v>
      </c>
      <c r="F287">
        <v>47.399749999999997</v>
      </c>
      <c r="G287">
        <v>7.8269869999999999</v>
      </c>
      <c r="H287">
        <v>46.720573000000002</v>
      </c>
      <c r="I287">
        <v>4.7683669999999996</v>
      </c>
    </row>
    <row r="288" spans="1:11" x14ac:dyDescent="0.25">
      <c r="A288">
        <v>287</v>
      </c>
      <c r="F288">
        <v>47.381431999999997</v>
      </c>
      <c r="G288">
        <v>7.8262510000000001</v>
      </c>
      <c r="H288">
        <v>46.716628999999998</v>
      </c>
      <c r="I288">
        <v>4.7592100000000004</v>
      </c>
    </row>
    <row r="289" spans="1:9" x14ac:dyDescent="0.25">
      <c r="A289">
        <v>288</v>
      </c>
      <c r="F289">
        <v>47.393276</v>
      </c>
      <c r="G289">
        <v>7.849723</v>
      </c>
      <c r="H289">
        <v>46.693474000000002</v>
      </c>
      <c r="I289">
        <v>4.7641049999999998</v>
      </c>
    </row>
    <row r="290" spans="1:9" x14ac:dyDescent="0.25">
      <c r="A290">
        <v>289</v>
      </c>
      <c r="F290">
        <v>47.391643000000002</v>
      </c>
      <c r="G290">
        <v>7.8999300000000003</v>
      </c>
      <c r="H290">
        <v>46.625736000000003</v>
      </c>
      <c r="I290">
        <v>4.7846299999999999</v>
      </c>
    </row>
    <row r="291" spans="1:9" x14ac:dyDescent="0.25">
      <c r="A291">
        <v>290</v>
      </c>
      <c r="F291">
        <v>47.351013000000002</v>
      </c>
      <c r="G291">
        <v>7.8964040000000004</v>
      </c>
      <c r="H291">
        <v>46.648842000000002</v>
      </c>
      <c r="I291">
        <v>4.7682089999999997</v>
      </c>
    </row>
    <row r="292" spans="1:9" x14ac:dyDescent="0.25">
      <c r="A292">
        <v>291</v>
      </c>
      <c r="F292">
        <v>47.431956999999997</v>
      </c>
      <c r="G292">
        <v>7.8437760000000001</v>
      </c>
    </row>
    <row r="293" spans="1:9" x14ac:dyDescent="0.25">
      <c r="A293">
        <v>292</v>
      </c>
    </row>
    <row r="294" spans="1:9" x14ac:dyDescent="0.25">
      <c r="A294">
        <v>293</v>
      </c>
    </row>
    <row r="295" spans="1:9" x14ac:dyDescent="0.25">
      <c r="A295">
        <v>294</v>
      </c>
    </row>
    <row r="296" spans="1:9" x14ac:dyDescent="0.25">
      <c r="A296">
        <v>295</v>
      </c>
      <c r="D296">
        <v>71.853402000000003</v>
      </c>
      <c r="E296">
        <v>8.5269589999999997</v>
      </c>
    </row>
    <row r="297" spans="1:9" x14ac:dyDescent="0.25">
      <c r="A297">
        <v>296</v>
      </c>
      <c r="D297">
        <v>71.846546000000004</v>
      </c>
      <c r="E297">
        <v>8.5459800000000001</v>
      </c>
    </row>
    <row r="298" spans="1:9" x14ac:dyDescent="0.25">
      <c r="A298">
        <v>297</v>
      </c>
      <c r="D298">
        <v>71.817886000000001</v>
      </c>
      <c r="E298">
        <v>8.4954640000000001</v>
      </c>
    </row>
    <row r="299" spans="1:9" x14ac:dyDescent="0.25">
      <c r="A299">
        <v>298</v>
      </c>
      <c r="B299">
        <v>74.595051000000012</v>
      </c>
      <c r="C299">
        <v>9.6798959999999994</v>
      </c>
      <c r="D299">
        <v>71.779278000000005</v>
      </c>
      <c r="E299">
        <v>8.4856189999999998</v>
      </c>
    </row>
    <row r="300" spans="1:9" x14ac:dyDescent="0.25">
      <c r="A300">
        <v>299</v>
      </c>
      <c r="B300">
        <v>74.544587000000007</v>
      </c>
      <c r="C300">
        <v>9.6322679999999998</v>
      </c>
      <c r="D300">
        <v>71.871185000000011</v>
      </c>
      <c r="E300">
        <v>8.5182990000000007</v>
      </c>
    </row>
    <row r="301" spans="1:9" x14ac:dyDescent="0.25">
      <c r="A301">
        <v>300</v>
      </c>
      <c r="B301">
        <v>74.559484000000012</v>
      </c>
      <c r="C301">
        <v>9.6142269999999996</v>
      </c>
      <c r="D301">
        <v>71.94268000000001</v>
      </c>
      <c r="E301">
        <v>8.4403609999999993</v>
      </c>
    </row>
    <row r="302" spans="1:9" x14ac:dyDescent="0.25">
      <c r="A302">
        <v>301</v>
      </c>
      <c r="B302">
        <v>74.554535000000001</v>
      </c>
      <c r="C302">
        <v>9.6068560000000005</v>
      </c>
      <c r="D302">
        <v>71.853402000000003</v>
      </c>
      <c r="E302">
        <v>8.5269589999999997</v>
      </c>
    </row>
    <row r="303" spans="1:9" x14ac:dyDescent="0.25">
      <c r="A303">
        <v>302</v>
      </c>
      <c r="B303">
        <v>74.538917000000012</v>
      </c>
      <c r="C303">
        <v>9.6223200000000002</v>
      </c>
    </row>
    <row r="304" spans="1:9" x14ac:dyDescent="0.25">
      <c r="A304">
        <v>303</v>
      </c>
      <c r="B304">
        <v>74.595051000000012</v>
      </c>
      <c r="C304">
        <v>9.6798959999999994</v>
      </c>
    </row>
    <row r="305" spans="1:9" x14ac:dyDescent="0.25">
      <c r="A305">
        <v>304</v>
      </c>
      <c r="B305">
        <v>74.595051000000012</v>
      </c>
      <c r="C305">
        <v>9.6798959999999994</v>
      </c>
    </row>
    <row r="306" spans="1:9" x14ac:dyDescent="0.25">
      <c r="A306">
        <v>305</v>
      </c>
    </row>
    <row r="307" spans="1:9" x14ac:dyDescent="0.25">
      <c r="A307">
        <v>306</v>
      </c>
      <c r="F307">
        <v>74.032886000000005</v>
      </c>
      <c r="G307">
        <v>9.9698449999999994</v>
      </c>
    </row>
    <row r="308" spans="1:9" x14ac:dyDescent="0.25">
      <c r="A308">
        <v>307</v>
      </c>
      <c r="F308">
        <v>74.095154000000008</v>
      </c>
      <c r="G308">
        <v>9.9855160000000005</v>
      </c>
      <c r="H308">
        <v>75.320515</v>
      </c>
      <c r="I308">
        <v>8.5271129999999999</v>
      </c>
    </row>
    <row r="309" spans="1:9" x14ac:dyDescent="0.25">
      <c r="A309">
        <v>308</v>
      </c>
      <c r="F309">
        <v>74.057371000000003</v>
      </c>
      <c r="G309">
        <v>9.9539690000000007</v>
      </c>
      <c r="H309">
        <v>75.321391000000006</v>
      </c>
      <c r="I309">
        <v>8.4896390000000004</v>
      </c>
    </row>
    <row r="310" spans="1:9" x14ac:dyDescent="0.25">
      <c r="A310">
        <v>309</v>
      </c>
      <c r="F310">
        <v>74.085979000000009</v>
      </c>
      <c r="G310">
        <v>9.9538150000000005</v>
      </c>
      <c r="H310">
        <v>75.266855000000007</v>
      </c>
      <c r="I310">
        <v>8.4261859999999995</v>
      </c>
    </row>
    <row r="311" spans="1:9" x14ac:dyDescent="0.25">
      <c r="A311">
        <v>310</v>
      </c>
      <c r="F311">
        <v>74.110464000000007</v>
      </c>
      <c r="G311">
        <v>9.9624749999999995</v>
      </c>
      <c r="H311">
        <v>75.261185000000012</v>
      </c>
      <c r="I311">
        <v>8.4422169999999994</v>
      </c>
    </row>
    <row r="312" spans="1:9" x14ac:dyDescent="0.25">
      <c r="A312">
        <v>311</v>
      </c>
      <c r="F312">
        <v>74.032886000000005</v>
      </c>
      <c r="G312">
        <v>9.9698449999999994</v>
      </c>
      <c r="H312">
        <v>75.351340000000008</v>
      </c>
      <c r="I312">
        <v>8.4412369999999992</v>
      </c>
    </row>
    <row r="313" spans="1:9" x14ac:dyDescent="0.25">
      <c r="A313">
        <v>312</v>
      </c>
      <c r="H313">
        <v>75.320515</v>
      </c>
      <c r="I313">
        <v>8.5271129999999999</v>
      </c>
    </row>
    <row r="314" spans="1:9" x14ac:dyDescent="0.25">
      <c r="A314">
        <v>313</v>
      </c>
    </row>
    <row r="315" spans="1:9" x14ac:dyDescent="0.25">
      <c r="A315">
        <v>314</v>
      </c>
    </row>
    <row r="316" spans="1:9" x14ac:dyDescent="0.25">
      <c r="A316">
        <v>315</v>
      </c>
      <c r="D316">
        <v>94.845152000000013</v>
      </c>
      <c r="E316">
        <v>8.2368559999999995</v>
      </c>
    </row>
    <row r="317" spans="1:9" x14ac:dyDescent="0.25">
      <c r="A317">
        <v>316</v>
      </c>
      <c r="D317">
        <v>94.860617000000005</v>
      </c>
      <c r="E317">
        <v>8.2451539999999994</v>
      </c>
    </row>
    <row r="318" spans="1:9" x14ac:dyDescent="0.25">
      <c r="A318">
        <v>317</v>
      </c>
      <c r="D318">
        <v>94.848866000000015</v>
      </c>
      <c r="E318">
        <v>8.1996389999999995</v>
      </c>
    </row>
    <row r="319" spans="1:9" x14ac:dyDescent="0.25">
      <c r="A319">
        <v>318</v>
      </c>
      <c r="D319">
        <v>94.841958000000005</v>
      </c>
      <c r="E319">
        <v>8.2197940000000003</v>
      </c>
    </row>
    <row r="320" spans="1:9" x14ac:dyDescent="0.25">
      <c r="A320">
        <v>319</v>
      </c>
      <c r="B320">
        <v>100.61510100000001</v>
      </c>
      <c r="C320">
        <v>9.4865980000000008</v>
      </c>
      <c r="D320">
        <v>94.800618000000014</v>
      </c>
      <c r="E320">
        <v>8.2446389999999994</v>
      </c>
    </row>
    <row r="321" spans="1:9" x14ac:dyDescent="0.25">
      <c r="A321">
        <v>320</v>
      </c>
      <c r="B321">
        <v>100.63963700000001</v>
      </c>
      <c r="C321">
        <v>9.4502579999999998</v>
      </c>
      <c r="D321">
        <v>94.802525000000003</v>
      </c>
      <c r="E321">
        <v>8.2202059999999992</v>
      </c>
    </row>
    <row r="322" spans="1:9" x14ac:dyDescent="0.25">
      <c r="A322">
        <v>321</v>
      </c>
      <c r="B322">
        <v>100.62530600000001</v>
      </c>
      <c r="C322">
        <v>9.4525780000000008</v>
      </c>
      <c r="D322">
        <v>94.845152000000013</v>
      </c>
      <c r="E322">
        <v>8.2368559999999995</v>
      </c>
    </row>
    <row r="323" spans="1:9" x14ac:dyDescent="0.25">
      <c r="A323">
        <v>322</v>
      </c>
      <c r="B323">
        <v>100.58592700000001</v>
      </c>
      <c r="C323">
        <v>9.4842790000000008</v>
      </c>
    </row>
    <row r="324" spans="1:9" x14ac:dyDescent="0.25">
      <c r="A324">
        <v>323</v>
      </c>
      <c r="B324">
        <v>100.57793900000001</v>
      </c>
      <c r="C324">
        <v>9.4734020000000001</v>
      </c>
    </row>
    <row r="325" spans="1:9" x14ac:dyDescent="0.25">
      <c r="A325">
        <v>324</v>
      </c>
      <c r="B325">
        <v>100.58829900000001</v>
      </c>
      <c r="C325">
        <v>9.5058769999999999</v>
      </c>
    </row>
    <row r="326" spans="1:9" x14ac:dyDescent="0.25">
      <c r="A326">
        <v>325</v>
      </c>
      <c r="B326">
        <v>100.61510100000001</v>
      </c>
      <c r="C326">
        <v>9.4865980000000008</v>
      </c>
    </row>
    <row r="327" spans="1:9" x14ac:dyDescent="0.25">
      <c r="A327">
        <v>326</v>
      </c>
      <c r="F327">
        <v>99.954691000000011</v>
      </c>
      <c r="G327">
        <v>9.9117529999999991</v>
      </c>
      <c r="H327">
        <v>99.889637000000008</v>
      </c>
      <c r="I327">
        <v>7.4000519999999996</v>
      </c>
    </row>
    <row r="328" spans="1:9" x14ac:dyDescent="0.25">
      <c r="A328">
        <v>327</v>
      </c>
      <c r="F328">
        <v>99.970875000000007</v>
      </c>
      <c r="G328">
        <v>9.9385569999999994</v>
      </c>
      <c r="H328">
        <v>99.881392000000005</v>
      </c>
      <c r="I328">
        <v>7.4300519999999999</v>
      </c>
    </row>
    <row r="329" spans="1:9" x14ac:dyDescent="0.25">
      <c r="A329">
        <v>328</v>
      </c>
      <c r="F329">
        <v>99.997679000000005</v>
      </c>
      <c r="G329">
        <v>9.8918549999999996</v>
      </c>
      <c r="H329">
        <v>99.938866000000004</v>
      </c>
      <c r="I329">
        <v>7.4099490000000001</v>
      </c>
    </row>
    <row r="330" spans="1:9" x14ac:dyDescent="0.25">
      <c r="A330">
        <v>329</v>
      </c>
      <c r="F330">
        <v>100.03309300000001</v>
      </c>
      <c r="G330">
        <v>9.9265989999999995</v>
      </c>
      <c r="H330">
        <v>99.987370000000013</v>
      </c>
      <c r="I330">
        <v>7.4019069999999996</v>
      </c>
    </row>
    <row r="331" spans="1:9" x14ac:dyDescent="0.25">
      <c r="A331">
        <v>330</v>
      </c>
      <c r="F331">
        <v>100.04061700000001</v>
      </c>
      <c r="G331">
        <v>9.9818549999999995</v>
      </c>
      <c r="H331">
        <v>99.891440000000003</v>
      </c>
      <c r="I331">
        <v>7.4057219999999999</v>
      </c>
    </row>
    <row r="332" spans="1:9" x14ac:dyDescent="0.25">
      <c r="A332">
        <v>331</v>
      </c>
      <c r="F332">
        <v>100.015049</v>
      </c>
      <c r="G332">
        <v>9.9831959999999995</v>
      </c>
      <c r="H332">
        <v>99.930205000000001</v>
      </c>
      <c r="I332">
        <v>7.3962890000000003</v>
      </c>
    </row>
    <row r="333" spans="1:9" x14ac:dyDescent="0.25">
      <c r="A333">
        <v>332</v>
      </c>
      <c r="F333">
        <v>99.954691000000011</v>
      </c>
      <c r="G333">
        <v>9.9117529999999991</v>
      </c>
      <c r="H333">
        <v>99.889637000000008</v>
      </c>
      <c r="I333">
        <v>7.4000519999999996</v>
      </c>
    </row>
    <row r="334" spans="1:9" x14ac:dyDescent="0.25">
      <c r="A334">
        <v>333</v>
      </c>
    </row>
    <row r="335" spans="1:9" x14ac:dyDescent="0.25">
      <c r="A335">
        <v>334</v>
      </c>
    </row>
    <row r="336" spans="1:9" x14ac:dyDescent="0.25">
      <c r="A336">
        <v>335</v>
      </c>
    </row>
    <row r="337" spans="1:9" x14ac:dyDescent="0.25">
      <c r="A337">
        <v>336</v>
      </c>
      <c r="D337">
        <v>125.11706000000001</v>
      </c>
      <c r="E337">
        <v>5.693454</v>
      </c>
    </row>
    <row r="338" spans="1:9" x14ac:dyDescent="0.25">
      <c r="A338">
        <v>337</v>
      </c>
      <c r="D338">
        <v>125.10788600000001</v>
      </c>
      <c r="E338">
        <v>5.6669080000000003</v>
      </c>
    </row>
    <row r="339" spans="1:9" x14ac:dyDescent="0.25">
      <c r="A339">
        <v>338</v>
      </c>
      <c r="D339">
        <v>125.11082300000001</v>
      </c>
      <c r="E339">
        <v>5.6748459999999996</v>
      </c>
    </row>
    <row r="340" spans="1:9" x14ac:dyDescent="0.25">
      <c r="A340">
        <v>339</v>
      </c>
      <c r="D340">
        <v>125.05056200000001</v>
      </c>
      <c r="E340">
        <v>5.6749489999999998</v>
      </c>
    </row>
    <row r="341" spans="1:9" x14ac:dyDescent="0.25">
      <c r="A341">
        <v>340</v>
      </c>
      <c r="B341">
        <v>129.63448600000001</v>
      </c>
      <c r="C341">
        <v>7.2518039999999999</v>
      </c>
      <c r="D341">
        <v>125.105979</v>
      </c>
      <c r="E341">
        <v>5.6563410000000003</v>
      </c>
    </row>
    <row r="342" spans="1:9" x14ac:dyDescent="0.25">
      <c r="A342">
        <v>341</v>
      </c>
      <c r="B342">
        <v>129.65763000000001</v>
      </c>
      <c r="C342">
        <v>7.2232479999999999</v>
      </c>
      <c r="D342">
        <v>125.07448400000001</v>
      </c>
      <c r="E342">
        <v>5.7021139999999999</v>
      </c>
    </row>
    <row r="343" spans="1:9" x14ac:dyDescent="0.25">
      <c r="A343">
        <v>342</v>
      </c>
      <c r="B343">
        <v>129.65334899999999</v>
      </c>
      <c r="C343">
        <v>7.2380930000000001</v>
      </c>
      <c r="D343">
        <v>125.11706000000001</v>
      </c>
      <c r="E343">
        <v>5.693454</v>
      </c>
    </row>
    <row r="344" spans="1:9" x14ac:dyDescent="0.25">
      <c r="A344">
        <v>343</v>
      </c>
      <c r="B344">
        <v>129.63628600000001</v>
      </c>
      <c r="C344">
        <v>7.2130409999999996</v>
      </c>
      <c r="D344">
        <v>125.11706000000001</v>
      </c>
      <c r="E344">
        <v>5.693454</v>
      </c>
    </row>
    <row r="345" spans="1:9" x14ac:dyDescent="0.25">
      <c r="A345">
        <v>344</v>
      </c>
      <c r="B345">
        <v>129.643866</v>
      </c>
      <c r="C345">
        <v>7.1179379999999997</v>
      </c>
    </row>
    <row r="346" spans="1:9" x14ac:dyDescent="0.25">
      <c r="A346">
        <v>345</v>
      </c>
      <c r="B346">
        <v>129.63448600000001</v>
      </c>
      <c r="C346">
        <v>7.2518039999999999</v>
      </c>
    </row>
    <row r="347" spans="1:9" x14ac:dyDescent="0.25">
      <c r="A347">
        <v>346</v>
      </c>
      <c r="B347">
        <v>129.63448600000001</v>
      </c>
      <c r="C347">
        <v>7.2518039999999999</v>
      </c>
    </row>
    <row r="348" spans="1:9" x14ac:dyDescent="0.25">
      <c r="A348">
        <v>347</v>
      </c>
    </row>
    <row r="349" spans="1:9" x14ac:dyDescent="0.25">
      <c r="A349">
        <v>348</v>
      </c>
    </row>
    <row r="350" spans="1:9" x14ac:dyDescent="0.25">
      <c r="A350">
        <v>349</v>
      </c>
      <c r="F350">
        <v>133.49252200000001</v>
      </c>
      <c r="G350">
        <v>8.1340719999999997</v>
      </c>
      <c r="H350">
        <v>132.15437900000001</v>
      </c>
      <c r="I350">
        <v>5.7059280000000001</v>
      </c>
    </row>
    <row r="351" spans="1:9" x14ac:dyDescent="0.25">
      <c r="A351">
        <v>350</v>
      </c>
      <c r="F351">
        <v>133.52819300000002</v>
      </c>
      <c r="G351">
        <v>8.1105160000000005</v>
      </c>
      <c r="H351">
        <v>132.15437900000001</v>
      </c>
      <c r="I351">
        <v>5.7059280000000001</v>
      </c>
    </row>
    <row r="352" spans="1:9" x14ac:dyDescent="0.25">
      <c r="A352">
        <v>351</v>
      </c>
      <c r="F352">
        <v>133.52196000000001</v>
      </c>
      <c r="G352">
        <v>8.1239690000000007</v>
      </c>
      <c r="H352">
        <v>132.261595</v>
      </c>
      <c r="I352">
        <v>5.6303609999999997</v>
      </c>
    </row>
    <row r="353" spans="1:9" x14ac:dyDescent="0.25">
      <c r="A353">
        <v>352</v>
      </c>
      <c r="F353">
        <v>133.488246</v>
      </c>
      <c r="G353">
        <v>8.1124229999999997</v>
      </c>
      <c r="H353">
        <v>132.244586</v>
      </c>
      <c r="I353">
        <v>5.6445360000000004</v>
      </c>
    </row>
    <row r="354" spans="1:9" x14ac:dyDescent="0.25">
      <c r="A354">
        <v>353</v>
      </c>
      <c r="F354">
        <v>133.54540900000001</v>
      </c>
      <c r="G354">
        <v>8.1129890000000007</v>
      </c>
      <c r="H354">
        <v>132.2484</v>
      </c>
      <c r="I354">
        <v>5.636495</v>
      </c>
    </row>
    <row r="355" spans="1:9" x14ac:dyDescent="0.25">
      <c r="A355">
        <v>354</v>
      </c>
      <c r="D355">
        <v>157.337469</v>
      </c>
      <c r="E355">
        <v>6.0960159999999997</v>
      </c>
      <c r="F355">
        <v>133.62154600000002</v>
      </c>
      <c r="G355">
        <v>8.1595879999999994</v>
      </c>
      <c r="H355">
        <v>132.15437900000001</v>
      </c>
      <c r="I355">
        <v>5.7059280000000001</v>
      </c>
    </row>
    <row r="356" spans="1:9" x14ac:dyDescent="0.25">
      <c r="A356">
        <v>355</v>
      </c>
      <c r="D356">
        <v>157.31731600000001</v>
      </c>
      <c r="E356">
        <v>6.0068450000000002</v>
      </c>
      <c r="F356">
        <v>133.64613200000002</v>
      </c>
      <c r="G356">
        <v>8.06433</v>
      </c>
    </row>
    <row r="357" spans="1:9" x14ac:dyDescent="0.25">
      <c r="A357">
        <v>356</v>
      </c>
      <c r="D357">
        <v>157.32752099999999</v>
      </c>
      <c r="E357">
        <v>5.997465</v>
      </c>
      <c r="F357">
        <v>133.49252200000001</v>
      </c>
      <c r="G357">
        <v>8.1340719999999997</v>
      </c>
    </row>
    <row r="358" spans="1:9" x14ac:dyDescent="0.25">
      <c r="A358">
        <v>357</v>
      </c>
      <c r="D358">
        <v>157.30978999999999</v>
      </c>
      <c r="E358">
        <v>5.9861250000000004</v>
      </c>
    </row>
    <row r="359" spans="1:9" x14ac:dyDescent="0.25">
      <c r="A359">
        <v>358</v>
      </c>
      <c r="D359">
        <v>157.343705</v>
      </c>
      <c r="E359">
        <v>5.9778269999999996</v>
      </c>
    </row>
    <row r="360" spans="1:9" x14ac:dyDescent="0.25">
      <c r="A360">
        <v>359</v>
      </c>
      <c r="D360">
        <v>157.36416800000001</v>
      </c>
      <c r="E360">
        <v>6.0783880000000003</v>
      </c>
    </row>
    <row r="361" spans="1:9" x14ac:dyDescent="0.25">
      <c r="A361">
        <v>360</v>
      </c>
      <c r="D361">
        <v>157.40901099999999</v>
      </c>
      <c r="E361">
        <v>6.0028249999999996</v>
      </c>
    </row>
    <row r="362" spans="1:9" x14ac:dyDescent="0.25">
      <c r="A362">
        <v>361</v>
      </c>
      <c r="B362">
        <v>163.47760700000001</v>
      </c>
      <c r="C362">
        <v>6.6963970000000002</v>
      </c>
      <c r="D362">
        <v>157.337469</v>
      </c>
      <c r="E362">
        <v>6.0960159999999997</v>
      </c>
    </row>
    <row r="363" spans="1:9" x14ac:dyDescent="0.25">
      <c r="A363">
        <v>362</v>
      </c>
      <c r="B363">
        <v>163.46054699999999</v>
      </c>
      <c r="C363">
        <v>6.6882010000000003</v>
      </c>
    </row>
    <row r="364" spans="1:9" x14ac:dyDescent="0.25">
      <c r="A364">
        <v>363</v>
      </c>
      <c r="B364">
        <v>163.45920599999999</v>
      </c>
      <c r="C364">
        <v>6.6503160000000001</v>
      </c>
    </row>
    <row r="365" spans="1:9" x14ac:dyDescent="0.25">
      <c r="A365">
        <v>364</v>
      </c>
      <c r="B365">
        <v>163.46673099999998</v>
      </c>
      <c r="C365">
        <v>6.6571720000000001</v>
      </c>
    </row>
    <row r="366" spans="1:9" x14ac:dyDescent="0.25">
      <c r="A366">
        <v>365</v>
      </c>
      <c r="B366">
        <v>163.41683799999998</v>
      </c>
      <c r="C366">
        <v>6.7344359999999996</v>
      </c>
    </row>
    <row r="367" spans="1:9" x14ac:dyDescent="0.25">
      <c r="A367">
        <v>366</v>
      </c>
      <c r="B367">
        <v>163.41951799999998</v>
      </c>
      <c r="C367">
        <v>6.6771190000000002</v>
      </c>
    </row>
    <row r="368" spans="1:9" x14ac:dyDescent="0.25">
      <c r="A368">
        <v>367</v>
      </c>
      <c r="B368">
        <v>163.47760700000001</v>
      </c>
      <c r="C368">
        <v>6.6963970000000002</v>
      </c>
    </row>
    <row r="369" spans="1:9" x14ac:dyDescent="0.25">
      <c r="A369">
        <v>368</v>
      </c>
      <c r="H369">
        <v>162.40879799999999</v>
      </c>
      <c r="I369">
        <v>5.7577870000000004</v>
      </c>
    </row>
    <row r="370" spans="1:9" x14ac:dyDescent="0.25">
      <c r="A370">
        <v>369</v>
      </c>
      <c r="H370">
        <v>162.40879799999999</v>
      </c>
      <c r="I370">
        <v>5.7577870000000004</v>
      </c>
    </row>
    <row r="371" spans="1:9" x14ac:dyDescent="0.25">
      <c r="A371">
        <v>370</v>
      </c>
      <c r="F371">
        <v>165.02103</v>
      </c>
      <c r="G371">
        <v>8.2252329999999994</v>
      </c>
      <c r="H371">
        <v>162.40879799999999</v>
      </c>
      <c r="I371">
        <v>5.7577870000000004</v>
      </c>
    </row>
    <row r="372" spans="1:9" x14ac:dyDescent="0.25">
      <c r="A372">
        <v>371</v>
      </c>
      <c r="F372">
        <v>164.99943300000001</v>
      </c>
      <c r="G372">
        <v>8.2126049999999999</v>
      </c>
      <c r="H372">
        <v>162.40879799999999</v>
      </c>
      <c r="I372">
        <v>5.7577870000000004</v>
      </c>
    </row>
    <row r="373" spans="1:9" x14ac:dyDescent="0.25">
      <c r="A373">
        <v>372</v>
      </c>
      <c r="F373">
        <v>165.024947</v>
      </c>
      <c r="G373">
        <v>8.2382729999999995</v>
      </c>
      <c r="H373">
        <v>162.40879799999999</v>
      </c>
      <c r="I373">
        <v>5.7577870000000004</v>
      </c>
    </row>
    <row r="374" spans="1:9" x14ac:dyDescent="0.25">
      <c r="A374">
        <v>373</v>
      </c>
      <c r="F374">
        <v>164.985929</v>
      </c>
      <c r="G374">
        <v>8.3390930000000001</v>
      </c>
      <c r="H374">
        <v>162.40879799999999</v>
      </c>
      <c r="I374">
        <v>5.7577870000000004</v>
      </c>
    </row>
    <row r="375" spans="1:9" x14ac:dyDescent="0.25">
      <c r="A375">
        <v>374</v>
      </c>
      <c r="F375">
        <v>164.96469400000001</v>
      </c>
      <c r="G375">
        <v>8.3859980000000007</v>
      </c>
      <c r="H375">
        <v>162.40879799999999</v>
      </c>
      <c r="I375">
        <v>5.7577870000000004</v>
      </c>
    </row>
    <row r="376" spans="1:9" x14ac:dyDescent="0.25">
      <c r="A376">
        <v>375</v>
      </c>
      <c r="F376">
        <v>164.97525899999999</v>
      </c>
      <c r="G376">
        <v>8.4001719999999995</v>
      </c>
      <c r="H376">
        <v>162.40879799999999</v>
      </c>
      <c r="I376">
        <v>5.7577870000000004</v>
      </c>
    </row>
    <row r="377" spans="1:9" x14ac:dyDescent="0.25">
      <c r="A377">
        <v>376</v>
      </c>
      <c r="F377">
        <v>164.92031399999999</v>
      </c>
      <c r="G377">
        <v>8.3897600000000008</v>
      </c>
    </row>
    <row r="378" spans="1:9" x14ac:dyDescent="0.25">
      <c r="A378">
        <v>377</v>
      </c>
      <c r="D378">
        <v>183.84297100000001</v>
      </c>
      <c r="E378">
        <v>4.5082649999999997</v>
      </c>
      <c r="F378">
        <v>165.02103</v>
      </c>
      <c r="G378">
        <v>8.2252329999999994</v>
      </c>
    </row>
    <row r="379" spans="1:9" x14ac:dyDescent="0.25">
      <c r="A379">
        <v>378</v>
      </c>
      <c r="D379">
        <v>183.89183299999999</v>
      </c>
      <c r="E379">
        <v>4.5174919999999998</v>
      </c>
    </row>
    <row r="380" spans="1:9" x14ac:dyDescent="0.25">
      <c r="A380">
        <v>379</v>
      </c>
      <c r="D380">
        <v>183.860702</v>
      </c>
      <c r="E380">
        <v>4.4464129999999997</v>
      </c>
    </row>
    <row r="381" spans="1:9" x14ac:dyDescent="0.25">
      <c r="A381">
        <v>380</v>
      </c>
      <c r="D381">
        <v>183.87636900000001</v>
      </c>
      <c r="E381">
        <v>4.4687830000000002</v>
      </c>
    </row>
    <row r="382" spans="1:9" x14ac:dyDescent="0.25">
      <c r="A382">
        <v>381</v>
      </c>
      <c r="D382">
        <v>183.895286</v>
      </c>
      <c r="E382">
        <v>4.4599690000000001</v>
      </c>
    </row>
    <row r="383" spans="1:9" x14ac:dyDescent="0.25">
      <c r="A383">
        <v>382</v>
      </c>
      <c r="D383">
        <v>183.88781299999999</v>
      </c>
      <c r="E383">
        <v>4.4811529999999999</v>
      </c>
    </row>
    <row r="384" spans="1:9" x14ac:dyDescent="0.25">
      <c r="A384">
        <v>383</v>
      </c>
      <c r="D384">
        <v>183.906215</v>
      </c>
      <c r="E384">
        <v>4.4882660000000003</v>
      </c>
    </row>
    <row r="385" spans="1:9" x14ac:dyDescent="0.25">
      <c r="A385">
        <v>384</v>
      </c>
      <c r="B385">
        <v>191.60709299999999</v>
      </c>
      <c r="C385">
        <v>5.9844759999999999</v>
      </c>
      <c r="D385">
        <v>184.06161800000001</v>
      </c>
      <c r="E385">
        <v>4.5818180000000002</v>
      </c>
    </row>
    <row r="386" spans="1:9" x14ac:dyDescent="0.25">
      <c r="A386">
        <v>385</v>
      </c>
      <c r="B386">
        <v>191.58580699999999</v>
      </c>
      <c r="C386">
        <v>5.9665900000000001</v>
      </c>
      <c r="D386">
        <v>183.84297100000001</v>
      </c>
      <c r="E386">
        <v>4.5082649999999997</v>
      </c>
    </row>
    <row r="387" spans="1:9" x14ac:dyDescent="0.25">
      <c r="A387">
        <v>386</v>
      </c>
      <c r="B387">
        <v>191.58420899999999</v>
      </c>
      <c r="C387">
        <v>5.95458</v>
      </c>
    </row>
    <row r="388" spans="1:9" x14ac:dyDescent="0.25">
      <c r="A388">
        <v>387</v>
      </c>
      <c r="B388">
        <v>191.594516</v>
      </c>
      <c r="C388">
        <v>5.9732909999999997</v>
      </c>
    </row>
    <row r="389" spans="1:9" x14ac:dyDescent="0.25">
      <c r="A389">
        <v>388</v>
      </c>
      <c r="B389">
        <v>191.616782</v>
      </c>
      <c r="C389">
        <v>5.9691159999999996</v>
      </c>
    </row>
    <row r="390" spans="1:9" x14ac:dyDescent="0.25">
      <c r="A390">
        <v>389</v>
      </c>
      <c r="B390">
        <v>191.62657799999999</v>
      </c>
      <c r="C390">
        <v>5.9711780000000001</v>
      </c>
      <c r="H390">
        <v>188.38891100000001</v>
      </c>
      <c r="I390">
        <v>4.3604380000000003</v>
      </c>
    </row>
    <row r="391" spans="1:9" x14ac:dyDescent="0.25">
      <c r="A391">
        <v>390</v>
      </c>
      <c r="B391">
        <v>191.59678600000001</v>
      </c>
      <c r="C391">
        <v>5.9291179999999999</v>
      </c>
      <c r="H391">
        <v>188.454116</v>
      </c>
      <c r="I391">
        <v>4.2974519999999998</v>
      </c>
    </row>
    <row r="392" spans="1:9" x14ac:dyDescent="0.25">
      <c r="A392">
        <v>391</v>
      </c>
      <c r="B392">
        <v>191.60709299999999</v>
      </c>
      <c r="C392">
        <v>5.9844759999999999</v>
      </c>
      <c r="H392">
        <v>188.41700299999999</v>
      </c>
      <c r="I392">
        <v>4.3152350000000004</v>
      </c>
    </row>
    <row r="393" spans="1:9" x14ac:dyDescent="0.25">
      <c r="A393">
        <v>392</v>
      </c>
      <c r="H393">
        <v>188.36484400000001</v>
      </c>
      <c r="I393">
        <v>4.3566760000000002</v>
      </c>
    </row>
    <row r="394" spans="1:9" x14ac:dyDescent="0.25">
      <c r="A394">
        <v>393</v>
      </c>
      <c r="F394">
        <v>192.83058499999999</v>
      </c>
      <c r="G394">
        <v>6.8754080000000002</v>
      </c>
      <c r="H394">
        <v>188.34819300000001</v>
      </c>
      <c r="I394">
        <v>4.3910039999999997</v>
      </c>
    </row>
    <row r="395" spans="1:9" x14ac:dyDescent="0.25">
      <c r="A395">
        <v>394</v>
      </c>
      <c r="F395">
        <v>192.88140799999999</v>
      </c>
      <c r="G395">
        <v>6.8589650000000004</v>
      </c>
      <c r="H395">
        <v>188.383655</v>
      </c>
      <c r="I395">
        <v>4.339512</v>
      </c>
    </row>
    <row r="396" spans="1:9" x14ac:dyDescent="0.25">
      <c r="A396">
        <v>395</v>
      </c>
      <c r="F396">
        <v>192.87063499999999</v>
      </c>
      <c r="G396">
        <v>6.8630370000000003</v>
      </c>
      <c r="H396">
        <v>188.376025</v>
      </c>
      <c r="I396">
        <v>4.3695620000000002</v>
      </c>
    </row>
    <row r="397" spans="1:9" x14ac:dyDescent="0.25">
      <c r="A397">
        <v>396</v>
      </c>
      <c r="F397">
        <v>192.87991299999999</v>
      </c>
      <c r="G397">
        <v>6.8707690000000001</v>
      </c>
      <c r="H397">
        <v>188.380458</v>
      </c>
      <c r="I397">
        <v>4.3392540000000004</v>
      </c>
    </row>
    <row r="398" spans="1:9" x14ac:dyDescent="0.25">
      <c r="A398">
        <v>397</v>
      </c>
      <c r="F398">
        <v>192.898055</v>
      </c>
      <c r="G398">
        <v>6.8860250000000001</v>
      </c>
      <c r="H398">
        <v>188.38891100000001</v>
      </c>
      <c r="I398">
        <v>4.3604380000000003</v>
      </c>
    </row>
    <row r="399" spans="1:9" x14ac:dyDescent="0.25">
      <c r="A399">
        <v>398</v>
      </c>
      <c r="F399">
        <v>192.96748300000002</v>
      </c>
      <c r="G399">
        <v>6.9572079999999996</v>
      </c>
    </row>
    <row r="400" spans="1:9" x14ac:dyDescent="0.25">
      <c r="A400">
        <v>399</v>
      </c>
      <c r="D400">
        <v>209.63437999999999</v>
      </c>
      <c r="E400">
        <v>5.2604930000000003</v>
      </c>
      <c r="F400">
        <v>192.83058499999999</v>
      </c>
      <c r="G400">
        <v>6.8754080000000002</v>
      </c>
    </row>
    <row r="401" spans="1:9" x14ac:dyDescent="0.25">
      <c r="A401">
        <v>400</v>
      </c>
      <c r="D401">
        <v>209.69422499999999</v>
      </c>
      <c r="E401">
        <v>5.2747200000000003</v>
      </c>
      <c r="F401">
        <v>192.83058499999999</v>
      </c>
      <c r="G401">
        <v>6.8754080000000002</v>
      </c>
    </row>
    <row r="402" spans="1:9" x14ac:dyDescent="0.25">
      <c r="A402">
        <v>401</v>
      </c>
      <c r="D402">
        <v>209.67623399999999</v>
      </c>
      <c r="E402">
        <v>5.2435869999999998</v>
      </c>
    </row>
    <row r="403" spans="1:9" x14ac:dyDescent="0.25">
      <c r="A403">
        <v>402</v>
      </c>
      <c r="D403">
        <v>209.68386799999999</v>
      </c>
      <c r="E403">
        <v>5.2430719999999997</v>
      </c>
    </row>
    <row r="404" spans="1:9" x14ac:dyDescent="0.25">
      <c r="A404">
        <v>403</v>
      </c>
      <c r="D404">
        <v>209.731391</v>
      </c>
      <c r="E404">
        <v>5.2368870000000003</v>
      </c>
    </row>
    <row r="405" spans="1:9" x14ac:dyDescent="0.25">
      <c r="A405">
        <v>404</v>
      </c>
      <c r="D405">
        <v>209.72711100000001</v>
      </c>
      <c r="E405">
        <v>5.2255989999999999</v>
      </c>
    </row>
    <row r="406" spans="1:9" x14ac:dyDescent="0.25">
      <c r="A406">
        <v>405</v>
      </c>
      <c r="D406">
        <v>209.73530499999998</v>
      </c>
      <c r="E406">
        <v>5.2157539999999996</v>
      </c>
    </row>
    <row r="407" spans="1:9" x14ac:dyDescent="0.25">
      <c r="A407">
        <v>406</v>
      </c>
      <c r="B407">
        <v>216.65544399999999</v>
      </c>
      <c r="C407">
        <v>6.7498069999999997</v>
      </c>
      <c r="D407">
        <v>209.796592</v>
      </c>
      <c r="E407">
        <v>5.2156510000000003</v>
      </c>
    </row>
    <row r="408" spans="1:9" x14ac:dyDescent="0.25">
      <c r="A408">
        <v>407</v>
      </c>
      <c r="B408">
        <v>216.628728</v>
      </c>
      <c r="C408">
        <v>6.811369</v>
      </c>
      <c r="D408">
        <v>209.63437999999999</v>
      </c>
      <c r="E408">
        <v>5.2604930000000003</v>
      </c>
    </row>
    <row r="409" spans="1:9" x14ac:dyDescent="0.25">
      <c r="A409">
        <v>408</v>
      </c>
      <c r="B409">
        <v>216.62357700000001</v>
      </c>
      <c r="C409">
        <v>6.770664</v>
      </c>
      <c r="D409">
        <v>209.63437999999999</v>
      </c>
      <c r="E409">
        <v>5.2604930000000003</v>
      </c>
    </row>
    <row r="410" spans="1:9" x14ac:dyDescent="0.25">
      <c r="A410">
        <v>409</v>
      </c>
      <c r="B410">
        <v>216.633476</v>
      </c>
      <c r="C410">
        <v>6.7990469999999998</v>
      </c>
    </row>
    <row r="411" spans="1:9" x14ac:dyDescent="0.25">
      <c r="A411">
        <v>410</v>
      </c>
      <c r="B411">
        <v>216.63812200000001</v>
      </c>
      <c r="C411">
        <v>6.767887</v>
      </c>
    </row>
    <row r="412" spans="1:9" x14ac:dyDescent="0.25">
      <c r="A412">
        <v>411</v>
      </c>
      <c r="B412">
        <v>216.56055000000001</v>
      </c>
      <c r="C412">
        <v>6.7829370000000004</v>
      </c>
    </row>
    <row r="413" spans="1:9" x14ac:dyDescent="0.25">
      <c r="A413">
        <v>412</v>
      </c>
      <c r="B413">
        <v>216.65771699999999</v>
      </c>
      <c r="C413">
        <v>6.8407119999999999</v>
      </c>
      <c r="H413">
        <v>214.66716199999999</v>
      </c>
      <c r="I413">
        <v>4.7213250000000002</v>
      </c>
    </row>
    <row r="414" spans="1:9" x14ac:dyDescent="0.25">
      <c r="A414">
        <v>413</v>
      </c>
      <c r="B414">
        <v>216.65544399999999</v>
      </c>
      <c r="C414">
        <v>6.7498069999999997</v>
      </c>
      <c r="H414">
        <v>214.69988699999999</v>
      </c>
      <c r="I414">
        <v>4.676933</v>
      </c>
    </row>
    <row r="415" spans="1:9" x14ac:dyDescent="0.25">
      <c r="A415">
        <v>414</v>
      </c>
      <c r="F415">
        <v>217.663524</v>
      </c>
      <c r="G415">
        <v>7.5362819999999999</v>
      </c>
      <c r="H415">
        <v>214.660799</v>
      </c>
      <c r="I415">
        <v>4.7063759999999997</v>
      </c>
    </row>
    <row r="416" spans="1:9" x14ac:dyDescent="0.25">
      <c r="A416">
        <v>415</v>
      </c>
      <c r="F416">
        <v>217.680038</v>
      </c>
      <c r="G416">
        <v>7.4232069999999997</v>
      </c>
      <c r="H416">
        <v>214.64110299999999</v>
      </c>
      <c r="I416">
        <v>4.6928409999999996</v>
      </c>
    </row>
    <row r="417" spans="1:9" x14ac:dyDescent="0.25">
      <c r="A417">
        <v>416</v>
      </c>
      <c r="F417">
        <v>217.67685700000001</v>
      </c>
      <c r="G417">
        <v>7.4425999999999997</v>
      </c>
      <c r="H417">
        <v>214.594337</v>
      </c>
      <c r="I417">
        <v>4.6729940000000001</v>
      </c>
    </row>
    <row r="418" spans="1:9" x14ac:dyDescent="0.25">
      <c r="A418">
        <v>417</v>
      </c>
      <c r="F418">
        <v>217.64327299999999</v>
      </c>
      <c r="G418">
        <v>7.5281520000000004</v>
      </c>
      <c r="H418">
        <v>214.604589</v>
      </c>
      <c r="I418">
        <v>4.6337529999999996</v>
      </c>
    </row>
    <row r="419" spans="1:9" x14ac:dyDescent="0.25">
      <c r="A419">
        <v>418</v>
      </c>
      <c r="F419">
        <v>217.63084900000001</v>
      </c>
      <c r="G419">
        <v>7.5045669999999998</v>
      </c>
      <c r="H419">
        <v>214.627871</v>
      </c>
      <c r="I419">
        <v>4.6219859999999997</v>
      </c>
    </row>
    <row r="420" spans="1:9" x14ac:dyDescent="0.25">
      <c r="A420">
        <v>419</v>
      </c>
      <c r="F420">
        <v>217.58650800000001</v>
      </c>
      <c r="G420">
        <v>7.4654780000000001</v>
      </c>
      <c r="H420">
        <v>214.66716199999999</v>
      </c>
      <c r="I420">
        <v>4.7213250000000002</v>
      </c>
    </row>
    <row r="421" spans="1:9" x14ac:dyDescent="0.25">
      <c r="A421">
        <v>420</v>
      </c>
      <c r="F421">
        <v>217.55191400000001</v>
      </c>
      <c r="G421">
        <v>7.5188079999999999</v>
      </c>
    </row>
    <row r="422" spans="1:9" x14ac:dyDescent="0.25">
      <c r="A422">
        <v>421</v>
      </c>
      <c r="F422">
        <v>217.663524</v>
      </c>
      <c r="G422">
        <v>7.5362819999999999</v>
      </c>
    </row>
    <row r="423" spans="1:9" x14ac:dyDescent="0.25">
      <c r="A423">
        <v>422</v>
      </c>
      <c r="D423">
        <v>234.69189700000001</v>
      </c>
      <c r="E423">
        <v>6.4335100000000001</v>
      </c>
    </row>
    <row r="424" spans="1:9" x14ac:dyDescent="0.25">
      <c r="A424">
        <v>423</v>
      </c>
      <c r="D424">
        <v>234.713764</v>
      </c>
      <c r="E424">
        <v>6.4200759999999999</v>
      </c>
    </row>
    <row r="425" spans="1:9" x14ac:dyDescent="0.25">
      <c r="A425">
        <v>424</v>
      </c>
      <c r="D425">
        <v>234.70952199999999</v>
      </c>
      <c r="E425">
        <v>6.4024510000000001</v>
      </c>
    </row>
    <row r="426" spans="1:9" x14ac:dyDescent="0.25">
      <c r="A426">
        <v>425</v>
      </c>
      <c r="D426">
        <v>234.70144099999999</v>
      </c>
      <c r="E426">
        <v>6.4235610000000003</v>
      </c>
    </row>
    <row r="427" spans="1:9" x14ac:dyDescent="0.25">
      <c r="A427">
        <v>426</v>
      </c>
      <c r="D427">
        <v>234.68644399999999</v>
      </c>
      <c r="E427">
        <v>6.4155819999999997</v>
      </c>
    </row>
    <row r="428" spans="1:9" x14ac:dyDescent="0.25">
      <c r="A428">
        <v>427</v>
      </c>
      <c r="D428">
        <v>234.686241</v>
      </c>
      <c r="E428">
        <v>6.4073500000000001</v>
      </c>
    </row>
    <row r="429" spans="1:9" x14ac:dyDescent="0.25">
      <c r="A429">
        <v>428</v>
      </c>
      <c r="D429">
        <v>234.738764</v>
      </c>
      <c r="E429">
        <v>6.422955</v>
      </c>
    </row>
    <row r="430" spans="1:9" x14ac:dyDescent="0.25">
      <c r="A430">
        <v>429</v>
      </c>
      <c r="B430">
        <v>242.44129799999999</v>
      </c>
      <c r="C430">
        <v>8.2016010000000001</v>
      </c>
      <c r="D430">
        <v>234.75128799999999</v>
      </c>
      <c r="E430">
        <v>6.3195259999999998</v>
      </c>
    </row>
    <row r="431" spans="1:9" x14ac:dyDescent="0.25">
      <c r="A431">
        <v>430</v>
      </c>
      <c r="B431">
        <v>242.48149899999999</v>
      </c>
      <c r="C431">
        <v>8.1916530000000005</v>
      </c>
      <c r="D431">
        <v>234.69189700000001</v>
      </c>
      <c r="E431">
        <v>6.4335100000000001</v>
      </c>
    </row>
    <row r="432" spans="1:9" x14ac:dyDescent="0.25">
      <c r="A432">
        <v>431</v>
      </c>
      <c r="B432">
        <v>242.47902500000001</v>
      </c>
      <c r="C432">
        <v>8.1936230000000005</v>
      </c>
    </row>
    <row r="433" spans="1:9" x14ac:dyDescent="0.25">
      <c r="A433">
        <v>432</v>
      </c>
      <c r="B433">
        <v>242.48271199999999</v>
      </c>
      <c r="C433">
        <v>8.2102380000000004</v>
      </c>
    </row>
    <row r="434" spans="1:9" x14ac:dyDescent="0.25">
      <c r="A434">
        <v>433</v>
      </c>
      <c r="B434">
        <v>242.49084300000001</v>
      </c>
      <c r="C434">
        <v>8.186299</v>
      </c>
    </row>
    <row r="435" spans="1:9" x14ac:dyDescent="0.25">
      <c r="A435">
        <v>434</v>
      </c>
      <c r="B435">
        <v>242.45644999999999</v>
      </c>
      <c r="C435">
        <v>8.2170050000000003</v>
      </c>
    </row>
    <row r="436" spans="1:9" x14ac:dyDescent="0.25">
      <c r="A436">
        <v>435</v>
      </c>
      <c r="B436">
        <v>242.48356999999999</v>
      </c>
      <c r="C436">
        <v>8.2258429999999993</v>
      </c>
    </row>
    <row r="437" spans="1:9" x14ac:dyDescent="0.25">
      <c r="A437">
        <v>436</v>
      </c>
      <c r="B437">
        <v>242.40816899999999</v>
      </c>
      <c r="C437">
        <v>8.2278129999999994</v>
      </c>
      <c r="H437">
        <v>240.405091</v>
      </c>
      <c r="I437">
        <v>5.9301009999999996</v>
      </c>
    </row>
    <row r="438" spans="1:9" x14ac:dyDescent="0.25">
      <c r="A438">
        <v>437</v>
      </c>
      <c r="F438">
        <v>243.08848800000001</v>
      </c>
      <c r="G438">
        <v>9.1368569999999991</v>
      </c>
      <c r="H438">
        <v>240.46680499999999</v>
      </c>
      <c r="I438">
        <v>5.8991939999999996</v>
      </c>
    </row>
    <row r="439" spans="1:9" x14ac:dyDescent="0.25">
      <c r="A439">
        <v>438</v>
      </c>
      <c r="F439">
        <v>243.109951</v>
      </c>
      <c r="G439">
        <v>9.1152929999999994</v>
      </c>
      <c r="H439">
        <v>240.449938</v>
      </c>
      <c r="I439">
        <v>5.9159610000000002</v>
      </c>
    </row>
    <row r="440" spans="1:9" x14ac:dyDescent="0.25">
      <c r="A440">
        <v>439</v>
      </c>
      <c r="F440">
        <v>243.091824</v>
      </c>
      <c r="G440">
        <v>9.1203420000000008</v>
      </c>
      <c r="H440">
        <v>240.474177</v>
      </c>
      <c r="I440">
        <v>5.8923259999999997</v>
      </c>
    </row>
    <row r="441" spans="1:9" x14ac:dyDescent="0.25">
      <c r="A441">
        <v>440</v>
      </c>
      <c r="F441">
        <v>243.08783199999999</v>
      </c>
      <c r="G441">
        <v>9.1333219999999997</v>
      </c>
      <c r="H441">
        <v>240.43539100000001</v>
      </c>
      <c r="I441">
        <v>5.9265160000000003</v>
      </c>
    </row>
    <row r="442" spans="1:9" x14ac:dyDescent="0.25">
      <c r="A442">
        <v>441</v>
      </c>
      <c r="F442">
        <v>243.10621499999999</v>
      </c>
      <c r="G442">
        <v>9.1335239999999995</v>
      </c>
      <c r="H442">
        <v>240.44433000000001</v>
      </c>
      <c r="I442">
        <v>5.871721</v>
      </c>
    </row>
    <row r="443" spans="1:9" x14ac:dyDescent="0.25">
      <c r="A443">
        <v>442</v>
      </c>
      <c r="F443">
        <v>243.13469900000001</v>
      </c>
      <c r="G443">
        <v>9.1301909999999999</v>
      </c>
      <c r="H443">
        <v>240.45872500000002</v>
      </c>
      <c r="I443">
        <v>5.8178850000000004</v>
      </c>
    </row>
    <row r="444" spans="1:9" x14ac:dyDescent="0.25">
      <c r="A444">
        <v>443</v>
      </c>
      <c r="F444">
        <v>243.11373900000001</v>
      </c>
      <c r="G444">
        <v>9.1079690000000006</v>
      </c>
      <c r="H444">
        <v>240.487358</v>
      </c>
      <c r="I444">
        <v>5.7812710000000003</v>
      </c>
    </row>
    <row r="445" spans="1:9" x14ac:dyDescent="0.25">
      <c r="A445">
        <v>444</v>
      </c>
      <c r="D445">
        <v>259.64138200000002</v>
      </c>
      <c r="E445">
        <v>6.389119</v>
      </c>
      <c r="F445">
        <v>243.086367</v>
      </c>
      <c r="G445">
        <v>9.149483</v>
      </c>
      <c r="H445">
        <v>240.405091</v>
      </c>
      <c r="I445">
        <v>5.9301009999999996</v>
      </c>
    </row>
    <row r="446" spans="1:9" x14ac:dyDescent="0.25">
      <c r="A446">
        <v>445</v>
      </c>
      <c r="D446">
        <v>259.63001800000001</v>
      </c>
      <c r="E446">
        <v>6.3872499999999999</v>
      </c>
      <c r="F446">
        <v>243.074297</v>
      </c>
      <c r="G446">
        <v>9.0966059999999995</v>
      </c>
    </row>
    <row r="447" spans="1:9" x14ac:dyDescent="0.25">
      <c r="A447">
        <v>446</v>
      </c>
      <c r="D447">
        <v>259.61274500000002</v>
      </c>
      <c r="E447">
        <v>6.3788660000000004</v>
      </c>
      <c r="F447">
        <v>243.08848800000001</v>
      </c>
      <c r="G447">
        <v>9.1368569999999991</v>
      </c>
    </row>
    <row r="448" spans="1:9" x14ac:dyDescent="0.25">
      <c r="A448">
        <v>447</v>
      </c>
      <c r="D448">
        <v>259.63158199999998</v>
      </c>
      <c r="E448">
        <v>6.3830080000000002</v>
      </c>
    </row>
    <row r="449" spans="1:11" x14ac:dyDescent="0.25">
      <c r="A449">
        <v>448</v>
      </c>
      <c r="D449">
        <v>259.67319700000002</v>
      </c>
      <c r="E449">
        <v>6.3327070000000001</v>
      </c>
    </row>
    <row r="450" spans="1:11" x14ac:dyDescent="0.25">
      <c r="A450">
        <v>449</v>
      </c>
      <c r="D450">
        <v>259.66905400000002</v>
      </c>
      <c r="E450">
        <v>6.3856840000000004</v>
      </c>
    </row>
    <row r="451" spans="1:11" x14ac:dyDescent="0.25">
      <c r="A451">
        <v>450</v>
      </c>
      <c r="D451">
        <v>259.659762</v>
      </c>
      <c r="E451">
        <v>6.35412</v>
      </c>
    </row>
    <row r="452" spans="1:11" x14ac:dyDescent="0.25">
      <c r="A452">
        <v>451</v>
      </c>
      <c r="D452">
        <v>259.65107599999999</v>
      </c>
      <c r="E452">
        <v>6.3535139999999997</v>
      </c>
    </row>
    <row r="453" spans="1:11" x14ac:dyDescent="0.25">
      <c r="A453">
        <v>452</v>
      </c>
      <c r="B453">
        <v>266.95459599999998</v>
      </c>
      <c r="C453">
        <v>7.2093800000000003</v>
      </c>
      <c r="D453">
        <v>259.75576599999999</v>
      </c>
      <c r="E453">
        <v>6.2854369999999999</v>
      </c>
    </row>
    <row r="454" spans="1:11" x14ac:dyDescent="0.25">
      <c r="A454">
        <v>453</v>
      </c>
      <c r="B454">
        <v>266.92550499999999</v>
      </c>
      <c r="C454">
        <v>7.2791740000000003</v>
      </c>
      <c r="D454">
        <v>259.64138200000002</v>
      </c>
      <c r="E454">
        <v>6.389119</v>
      </c>
    </row>
    <row r="455" spans="1:11" x14ac:dyDescent="0.25">
      <c r="A455">
        <v>454</v>
      </c>
      <c r="B455">
        <v>267.00893200000002</v>
      </c>
      <c r="C455">
        <v>7.2453880000000002</v>
      </c>
    </row>
    <row r="456" spans="1:11" x14ac:dyDescent="0.25">
      <c r="A456">
        <v>455</v>
      </c>
      <c r="B456">
        <v>266.99105299999997</v>
      </c>
      <c r="C456">
        <v>7.2402369999999996</v>
      </c>
    </row>
    <row r="457" spans="1:11" x14ac:dyDescent="0.25">
      <c r="A457">
        <v>456</v>
      </c>
      <c r="B457">
        <v>266.92979300000002</v>
      </c>
      <c r="C457">
        <v>7.2579630000000002</v>
      </c>
    </row>
    <row r="458" spans="1:11" x14ac:dyDescent="0.25">
      <c r="A458">
        <v>457</v>
      </c>
      <c r="B458">
        <v>266.92247199999997</v>
      </c>
      <c r="C458">
        <v>7.2736689999999999</v>
      </c>
    </row>
    <row r="459" spans="1:11" x14ac:dyDescent="0.25">
      <c r="A459">
        <v>458</v>
      </c>
      <c r="B459">
        <v>266.98959200000002</v>
      </c>
      <c r="C459">
        <v>7.2370549999999998</v>
      </c>
    </row>
    <row r="460" spans="1:11" x14ac:dyDescent="0.25">
      <c r="A460">
        <v>459</v>
      </c>
      <c r="B460">
        <v>267.00307700000002</v>
      </c>
      <c r="C460">
        <v>7.2536199999999997</v>
      </c>
    </row>
    <row r="461" spans="1:11" x14ac:dyDescent="0.25">
      <c r="A461">
        <v>460</v>
      </c>
      <c r="B461">
        <v>267.12004300000001</v>
      </c>
      <c r="C461">
        <v>7.2059959999999998</v>
      </c>
      <c r="H461">
        <v>266.637137</v>
      </c>
      <c r="I461">
        <v>5.1359000000000004</v>
      </c>
    </row>
    <row r="462" spans="1:11" x14ac:dyDescent="0.25">
      <c r="A462">
        <v>461</v>
      </c>
      <c r="B462">
        <v>266.95459599999998</v>
      </c>
      <c r="C462">
        <v>7.2093800000000003</v>
      </c>
      <c r="H462">
        <v>266.63773900000001</v>
      </c>
      <c r="I462">
        <v>5.1608980000000004</v>
      </c>
    </row>
    <row r="463" spans="1:11" x14ac:dyDescent="0.25">
      <c r="A463">
        <v>462</v>
      </c>
      <c r="H463">
        <v>266.63773900000001</v>
      </c>
      <c r="I463">
        <v>5.1608980000000004</v>
      </c>
    </row>
    <row r="464" spans="1:11" x14ac:dyDescent="0.25">
      <c r="A464">
        <v>463</v>
      </c>
      <c r="J464">
        <v>235.86022199999999</v>
      </c>
      <c r="K464">
        <v>13.342451000000001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1" x14ac:dyDescent="0.25">
      <c r="A497">
        <v>496</v>
      </c>
      <c r="J497">
        <v>38.876694000000001</v>
      </c>
      <c r="K497">
        <v>13.392785</v>
      </c>
    </row>
    <row r="498" spans="1:11" x14ac:dyDescent="0.25">
      <c r="A498">
        <v>497</v>
      </c>
      <c r="D498">
        <v>48.807670999999999</v>
      </c>
      <c r="E498">
        <v>4.6103230000000002</v>
      </c>
    </row>
    <row r="499" spans="1:11" x14ac:dyDescent="0.25">
      <c r="A499">
        <v>498</v>
      </c>
      <c r="B499">
        <v>51.690353000000002</v>
      </c>
      <c r="C499">
        <v>6.2038140000000004</v>
      </c>
      <c r="D499">
        <v>48.75441</v>
      </c>
      <c r="E499">
        <v>4.5456960000000004</v>
      </c>
    </row>
    <row r="500" spans="1:11" x14ac:dyDescent="0.25">
      <c r="A500">
        <v>499</v>
      </c>
      <c r="B500">
        <v>51.708565</v>
      </c>
      <c r="C500">
        <v>6.2189709999999998</v>
      </c>
      <c r="D500">
        <v>48.804564999999997</v>
      </c>
      <c r="E500">
        <v>4.5539050000000003</v>
      </c>
    </row>
    <row r="501" spans="1:11" x14ac:dyDescent="0.25">
      <c r="A501">
        <v>500</v>
      </c>
      <c r="B501">
        <v>51.645515000000003</v>
      </c>
      <c r="C501">
        <v>6.2502329999999997</v>
      </c>
      <c r="D501">
        <v>48.801197000000002</v>
      </c>
      <c r="E501">
        <v>4.569852</v>
      </c>
    </row>
    <row r="502" spans="1:11" x14ac:dyDescent="0.25">
      <c r="A502">
        <v>501</v>
      </c>
      <c r="B502">
        <v>51.622253000000001</v>
      </c>
      <c r="C502">
        <v>6.2340229999999996</v>
      </c>
      <c r="D502">
        <v>48.767302999999998</v>
      </c>
      <c r="E502">
        <v>4.5693260000000002</v>
      </c>
    </row>
    <row r="503" spans="1:11" x14ac:dyDescent="0.25">
      <c r="A503">
        <v>502</v>
      </c>
      <c r="B503">
        <v>51.725772999999997</v>
      </c>
      <c r="C503">
        <v>6.2175500000000001</v>
      </c>
      <c r="D503">
        <v>48.807670999999999</v>
      </c>
      <c r="E503">
        <v>4.6103230000000002</v>
      </c>
    </row>
    <row r="504" spans="1:11" x14ac:dyDescent="0.25">
      <c r="A504">
        <v>503</v>
      </c>
      <c r="B504">
        <v>51.646515000000001</v>
      </c>
      <c r="C504">
        <v>6.1977099999999998</v>
      </c>
      <c r="D504">
        <v>48.807670999999999</v>
      </c>
      <c r="E504">
        <v>4.6103230000000002</v>
      </c>
    </row>
    <row r="505" spans="1:11" x14ac:dyDescent="0.25">
      <c r="A505">
        <v>504</v>
      </c>
      <c r="B505">
        <v>51.690353000000002</v>
      </c>
      <c r="C505">
        <v>6.2038140000000004</v>
      </c>
    </row>
    <row r="506" spans="1:11" x14ac:dyDescent="0.25">
      <c r="A506">
        <v>505</v>
      </c>
      <c r="B506">
        <v>51.690353000000002</v>
      </c>
      <c r="C506">
        <v>6.2038140000000004</v>
      </c>
      <c r="F506">
        <v>51.835132999999999</v>
      </c>
      <c r="G506">
        <v>7.4433769999999999</v>
      </c>
      <c r="H506">
        <v>51.768768000000001</v>
      </c>
      <c r="I506">
        <v>4.1726109999999998</v>
      </c>
    </row>
    <row r="507" spans="1:11" x14ac:dyDescent="0.25">
      <c r="A507">
        <v>506</v>
      </c>
      <c r="F507">
        <v>51.838504999999998</v>
      </c>
      <c r="G507">
        <v>7.4522709999999996</v>
      </c>
      <c r="H507">
        <v>51.685035999999997</v>
      </c>
      <c r="I507">
        <v>4.2026089999999998</v>
      </c>
    </row>
    <row r="508" spans="1:11" x14ac:dyDescent="0.25">
      <c r="A508">
        <v>507</v>
      </c>
      <c r="F508">
        <v>51.796138999999997</v>
      </c>
      <c r="G508">
        <v>7.4279580000000003</v>
      </c>
      <c r="H508">
        <v>51.759506000000002</v>
      </c>
      <c r="I508">
        <v>4.1583490000000003</v>
      </c>
    </row>
    <row r="509" spans="1:11" x14ac:dyDescent="0.25">
      <c r="A509">
        <v>508</v>
      </c>
      <c r="F509">
        <v>51.830029000000003</v>
      </c>
      <c r="G509">
        <v>7.4291140000000002</v>
      </c>
      <c r="H509">
        <v>51.748508000000001</v>
      </c>
      <c r="I509">
        <v>4.1477170000000001</v>
      </c>
    </row>
    <row r="510" spans="1:11" x14ac:dyDescent="0.25">
      <c r="A510">
        <v>509</v>
      </c>
      <c r="F510">
        <v>51.859130999999998</v>
      </c>
      <c r="G510">
        <v>7.4457449999999996</v>
      </c>
      <c r="H510">
        <v>51.768718999999997</v>
      </c>
      <c r="I510">
        <v>4.1499280000000001</v>
      </c>
    </row>
    <row r="511" spans="1:11" x14ac:dyDescent="0.25">
      <c r="A511">
        <v>510</v>
      </c>
      <c r="F511">
        <v>51.880291</v>
      </c>
      <c r="G511">
        <v>7.5256360000000004</v>
      </c>
      <c r="H511">
        <v>51.740245999999999</v>
      </c>
      <c r="I511">
        <v>4.1586639999999999</v>
      </c>
    </row>
    <row r="512" spans="1:11" x14ac:dyDescent="0.25">
      <c r="A512">
        <v>511</v>
      </c>
      <c r="F512">
        <v>51.858711</v>
      </c>
      <c r="G512">
        <v>7.5396869999999998</v>
      </c>
      <c r="H512">
        <v>51.727981999999997</v>
      </c>
      <c r="I512">
        <v>4.1586639999999999</v>
      </c>
    </row>
    <row r="513" spans="1:9" x14ac:dyDescent="0.25">
      <c r="A513">
        <v>512</v>
      </c>
      <c r="F513">
        <v>51.835132999999999</v>
      </c>
      <c r="G513">
        <v>7.4433769999999999</v>
      </c>
      <c r="H513">
        <v>51.768768000000001</v>
      </c>
      <c r="I513">
        <v>4.1726109999999998</v>
      </c>
    </row>
    <row r="514" spans="1:9" x14ac:dyDescent="0.25">
      <c r="A514">
        <v>513</v>
      </c>
    </row>
    <row r="515" spans="1:9" x14ac:dyDescent="0.25">
      <c r="A515">
        <v>514</v>
      </c>
    </row>
    <row r="516" spans="1:9" x14ac:dyDescent="0.25">
      <c r="A516">
        <v>515</v>
      </c>
    </row>
    <row r="517" spans="1:9" x14ac:dyDescent="0.25">
      <c r="A517">
        <v>516</v>
      </c>
    </row>
    <row r="518" spans="1:9" x14ac:dyDescent="0.25">
      <c r="A518">
        <v>517</v>
      </c>
      <c r="D518">
        <v>76.70345300000001</v>
      </c>
      <c r="E518">
        <v>7.6448450000000001</v>
      </c>
    </row>
    <row r="519" spans="1:9" x14ac:dyDescent="0.25">
      <c r="A519">
        <v>518</v>
      </c>
      <c r="D519">
        <v>76.670876000000007</v>
      </c>
      <c r="E519">
        <v>7.6579899999999999</v>
      </c>
    </row>
    <row r="520" spans="1:9" x14ac:dyDescent="0.25">
      <c r="A520">
        <v>519</v>
      </c>
      <c r="B520">
        <v>78.499741</v>
      </c>
      <c r="C520">
        <v>9.4609290000000001</v>
      </c>
      <c r="D520">
        <v>76.646649000000011</v>
      </c>
      <c r="E520">
        <v>7.6384540000000003</v>
      </c>
    </row>
    <row r="521" spans="1:9" x14ac:dyDescent="0.25">
      <c r="A521">
        <v>520</v>
      </c>
      <c r="B521">
        <v>78.536495000000002</v>
      </c>
      <c r="C521">
        <v>9.4803090000000001</v>
      </c>
      <c r="D521">
        <v>76.591082</v>
      </c>
      <c r="E521">
        <v>7.596959</v>
      </c>
    </row>
    <row r="522" spans="1:9" x14ac:dyDescent="0.25">
      <c r="A522">
        <v>521</v>
      </c>
      <c r="B522">
        <v>78.523041000000006</v>
      </c>
      <c r="C522">
        <v>9.4696909999999992</v>
      </c>
      <c r="D522">
        <v>76.626546000000005</v>
      </c>
      <c r="E522">
        <v>7.6163920000000003</v>
      </c>
    </row>
    <row r="523" spans="1:9" x14ac:dyDescent="0.25">
      <c r="A523">
        <v>522</v>
      </c>
      <c r="B523">
        <v>78.544329000000005</v>
      </c>
      <c r="C523">
        <v>9.4557219999999997</v>
      </c>
      <c r="D523">
        <v>76.707010000000011</v>
      </c>
      <c r="E523">
        <v>7.596495</v>
      </c>
    </row>
    <row r="524" spans="1:9" x14ac:dyDescent="0.25">
      <c r="A524">
        <v>523</v>
      </c>
      <c r="B524">
        <v>78.483659000000003</v>
      </c>
      <c r="C524">
        <v>9.4931959999999993</v>
      </c>
      <c r="D524">
        <v>76.70345300000001</v>
      </c>
      <c r="E524">
        <v>7.6448450000000001</v>
      </c>
    </row>
    <row r="525" spans="1:9" x14ac:dyDescent="0.25">
      <c r="A525">
        <v>524</v>
      </c>
      <c r="B525">
        <v>78.499741</v>
      </c>
      <c r="C525">
        <v>9.4609290000000001</v>
      </c>
    </row>
    <row r="526" spans="1:9" x14ac:dyDescent="0.25">
      <c r="A526">
        <v>525</v>
      </c>
      <c r="B526">
        <v>78.499741</v>
      </c>
      <c r="C526">
        <v>9.4609290000000001</v>
      </c>
    </row>
    <row r="527" spans="1:9" x14ac:dyDescent="0.25">
      <c r="A527">
        <v>526</v>
      </c>
      <c r="F527">
        <v>79.273865000000001</v>
      </c>
      <c r="G527">
        <v>9.9438659999999999</v>
      </c>
    </row>
    <row r="528" spans="1:9" x14ac:dyDescent="0.25">
      <c r="A528">
        <v>527</v>
      </c>
      <c r="F528">
        <v>79.248504000000011</v>
      </c>
      <c r="G528">
        <v>9.9457730000000009</v>
      </c>
      <c r="H528">
        <v>79.926443000000006</v>
      </c>
      <c r="I528">
        <v>7.078093</v>
      </c>
    </row>
    <row r="529" spans="1:9" x14ac:dyDescent="0.25">
      <c r="A529">
        <v>528</v>
      </c>
      <c r="F529">
        <v>79.226597000000012</v>
      </c>
      <c r="G529">
        <v>9.9369580000000006</v>
      </c>
      <c r="H529">
        <v>79.943608000000012</v>
      </c>
      <c r="I529">
        <v>7.035774</v>
      </c>
    </row>
    <row r="530" spans="1:9" x14ac:dyDescent="0.25">
      <c r="A530">
        <v>529</v>
      </c>
      <c r="F530">
        <v>79.221494000000007</v>
      </c>
      <c r="G530">
        <v>9.9255680000000002</v>
      </c>
      <c r="H530">
        <v>79.938350000000014</v>
      </c>
      <c r="I530">
        <v>7.0393299999999996</v>
      </c>
    </row>
    <row r="531" spans="1:9" x14ac:dyDescent="0.25">
      <c r="A531">
        <v>530</v>
      </c>
      <c r="F531">
        <v>79.217577000000006</v>
      </c>
      <c r="G531">
        <v>9.9247420000000002</v>
      </c>
      <c r="H531">
        <v>79.927474000000004</v>
      </c>
      <c r="I531">
        <v>6.986135</v>
      </c>
    </row>
    <row r="532" spans="1:9" x14ac:dyDescent="0.25">
      <c r="A532">
        <v>531</v>
      </c>
      <c r="F532">
        <v>79.25010300000001</v>
      </c>
      <c r="G532">
        <v>10.029845</v>
      </c>
      <c r="H532">
        <v>79.875309000000001</v>
      </c>
      <c r="I532">
        <v>7.0208240000000002</v>
      </c>
    </row>
    <row r="533" spans="1:9" x14ac:dyDescent="0.25">
      <c r="A533">
        <v>532</v>
      </c>
      <c r="F533">
        <v>79.273865000000001</v>
      </c>
      <c r="G533">
        <v>9.9438659999999999</v>
      </c>
      <c r="H533">
        <v>79.926443000000006</v>
      </c>
      <c r="I533">
        <v>7.078093</v>
      </c>
    </row>
    <row r="534" spans="1:9" x14ac:dyDescent="0.25">
      <c r="A534">
        <v>533</v>
      </c>
    </row>
    <row r="535" spans="1:9" x14ac:dyDescent="0.25">
      <c r="A535">
        <v>534</v>
      </c>
    </row>
    <row r="536" spans="1:9" x14ac:dyDescent="0.25">
      <c r="A536">
        <v>535</v>
      </c>
    </row>
    <row r="537" spans="1:9" x14ac:dyDescent="0.25">
      <c r="A537">
        <v>536</v>
      </c>
    </row>
    <row r="538" spans="1:9" x14ac:dyDescent="0.25">
      <c r="A538">
        <v>537</v>
      </c>
      <c r="B538">
        <v>103.58422300000001</v>
      </c>
      <c r="C538">
        <v>9.8537119999999998</v>
      </c>
    </row>
    <row r="539" spans="1:9" x14ac:dyDescent="0.25">
      <c r="A539">
        <v>538</v>
      </c>
      <c r="B539">
        <v>103.55757800000001</v>
      </c>
      <c r="C539">
        <v>9.8879900000000003</v>
      </c>
    </row>
    <row r="540" spans="1:9" x14ac:dyDescent="0.25">
      <c r="A540">
        <v>539</v>
      </c>
      <c r="B540">
        <v>103.53592500000001</v>
      </c>
      <c r="C540">
        <v>9.8941759999999999</v>
      </c>
    </row>
    <row r="541" spans="1:9" x14ac:dyDescent="0.25">
      <c r="A541">
        <v>540</v>
      </c>
      <c r="B541">
        <v>103.54334900000001</v>
      </c>
      <c r="C541">
        <v>9.8887119999999999</v>
      </c>
    </row>
    <row r="542" spans="1:9" x14ac:dyDescent="0.25">
      <c r="A542">
        <v>541</v>
      </c>
      <c r="B542">
        <v>103.560103</v>
      </c>
      <c r="C542">
        <v>9.9101549999999996</v>
      </c>
      <c r="D542">
        <v>109.25118500000001</v>
      </c>
      <c r="E542">
        <v>7.8443820000000004</v>
      </c>
    </row>
    <row r="543" spans="1:9" x14ac:dyDescent="0.25">
      <c r="A543">
        <v>542</v>
      </c>
      <c r="B543">
        <v>103.59190600000001</v>
      </c>
      <c r="C543">
        <v>9.9040730000000003</v>
      </c>
      <c r="D543">
        <v>109.26288500000001</v>
      </c>
      <c r="E543">
        <v>7.8131440000000003</v>
      </c>
    </row>
    <row r="544" spans="1:9" x14ac:dyDescent="0.25">
      <c r="A544">
        <v>543</v>
      </c>
      <c r="B544">
        <v>103.58422300000001</v>
      </c>
      <c r="C544">
        <v>9.8537119999999998</v>
      </c>
      <c r="D544">
        <v>109.26417400000001</v>
      </c>
      <c r="E544">
        <v>7.7711860000000001</v>
      </c>
    </row>
    <row r="545" spans="1:9" x14ac:dyDescent="0.25">
      <c r="A545">
        <v>544</v>
      </c>
      <c r="D545">
        <v>109.24335000000001</v>
      </c>
      <c r="E545">
        <v>7.7957219999999996</v>
      </c>
    </row>
    <row r="546" spans="1:9" x14ac:dyDescent="0.25">
      <c r="A546">
        <v>545</v>
      </c>
      <c r="D546">
        <v>109.24407100000001</v>
      </c>
      <c r="E546">
        <v>7.8338150000000004</v>
      </c>
    </row>
    <row r="547" spans="1:9" x14ac:dyDescent="0.25">
      <c r="A547">
        <v>546</v>
      </c>
      <c r="D547">
        <v>109.25118500000001</v>
      </c>
      <c r="E547">
        <v>7.8443820000000004</v>
      </c>
    </row>
    <row r="548" spans="1:9" x14ac:dyDescent="0.25">
      <c r="A548">
        <v>547</v>
      </c>
    </row>
    <row r="549" spans="1:9" x14ac:dyDescent="0.25">
      <c r="A549">
        <v>548</v>
      </c>
      <c r="F549">
        <v>111.96551400000001</v>
      </c>
      <c r="G549">
        <v>9.9569069999999993</v>
      </c>
    </row>
    <row r="550" spans="1:9" x14ac:dyDescent="0.25">
      <c r="A550">
        <v>549</v>
      </c>
      <c r="F550">
        <v>111.95402000000001</v>
      </c>
      <c r="G550">
        <v>9.9299490000000006</v>
      </c>
    </row>
    <row r="551" spans="1:9" x14ac:dyDescent="0.25">
      <c r="A551">
        <v>550</v>
      </c>
      <c r="F551">
        <v>111.95804100000001</v>
      </c>
      <c r="G551">
        <v>9.9734540000000003</v>
      </c>
      <c r="H551">
        <v>112.38948300000001</v>
      </c>
      <c r="I551">
        <v>7.0588150000000001</v>
      </c>
    </row>
    <row r="552" spans="1:9" x14ac:dyDescent="0.25">
      <c r="A552">
        <v>551</v>
      </c>
      <c r="F552">
        <v>112.00340100000001</v>
      </c>
      <c r="G552">
        <v>9.9546910000000004</v>
      </c>
      <c r="H552">
        <v>112.401701</v>
      </c>
      <c r="I552">
        <v>7.0842270000000003</v>
      </c>
    </row>
    <row r="553" spans="1:9" x14ac:dyDescent="0.25">
      <c r="A553">
        <v>552</v>
      </c>
      <c r="F553">
        <v>111.99731700000001</v>
      </c>
      <c r="G553">
        <v>9.9648970000000006</v>
      </c>
      <c r="H553">
        <v>112.422472</v>
      </c>
      <c r="I553">
        <v>7.1011860000000002</v>
      </c>
    </row>
    <row r="554" spans="1:9" x14ac:dyDescent="0.25">
      <c r="A554">
        <v>553</v>
      </c>
      <c r="F554">
        <v>112.010874</v>
      </c>
      <c r="G554">
        <v>9.9991249999999994</v>
      </c>
      <c r="H554">
        <v>112.431803</v>
      </c>
      <c r="I554">
        <v>7.0831439999999999</v>
      </c>
    </row>
    <row r="555" spans="1:9" x14ac:dyDescent="0.25">
      <c r="A555">
        <v>554</v>
      </c>
      <c r="F555">
        <v>112.05829900000001</v>
      </c>
      <c r="G555">
        <v>10.014896999999999</v>
      </c>
      <c r="H555">
        <v>112.46639100000002</v>
      </c>
      <c r="I555">
        <v>7.0847949999999997</v>
      </c>
    </row>
    <row r="556" spans="1:9" x14ac:dyDescent="0.25">
      <c r="A556">
        <v>555</v>
      </c>
      <c r="B556">
        <v>129.838706</v>
      </c>
      <c r="C556">
        <v>7.6188659999999997</v>
      </c>
      <c r="F556">
        <v>111.96551400000001</v>
      </c>
      <c r="G556">
        <v>9.9569069999999993</v>
      </c>
      <c r="H556">
        <v>112.43133800000001</v>
      </c>
      <c r="I556">
        <v>7.136031</v>
      </c>
    </row>
    <row r="557" spans="1:9" x14ac:dyDescent="0.25">
      <c r="A557">
        <v>556</v>
      </c>
      <c r="B557">
        <v>129.864172</v>
      </c>
      <c r="C557">
        <v>7.5645879999999996</v>
      </c>
    </row>
    <row r="558" spans="1:9" x14ac:dyDescent="0.25">
      <c r="A558">
        <v>557</v>
      </c>
      <c r="B558">
        <v>129.87665000000001</v>
      </c>
      <c r="C558">
        <v>7.5741240000000003</v>
      </c>
    </row>
    <row r="559" spans="1:9" x14ac:dyDescent="0.25">
      <c r="A559">
        <v>558</v>
      </c>
      <c r="B559">
        <v>129.86809400000001</v>
      </c>
      <c r="C559">
        <v>7.5812889999999999</v>
      </c>
    </row>
    <row r="560" spans="1:9" x14ac:dyDescent="0.25">
      <c r="A560">
        <v>559</v>
      </c>
      <c r="B560">
        <v>129.86159800000001</v>
      </c>
      <c r="C560">
        <v>7.6037109999999997</v>
      </c>
    </row>
    <row r="561" spans="1:9" x14ac:dyDescent="0.25">
      <c r="A561">
        <v>560</v>
      </c>
      <c r="B561">
        <v>129.92515</v>
      </c>
      <c r="C561">
        <v>7.5872169999999999</v>
      </c>
    </row>
    <row r="562" spans="1:9" x14ac:dyDescent="0.25">
      <c r="A562">
        <v>561</v>
      </c>
      <c r="B562">
        <v>129.984171</v>
      </c>
      <c r="C562">
        <v>7.5609789999999997</v>
      </c>
      <c r="D562">
        <v>135.89076900000001</v>
      </c>
      <c r="E562">
        <v>5.6288140000000002</v>
      </c>
    </row>
    <row r="563" spans="1:9" x14ac:dyDescent="0.25">
      <c r="A563">
        <v>562</v>
      </c>
      <c r="B563">
        <v>129.838706</v>
      </c>
      <c r="C563">
        <v>7.6188659999999997</v>
      </c>
      <c r="D563">
        <v>135.89076900000001</v>
      </c>
      <c r="E563">
        <v>5.6288140000000002</v>
      </c>
    </row>
    <row r="564" spans="1:9" x14ac:dyDescent="0.25">
      <c r="A564">
        <v>563</v>
      </c>
      <c r="D564">
        <v>135.89076900000001</v>
      </c>
      <c r="E564">
        <v>5.6288140000000002</v>
      </c>
    </row>
    <row r="565" spans="1:9" x14ac:dyDescent="0.25">
      <c r="A565">
        <v>564</v>
      </c>
      <c r="D565">
        <v>135.89076900000001</v>
      </c>
      <c r="E565">
        <v>5.6288140000000002</v>
      </c>
    </row>
    <row r="566" spans="1:9" x14ac:dyDescent="0.25">
      <c r="A566">
        <v>565</v>
      </c>
      <c r="D566">
        <v>135.89076900000001</v>
      </c>
      <c r="E566">
        <v>5.6288140000000002</v>
      </c>
    </row>
    <row r="567" spans="1:9" x14ac:dyDescent="0.25">
      <c r="A567">
        <v>566</v>
      </c>
      <c r="D567">
        <v>135.89076900000001</v>
      </c>
      <c r="E567">
        <v>5.6288140000000002</v>
      </c>
    </row>
    <row r="568" spans="1:9" x14ac:dyDescent="0.25">
      <c r="A568">
        <v>567</v>
      </c>
      <c r="D568">
        <v>135.89076900000001</v>
      </c>
      <c r="E568">
        <v>5.6288140000000002</v>
      </c>
    </row>
    <row r="569" spans="1:9" x14ac:dyDescent="0.25">
      <c r="A569">
        <v>568</v>
      </c>
      <c r="D569">
        <v>135.89076900000001</v>
      </c>
      <c r="E569">
        <v>5.6288140000000002</v>
      </c>
    </row>
    <row r="570" spans="1:9" x14ac:dyDescent="0.25">
      <c r="A570">
        <v>569</v>
      </c>
      <c r="D570">
        <v>135.89076900000001</v>
      </c>
      <c r="E570">
        <v>5.6288140000000002</v>
      </c>
    </row>
    <row r="571" spans="1:9" x14ac:dyDescent="0.25">
      <c r="A571">
        <v>570</v>
      </c>
    </row>
    <row r="572" spans="1:9" x14ac:dyDescent="0.25">
      <c r="A572">
        <v>571</v>
      </c>
      <c r="F572">
        <v>149.50798800000001</v>
      </c>
      <c r="G572">
        <v>9.6855150000000005</v>
      </c>
      <c r="H572">
        <v>137.055823</v>
      </c>
      <c r="I572">
        <v>5.4808760000000003</v>
      </c>
    </row>
    <row r="573" spans="1:9" x14ac:dyDescent="0.25">
      <c r="A573">
        <v>572</v>
      </c>
      <c r="F573">
        <v>149.50798800000001</v>
      </c>
      <c r="G573">
        <v>9.6855150000000005</v>
      </c>
      <c r="H573">
        <v>137.055823</v>
      </c>
      <c r="I573">
        <v>5.4808760000000003</v>
      </c>
    </row>
    <row r="574" spans="1:9" x14ac:dyDescent="0.25">
      <c r="A574">
        <v>573</v>
      </c>
      <c r="F574">
        <v>149.50798800000001</v>
      </c>
      <c r="G574">
        <v>9.6855150000000005</v>
      </c>
      <c r="H574">
        <v>137.055823</v>
      </c>
      <c r="I574">
        <v>5.4808760000000003</v>
      </c>
    </row>
    <row r="575" spans="1:9" x14ac:dyDescent="0.25">
      <c r="A575">
        <v>574</v>
      </c>
      <c r="B575">
        <v>158.94692000000001</v>
      </c>
      <c r="C575">
        <v>7.8004100000000003</v>
      </c>
      <c r="F575">
        <v>149.50798800000001</v>
      </c>
      <c r="G575">
        <v>9.6855150000000005</v>
      </c>
      <c r="H575">
        <v>137.055823</v>
      </c>
      <c r="I575">
        <v>5.4808760000000003</v>
      </c>
    </row>
    <row r="576" spans="1:9" x14ac:dyDescent="0.25">
      <c r="A576">
        <v>575</v>
      </c>
      <c r="B576">
        <v>158.94692000000001</v>
      </c>
      <c r="C576">
        <v>7.8004100000000003</v>
      </c>
      <c r="F576">
        <v>149.50798800000001</v>
      </c>
      <c r="G576">
        <v>9.6855150000000005</v>
      </c>
      <c r="H576">
        <v>137.055823</v>
      </c>
      <c r="I576">
        <v>5.4808760000000003</v>
      </c>
    </row>
    <row r="577" spans="1:9" x14ac:dyDescent="0.25">
      <c r="A577">
        <v>576</v>
      </c>
      <c r="B577">
        <v>158.94990899999999</v>
      </c>
      <c r="C577">
        <v>7.8135019999999997</v>
      </c>
      <c r="F577">
        <v>149.50798800000001</v>
      </c>
      <c r="G577">
        <v>9.6855150000000005</v>
      </c>
      <c r="H577">
        <v>137.055823</v>
      </c>
      <c r="I577">
        <v>5.4808760000000003</v>
      </c>
    </row>
    <row r="578" spans="1:9" x14ac:dyDescent="0.25">
      <c r="A578">
        <v>577</v>
      </c>
      <c r="B578">
        <v>158.97351599999999</v>
      </c>
      <c r="C578">
        <v>7.8100490000000002</v>
      </c>
      <c r="F578">
        <v>149.54669699999999</v>
      </c>
      <c r="G578">
        <v>9.7047410000000003</v>
      </c>
      <c r="H578">
        <v>137.055823</v>
      </c>
      <c r="I578">
        <v>5.4808760000000003</v>
      </c>
    </row>
    <row r="579" spans="1:9" x14ac:dyDescent="0.25">
      <c r="A579">
        <v>578</v>
      </c>
      <c r="B579">
        <v>158.99964900000001</v>
      </c>
      <c r="C579">
        <v>7.8062860000000001</v>
      </c>
      <c r="F579">
        <v>149.54669699999999</v>
      </c>
      <c r="G579">
        <v>9.7047410000000003</v>
      </c>
      <c r="H579">
        <v>137.055823</v>
      </c>
      <c r="I579">
        <v>5.4808760000000003</v>
      </c>
    </row>
    <row r="580" spans="1:9" x14ac:dyDescent="0.25">
      <c r="A580">
        <v>579</v>
      </c>
      <c r="B580">
        <v>158.98918499999999</v>
      </c>
      <c r="C580">
        <v>7.787833</v>
      </c>
    </row>
    <row r="581" spans="1:9" x14ac:dyDescent="0.25">
      <c r="A581">
        <v>580</v>
      </c>
      <c r="B581">
        <v>158.968311</v>
      </c>
      <c r="C581">
        <v>7.8275220000000001</v>
      </c>
    </row>
    <row r="582" spans="1:9" x14ac:dyDescent="0.25">
      <c r="A582">
        <v>581</v>
      </c>
      <c r="B582">
        <v>158.94692000000001</v>
      </c>
      <c r="C582">
        <v>7.8004100000000003</v>
      </c>
    </row>
    <row r="583" spans="1:9" x14ac:dyDescent="0.25">
      <c r="A583">
        <v>582</v>
      </c>
      <c r="B583">
        <v>158.94692000000001</v>
      </c>
      <c r="C583">
        <v>7.8004100000000003</v>
      </c>
    </row>
    <row r="584" spans="1:9" x14ac:dyDescent="0.25">
      <c r="A584">
        <v>583</v>
      </c>
      <c r="B584">
        <v>158.94692000000001</v>
      </c>
      <c r="C584">
        <v>7.8004100000000003</v>
      </c>
    </row>
    <row r="585" spans="1:9" x14ac:dyDescent="0.25">
      <c r="A585">
        <v>584</v>
      </c>
      <c r="B585">
        <v>158.94692000000001</v>
      </c>
      <c r="C585">
        <v>7.8004100000000003</v>
      </c>
      <c r="D585">
        <v>166.04607899999999</v>
      </c>
      <c r="E585">
        <v>5.3958469999999998</v>
      </c>
    </row>
    <row r="586" spans="1:9" x14ac:dyDescent="0.25">
      <c r="A586">
        <v>585</v>
      </c>
      <c r="D586">
        <v>166.045976</v>
      </c>
      <c r="E586">
        <v>5.3387370000000001</v>
      </c>
    </row>
    <row r="587" spans="1:9" x14ac:dyDescent="0.25">
      <c r="A587">
        <v>586</v>
      </c>
      <c r="D587">
        <v>166.087932</v>
      </c>
      <c r="E587">
        <v>5.3362109999999996</v>
      </c>
    </row>
    <row r="588" spans="1:9" x14ac:dyDescent="0.25">
      <c r="A588">
        <v>587</v>
      </c>
      <c r="D588">
        <v>166.147775</v>
      </c>
      <c r="E588">
        <v>5.3596120000000003</v>
      </c>
    </row>
    <row r="589" spans="1:9" x14ac:dyDescent="0.25">
      <c r="A589">
        <v>588</v>
      </c>
      <c r="D589">
        <v>166.12463099999999</v>
      </c>
      <c r="E589">
        <v>5.3720860000000004</v>
      </c>
    </row>
    <row r="590" spans="1:9" x14ac:dyDescent="0.25">
      <c r="A590">
        <v>589</v>
      </c>
      <c r="D590">
        <v>166.09386000000001</v>
      </c>
      <c r="E590">
        <v>5.3719830000000002</v>
      </c>
    </row>
    <row r="591" spans="1:9" x14ac:dyDescent="0.25">
      <c r="A591">
        <v>590</v>
      </c>
      <c r="D591">
        <v>166.064223</v>
      </c>
      <c r="E591">
        <v>5.3755899999999999</v>
      </c>
    </row>
    <row r="592" spans="1:9" x14ac:dyDescent="0.25">
      <c r="A592">
        <v>591</v>
      </c>
      <c r="D592">
        <v>166.04607899999999</v>
      </c>
      <c r="E592">
        <v>5.3958469999999998</v>
      </c>
    </row>
    <row r="593" spans="1:9" x14ac:dyDescent="0.25">
      <c r="A593">
        <v>592</v>
      </c>
      <c r="D593">
        <v>166.04607899999999</v>
      </c>
      <c r="E593">
        <v>5.3958469999999998</v>
      </c>
    </row>
    <row r="594" spans="1:9" x14ac:dyDescent="0.25">
      <c r="A594">
        <v>593</v>
      </c>
      <c r="D594">
        <v>166.04607899999999</v>
      </c>
      <c r="E594">
        <v>5.3958469999999998</v>
      </c>
      <c r="F594">
        <v>165.81959599999999</v>
      </c>
      <c r="G594">
        <v>8.5741320000000005</v>
      </c>
      <c r="H594">
        <v>164.77588800000001</v>
      </c>
      <c r="I594">
        <v>5.6144949999999998</v>
      </c>
    </row>
    <row r="595" spans="1:9" x14ac:dyDescent="0.25">
      <c r="A595">
        <v>594</v>
      </c>
      <c r="F595">
        <v>165.741096</v>
      </c>
      <c r="G595">
        <v>8.5205269999999995</v>
      </c>
      <c r="H595">
        <v>164.77681699999999</v>
      </c>
      <c r="I595">
        <v>5.5851150000000001</v>
      </c>
    </row>
    <row r="596" spans="1:9" x14ac:dyDescent="0.25">
      <c r="A596">
        <v>595</v>
      </c>
      <c r="F596">
        <v>165.68919099999999</v>
      </c>
      <c r="G596">
        <v>8.5516590000000008</v>
      </c>
      <c r="H596">
        <v>164.70558299999999</v>
      </c>
      <c r="I596">
        <v>5.5391380000000003</v>
      </c>
    </row>
    <row r="597" spans="1:9" x14ac:dyDescent="0.25">
      <c r="A597">
        <v>596</v>
      </c>
      <c r="F597">
        <v>165.73686900000001</v>
      </c>
      <c r="G597">
        <v>8.5862960000000008</v>
      </c>
      <c r="H597">
        <v>164.73027300000001</v>
      </c>
      <c r="I597">
        <v>5.4990370000000004</v>
      </c>
    </row>
    <row r="598" spans="1:9" x14ac:dyDescent="0.25">
      <c r="A598">
        <v>597</v>
      </c>
      <c r="F598">
        <v>165.731765</v>
      </c>
      <c r="G598">
        <v>8.6356230000000007</v>
      </c>
      <c r="H598">
        <v>164.63842099999999</v>
      </c>
      <c r="I598">
        <v>5.53017</v>
      </c>
    </row>
    <row r="599" spans="1:9" x14ac:dyDescent="0.25">
      <c r="A599">
        <v>598</v>
      </c>
      <c r="F599">
        <v>165.76547499999998</v>
      </c>
      <c r="G599">
        <v>8.6584050000000001</v>
      </c>
      <c r="H599">
        <v>164.64831800000002</v>
      </c>
      <c r="I599">
        <v>5.5199129999999998</v>
      </c>
    </row>
    <row r="600" spans="1:9" x14ac:dyDescent="0.25">
      <c r="A600">
        <v>599</v>
      </c>
      <c r="F600">
        <v>165.70599300000001</v>
      </c>
      <c r="G600">
        <v>8.6851570000000002</v>
      </c>
      <c r="H600">
        <v>164.69249099999999</v>
      </c>
      <c r="I600">
        <v>5.5031090000000003</v>
      </c>
    </row>
    <row r="601" spans="1:9" x14ac:dyDescent="0.25">
      <c r="A601">
        <v>600</v>
      </c>
      <c r="F601">
        <v>165.81959599999999</v>
      </c>
      <c r="G601">
        <v>8.5741320000000005</v>
      </c>
      <c r="H601">
        <v>164.78815600000001</v>
      </c>
      <c r="I601">
        <v>5.5081090000000001</v>
      </c>
    </row>
    <row r="602" spans="1:9" x14ac:dyDescent="0.25">
      <c r="A602">
        <v>601</v>
      </c>
      <c r="F602">
        <v>165.81959599999999</v>
      </c>
      <c r="G602">
        <v>8.5741320000000005</v>
      </c>
      <c r="H602">
        <v>164.77588800000001</v>
      </c>
      <c r="I602">
        <v>5.6144949999999998</v>
      </c>
    </row>
    <row r="603" spans="1:9" x14ac:dyDescent="0.25">
      <c r="A603">
        <v>602</v>
      </c>
    </row>
    <row r="604" spans="1:9" x14ac:dyDescent="0.25">
      <c r="A604">
        <v>603</v>
      </c>
      <c r="B604">
        <v>185.113158</v>
      </c>
      <c r="C604">
        <v>6.1622500000000002</v>
      </c>
    </row>
    <row r="605" spans="1:9" x14ac:dyDescent="0.25">
      <c r="A605">
        <v>604</v>
      </c>
      <c r="B605">
        <v>185.091354</v>
      </c>
      <c r="C605">
        <v>6.1471989999999996</v>
      </c>
    </row>
    <row r="606" spans="1:9" x14ac:dyDescent="0.25">
      <c r="A606">
        <v>605</v>
      </c>
      <c r="B606">
        <v>185.10872599999999</v>
      </c>
      <c r="C606">
        <v>6.1916289999999998</v>
      </c>
    </row>
    <row r="607" spans="1:9" x14ac:dyDescent="0.25">
      <c r="A607">
        <v>606</v>
      </c>
      <c r="B607">
        <v>185.11274600000002</v>
      </c>
      <c r="C607">
        <v>6.2104949999999999</v>
      </c>
    </row>
    <row r="608" spans="1:9" x14ac:dyDescent="0.25">
      <c r="A608">
        <v>607</v>
      </c>
      <c r="B608">
        <v>185.086871</v>
      </c>
      <c r="C608">
        <v>6.1864749999999997</v>
      </c>
    </row>
    <row r="609" spans="1:9" x14ac:dyDescent="0.25">
      <c r="A609">
        <v>608</v>
      </c>
      <c r="B609">
        <v>185.079452</v>
      </c>
      <c r="C609">
        <v>6.1964750000000004</v>
      </c>
    </row>
    <row r="610" spans="1:9" x14ac:dyDescent="0.25">
      <c r="A610">
        <v>609</v>
      </c>
      <c r="B610">
        <v>185.080276</v>
      </c>
      <c r="C610">
        <v>6.1944129999999999</v>
      </c>
    </row>
    <row r="611" spans="1:9" x14ac:dyDescent="0.25">
      <c r="A611">
        <v>610</v>
      </c>
      <c r="B611">
        <v>185.14908500000001</v>
      </c>
      <c r="C611">
        <v>6.2070410000000003</v>
      </c>
    </row>
    <row r="612" spans="1:9" x14ac:dyDescent="0.25">
      <c r="A612">
        <v>611</v>
      </c>
      <c r="B612">
        <v>185.113158</v>
      </c>
      <c r="C612">
        <v>6.1622500000000002</v>
      </c>
    </row>
    <row r="613" spans="1:9" x14ac:dyDescent="0.25">
      <c r="A613">
        <v>612</v>
      </c>
      <c r="D613">
        <v>193.97763700000002</v>
      </c>
      <c r="E613">
        <v>5.2163209999999998</v>
      </c>
    </row>
    <row r="614" spans="1:9" x14ac:dyDescent="0.25">
      <c r="A614">
        <v>613</v>
      </c>
      <c r="D614">
        <v>193.900272</v>
      </c>
      <c r="E614">
        <v>5.2311129999999997</v>
      </c>
    </row>
    <row r="615" spans="1:9" x14ac:dyDescent="0.25">
      <c r="A615">
        <v>614</v>
      </c>
      <c r="D615">
        <v>193.93186500000002</v>
      </c>
      <c r="E615">
        <v>5.1946209999999997</v>
      </c>
    </row>
    <row r="616" spans="1:9" x14ac:dyDescent="0.25">
      <c r="A616">
        <v>615</v>
      </c>
      <c r="D616">
        <v>193.94305</v>
      </c>
      <c r="E616">
        <v>5.1985380000000001</v>
      </c>
    </row>
    <row r="617" spans="1:9" x14ac:dyDescent="0.25">
      <c r="A617">
        <v>616</v>
      </c>
      <c r="D617">
        <v>193.962794</v>
      </c>
      <c r="E617">
        <v>5.1861160000000002</v>
      </c>
    </row>
    <row r="618" spans="1:9" x14ac:dyDescent="0.25">
      <c r="A618">
        <v>617</v>
      </c>
      <c r="D618">
        <v>193.97521499999999</v>
      </c>
      <c r="E618">
        <v>5.161581</v>
      </c>
      <c r="F618">
        <v>191.96955</v>
      </c>
      <c r="G618">
        <v>8.0088010000000001</v>
      </c>
      <c r="H618">
        <v>192.19200799999999</v>
      </c>
      <c r="I618">
        <v>4.973808</v>
      </c>
    </row>
    <row r="619" spans="1:9" x14ac:dyDescent="0.25">
      <c r="A619">
        <v>618</v>
      </c>
      <c r="D619">
        <v>193.97763700000002</v>
      </c>
      <c r="E619">
        <v>5.2163209999999998</v>
      </c>
      <c r="F619">
        <v>191.98970299999999</v>
      </c>
      <c r="G619">
        <v>8.0384899999999995</v>
      </c>
      <c r="H619">
        <v>192.191238</v>
      </c>
      <c r="I619">
        <v>4.9842709999999997</v>
      </c>
    </row>
    <row r="620" spans="1:9" x14ac:dyDescent="0.25">
      <c r="A620">
        <v>619</v>
      </c>
      <c r="F620">
        <v>191.97965199999999</v>
      </c>
      <c r="G620">
        <v>8.0251920000000005</v>
      </c>
      <c r="H620">
        <v>192.06470000000002</v>
      </c>
      <c r="I620">
        <v>4.9404589999999997</v>
      </c>
    </row>
    <row r="621" spans="1:9" x14ac:dyDescent="0.25">
      <c r="A621">
        <v>620</v>
      </c>
      <c r="F621">
        <v>191.951301</v>
      </c>
      <c r="G621">
        <v>8.0243669999999998</v>
      </c>
      <c r="H621">
        <v>192.04727500000001</v>
      </c>
      <c r="I621">
        <v>4.9657669999999996</v>
      </c>
    </row>
    <row r="622" spans="1:9" x14ac:dyDescent="0.25">
      <c r="A622">
        <v>621</v>
      </c>
      <c r="F622">
        <v>191.936454</v>
      </c>
      <c r="G622">
        <v>8.0135950000000005</v>
      </c>
      <c r="H622">
        <v>192.10701699999998</v>
      </c>
      <c r="I622">
        <v>4.9475720000000001</v>
      </c>
    </row>
    <row r="623" spans="1:9" x14ac:dyDescent="0.25">
      <c r="A623">
        <v>622</v>
      </c>
      <c r="F623">
        <v>191.97671</v>
      </c>
      <c r="G623">
        <v>8.0472000000000001</v>
      </c>
      <c r="H623">
        <v>192.11139600000001</v>
      </c>
      <c r="I623">
        <v>4.9689110000000003</v>
      </c>
    </row>
    <row r="624" spans="1:9" x14ac:dyDescent="0.25">
      <c r="A624">
        <v>623</v>
      </c>
      <c r="F624">
        <v>192.03062699999998</v>
      </c>
      <c r="G624">
        <v>8.0598799999999997</v>
      </c>
      <c r="H624">
        <v>192.08742799999999</v>
      </c>
      <c r="I624">
        <v>4.9542719999999996</v>
      </c>
    </row>
    <row r="625" spans="1:9" x14ac:dyDescent="0.25">
      <c r="A625">
        <v>624</v>
      </c>
      <c r="F625">
        <v>191.955321</v>
      </c>
      <c r="G625">
        <v>7.9748340000000004</v>
      </c>
      <c r="H625">
        <v>192.10912999999999</v>
      </c>
      <c r="I625">
        <v>4.9130890000000003</v>
      </c>
    </row>
    <row r="626" spans="1:9" x14ac:dyDescent="0.25">
      <c r="A626">
        <v>625</v>
      </c>
      <c r="F626">
        <v>191.955321</v>
      </c>
      <c r="G626">
        <v>7.9748340000000004</v>
      </c>
      <c r="H626">
        <v>192.19200799999999</v>
      </c>
      <c r="I626">
        <v>4.973808</v>
      </c>
    </row>
    <row r="627" spans="1:9" x14ac:dyDescent="0.25">
      <c r="A627">
        <v>626</v>
      </c>
    </row>
    <row r="628" spans="1:9" x14ac:dyDescent="0.25">
      <c r="A628">
        <v>627</v>
      </c>
    </row>
    <row r="629" spans="1:9" x14ac:dyDescent="0.25">
      <c r="A629">
        <v>628</v>
      </c>
      <c r="B629">
        <v>213.31455399999999</v>
      </c>
      <c r="C629">
        <v>7.2721030000000004</v>
      </c>
    </row>
    <row r="630" spans="1:9" x14ac:dyDescent="0.25">
      <c r="A630">
        <v>629</v>
      </c>
      <c r="B630">
        <v>213.31455399999999</v>
      </c>
      <c r="C630">
        <v>7.2721030000000004</v>
      </c>
    </row>
    <row r="631" spans="1:9" x14ac:dyDescent="0.25">
      <c r="A631">
        <v>630</v>
      </c>
      <c r="B631">
        <v>213.31455399999999</v>
      </c>
      <c r="C631">
        <v>7.2721030000000004</v>
      </c>
    </row>
    <row r="632" spans="1:9" x14ac:dyDescent="0.25">
      <c r="A632">
        <v>631</v>
      </c>
      <c r="B632">
        <v>213.31455399999999</v>
      </c>
      <c r="C632">
        <v>7.2721030000000004</v>
      </c>
    </row>
    <row r="633" spans="1:9" x14ac:dyDescent="0.25">
      <c r="A633">
        <v>632</v>
      </c>
      <c r="B633">
        <v>213.31455399999999</v>
      </c>
      <c r="C633">
        <v>7.2721030000000004</v>
      </c>
    </row>
    <row r="634" spans="1:9" x14ac:dyDescent="0.25">
      <c r="A634">
        <v>633</v>
      </c>
      <c r="B634">
        <v>213.32586699999999</v>
      </c>
      <c r="C634">
        <v>7.3790170000000002</v>
      </c>
    </row>
    <row r="635" spans="1:9" x14ac:dyDescent="0.25">
      <c r="A635">
        <v>634</v>
      </c>
      <c r="B635">
        <v>213.33228</v>
      </c>
      <c r="C635">
        <v>7.32599</v>
      </c>
      <c r="D635">
        <v>218.892956</v>
      </c>
      <c r="E635">
        <v>6.2381159999999998</v>
      </c>
    </row>
    <row r="636" spans="1:9" x14ac:dyDescent="0.25">
      <c r="A636">
        <v>635</v>
      </c>
      <c r="B636">
        <v>213.33228</v>
      </c>
      <c r="C636">
        <v>7.32599</v>
      </c>
      <c r="D636">
        <v>218.790436</v>
      </c>
      <c r="E636">
        <v>6.1980680000000001</v>
      </c>
    </row>
    <row r="637" spans="1:9" x14ac:dyDescent="0.25">
      <c r="A637">
        <v>636</v>
      </c>
      <c r="D637">
        <v>218.78811300000001</v>
      </c>
      <c r="E637">
        <v>6.1985219999999996</v>
      </c>
    </row>
    <row r="638" spans="1:9" x14ac:dyDescent="0.25">
      <c r="A638">
        <v>637</v>
      </c>
      <c r="D638">
        <v>218.761044</v>
      </c>
      <c r="E638">
        <v>6.1910980000000002</v>
      </c>
    </row>
    <row r="639" spans="1:9" x14ac:dyDescent="0.25">
      <c r="A639">
        <v>638</v>
      </c>
      <c r="D639">
        <v>218.70326900000001</v>
      </c>
      <c r="E639">
        <v>6.1628170000000004</v>
      </c>
    </row>
    <row r="640" spans="1:9" x14ac:dyDescent="0.25">
      <c r="A640">
        <v>639</v>
      </c>
      <c r="D640">
        <v>218.76856900000001</v>
      </c>
      <c r="E640">
        <v>6.1684229999999998</v>
      </c>
    </row>
    <row r="641" spans="1:9" x14ac:dyDescent="0.25">
      <c r="A641">
        <v>640</v>
      </c>
      <c r="D641">
        <v>218.892956</v>
      </c>
      <c r="E641">
        <v>6.2381159999999998</v>
      </c>
    </row>
    <row r="642" spans="1:9" x14ac:dyDescent="0.25">
      <c r="A642">
        <v>641</v>
      </c>
    </row>
    <row r="643" spans="1:9" x14ac:dyDescent="0.25">
      <c r="A643">
        <v>642</v>
      </c>
      <c r="F643">
        <v>219.96093199999999</v>
      </c>
      <c r="G643">
        <v>8.6462249999999994</v>
      </c>
      <c r="H643">
        <v>219.57620499999999</v>
      </c>
      <c r="I643">
        <v>5.854095</v>
      </c>
    </row>
    <row r="644" spans="1:9" x14ac:dyDescent="0.25">
      <c r="A644">
        <v>643</v>
      </c>
      <c r="F644">
        <v>219.966689</v>
      </c>
      <c r="G644">
        <v>8.6553159999999991</v>
      </c>
      <c r="H644">
        <v>219.55282199999999</v>
      </c>
      <c r="I644">
        <v>5.8275810000000003</v>
      </c>
    </row>
    <row r="645" spans="1:9" x14ac:dyDescent="0.25">
      <c r="A645">
        <v>644</v>
      </c>
      <c r="F645">
        <v>220.00800100000001</v>
      </c>
      <c r="G645">
        <v>8.6714760000000002</v>
      </c>
      <c r="H645">
        <v>219.54918499999999</v>
      </c>
      <c r="I645">
        <v>5.8081379999999996</v>
      </c>
    </row>
    <row r="646" spans="1:9" x14ac:dyDescent="0.25">
      <c r="A646">
        <v>645</v>
      </c>
      <c r="F646">
        <v>219.986335</v>
      </c>
      <c r="G646">
        <v>8.6725379999999994</v>
      </c>
      <c r="H646">
        <v>219.563579</v>
      </c>
      <c r="I646">
        <v>5.7725840000000002</v>
      </c>
    </row>
    <row r="647" spans="1:9" x14ac:dyDescent="0.25">
      <c r="A647">
        <v>646</v>
      </c>
      <c r="F647">
        <v>219.95643699999999</v>
      </c>
      <c r="G647">
        <v>8.6901119999999992</v>
      </c>
      <c r="H647">
        <v>219.51297500000001</v>
      </c>
      <c r="I647">
        <v>5.7790990000000004</v>
      </c>
    </row>
    <row r="648" spans="1:9" x14ac:dyDescent="0.25">
      <c r="A648">
        <v>647</v>
      </c>
      <c r="F648">
        <v>219.90037899999999</v>
      </c>
      <c r="G648">
        <v>8.6946569999999994</v>
      </c>
      <c r="H648">
        <v>219.48843099999999</v>
      </c>
      <c r="I648">
        <v>5.7997040000000002</v>
      </c>
    </row>
    <row r="649" spans="1:9" x14ac:dyDescent="0.25">
      <c r="A649">
        <v>648</v>
      </c>
      <c r="B649">
        <v>236.297371</v>
      </c>
      <c r="C649">
        <v>7.5928959999999996</v>
      </c>
      <c r="F649">
        <v>219.97310300000001</v>
      </c>
      <c r="G649">
        <v>8.7341510000000007</v>
      </c>
      <c r="H649">
        <v>219.57620499999999</v>
      </c>
      <c r="I649">
        <v>5.854095</v>
      </c>
    </row>
    <row r="650" spans="1:9" x14ac:dyDescent="0.25">
      <c r="A650">
        <v>649</v>
      </c>
      <c r="B650">
        <v>236.29171600000001</v>
      </c>
      <c r="C650">
        <v>7.6187019999999999</v>
      </c>
      <c r="F650">
        <v>219.96093199999999</v>
      </c>
      <c r="G650">
        <v>8.6462249999999994</v>
      </c>
      <c r="H650">
        <v>219.57620499999999</v>
      </c>
      <c r="I650">
        <v>5.854095</v>
      </c>
    </row>
    <row r="651" spans="1:9" x14ac:dyDescent="0.25">
      <c r="A651">
        <v>650</v>
      </c>
      <c r="B651">
        <v>236.288836</v>
      </c>
      <c r="C651">
        <v>7.5985009999999997</v>
      </c>
    </row>
    <row r="652" spans="1:9" x14ac:dyDescent="0.25">
      <c r="A652">
        <v>651</v>
      </c>
      <c r="B652">
        <v>236.288634</v>
      </c>
      <c r="C652">
        <v>7.6085010000000004</v>
      </c>
    </row>
    <row r="653" spans="1:9" x14ac:dyDescent="0.25">
      <c r="A653">
        <v>652</v>
      </c>
      <c r="B653">
        <v>236.278685</v>
      </c>
      <c r="C653">
        <v>7.6295599999999997</v>
      </c>
    </row>
    <row r="654" spans="1:9" x14ac:dyDescent="0.25">
      <c r="A654">
        <v>653</v>
      </c>
      <c r="B654">
        <v>236.29459199999999</v>
      </c>
      <c r="C654">
        <v>7.6376910000000002</v>
      </c>
    </row>
    <row r="655" spans="1:9" x14ac:dyDescent="0.25">
      <c r="A655">
        <v>654</v>
      </c>
      <c r="B655">
        <v>236.283331</v>
      </c>
      <c r="C655">
        <v>7.6189039999999997</v>
      </c>
    </row>
    <row r="656" spans="1:9" x14ac:dyDescent="0.25">
      <c r="A656">
        <v>655</v>
      </c>
      <c r="B656">
        <v>236.31848199999999</v>
      </c>
      <c r="C656">
        <v>7.6096630000000003</v>
      </c>
    </row>
    <row r="657" spans="1:9" x14ac:dyDescent="0.25">
      <c r="A657">
        <v>656</v>
      </c>
      <c r="B657">
        <v>236.37226699999999</v>
      </c>
      <c r="C657">
        <v>7.6570840000000002</v>
      </c>
    </row>
    <row r="658" spans="1:9" x14ac:dyDescent="0.25">
      <c r="A658">
        <v>657</v>
      </c>
      <c r="B658">
        <v>236.297371</v>
      </c>
      <c r="C658">
        <v>7.5928959999999996</v>
      </c>
      <c r="D658">
        <v>245.75193999999999</v>
      </c>
      <c r="E658">
        <v>6.2447819999999998</v>
      </c>
    </row>
    <row r="659" spans="1:9" x14ac:dyDescent="0.25">
      <c r="A659">
        <v>658</v>
      </c>
      <c r="D659">
        <v>245.78330099999999</v>
      </c>
      <c r="E659">
        <v>6.252459</v>
      </c>
    </row>
    <row r="660" spans="1:9" x14ac:dyDescent="0.25">
      <c r="A660">
        <v>659</v>
      </c>
      <c r="D660">
        <v>245.78718799999999</v>
      </c>
      <c r="E660">
        <v>6.2367530000000002</v>
      </c>
    </row>
    <row r="661" spans="1:9" x14ac:dyDescent="0.25">
      <c r="A661">
        <v>660</v>
      </c>
      <c r="D661">
        <v>245.83016799999999</v>
      </c>
      <c r="E661">
        <v>6.2022089999999999</v>
      </c>
    </row>
    <row r="662" spans="1:9" x14ac:dyDescent="0.25">
      <c r="A662">
        <v>661</v>
      </c>
      <c r="D662">
        <v>245.80996500000001</v>
      </c>
      <c r="E662">
        <v>6.2338740000000001</v>
      </c>
    </row>
    <row r="663" spans="1:9" x14ac:dyDescent="0.25">
      <c r="A663">
        <v>662</v>
      </c>
      <c r="D663">
        <v>245.75562500000001</v>
      </c>
      <c r="E663">
        <v>6.2410959999999998</v>
      </c>
    </row>
    <row r="664" spans="1:9" x14ac:dyDescent="0.25">
      <c r="A664">
        <v>663</v>
      </c>
      <c r="D664">
        <v>245.729265</v>
      </c>
      <c r="E664">
        <v>6.1835740000000001</v>
      </c>
    </row>
    <row r="665" spans="1:9" x14ac:dyDescent="0.25">
      <c r="A665">
        <v>664</v>
      </c>
      <c r="D665">
        <v>245.70607999999999</v>
      </c>
      <c r="E665">
        <v>6.1492820000000004</v>
      </c>
    </row>
    <row r="666" spans="1:9" x14ac:dyDescent="0.25">
      <c r="A666">
        <v>665</v>
      </c>
      <c r="D666">
        <v>245.75193999999999</v>
      </c>
      <c r="E666">
        <v>6.2447819999999998</v>
      </c>
      <c r="F666">
        <v>245.17676800000001</v>
      </c>
      <c r="G666">
        <v>8.9165139999999994</v>
      </c>
    </row>
    <row r="667" spans="1:9" x14ac:dyDescent="0.25">
      <c r="A667">
        <v>666</v>
      </c>
      <c r="F667">
        <v>245.19444100000001</v>
      </c>
      <c r="G667">
        <v>8.8453569999999999</v>
      </c>
    </row>
    <row r="668" spans="1:9" x14ac:dyDescent="0.25">
      <c r="A668">
        <v>667</v>
      </c>
      <c r="F668">
        <v>245.20191800000001</v>
      </c>
      <c r="G668">
        <v>8.8923229999999993</v>
      </c>
      <c r="H668">
        <v>246.914152</v>
      </c>
      <c r="I668">
        <v>5.5327479999999998</v>
      </c>
    </row>
    <row r="669" spans="1:9" x14ac:dyDescent="0.25">
      <c r="A669">
        <v>668</v>
      </c>
      <c r="F669">
        <v>245.204947</v>
      </c>
      <c r="G669">
        <v>8.9194949999999995</v>
      </c>
      <c r="H669">
        <v>246.90324200000001</v>
      </c>
      <c r="I669">
        <v>5.5750690000000001</v>
      </c>
    </row>
    <row r="670" spans="1:9" x14ac:dyDescent="0.25">
      <c r="A670">
        <v>669</v>
      </c>
      <c r="F670">
        <v>245.21267499999999</v>
      </c>
      <c r="G670">
        <v>8.9330800000000004</v>
      </c>
      <c r="H670">
        <v>246.92036300000001</v>
      </c>
      <c r="I670">
        <v>5.5299709999999997</v>
      </c>
    </row>
    <row r="671" spans="1:9" x14ac:dyDescent="0.25">
      <c r="A671">
        <v>670</v>
      </c>
      <c r="B671">
        <v>260.96247699999998</v>
      </c>
      <c r="C671">
        <v>6.7120819999999997</v>
      </c>
      <c r="F671">
        <v>245.23893200000001</v>
      </c>
      <c r="G671">
        <v>8.9133329999999997</v>
      </c>
      <c r="H671">
        <v>246.87198100000001</v>
      </c>
      <c r="I671">
        <v>5.5450710000000001</v>
      </c>
    </row>
    <row r="672" spans="1:9" x14ac:dyDescent="0.25">
      <c r="A672">
        <v>671</v>
      </c>
      <c r="B672">
        <v>260.966162</v>
      </c>
      <c r="C672">
        <v>6.7444540000000002</v>
      </c>
      <c r="F672">
        <v>245.27494300000001</v>
      </c>
      <c r="G672">
        <v>8.9277270000000009</v>
      </c>
      <c r="H672">
        <v>246.92334199999999</v>
      </c>
      <c r="I672">
        <v>5.5302230000000003</v>
      </c>
    </row>
    <row r="673" spans="1:11" x14ac:dyDescent="0.25">
      <c r="A673">
        <v>672</v>
      </c>
      <c r="B673">
        <v>260.90833499999997</v>
      </c>
      <c r="C673">
        <v>6.7756639999999999</v>
      </c>
      <c r="F673">
        <v>245.25367900000001</v>
      </c>
      <c r="G673">
        <v>8.9489370000000008</v>
      </c>
      <c r="H673">
        <v>246.913038</v>
      </c>
      <c r="I673">
        <v>5.5288089999999999</v>
      </c>
    </row>
    <row r="674" spans="1:11" x14ac:dyDescent="0.25">
      <c r="A674">
        <v>673</v>
      </c>
      <c r="B674">
        <v>260.94696999999996</v>
      </c>
      <c r="C674">
        <v>6.7385450000000002</v>
      </c>
      <c r="F674">
        <v>245.17676800000001</v>
      </c>
      <c r="G674">
        <v>8.9165139999999994</v>
      </c>
      <c r="H674">
        <v>246.94869799999998</v>
      </c>
      <c r="I674">
        <v>5.496588</v>
      </c>
    </row>
    <row r="675" spans="1:11" x14ac:dyDescent="0.25">
      <c r="A675">
        <v>674</v>
      </c>
      <c r="B675">
        <v>260.954748</v>
      </c>
      <c r="C675">
        <v>6.7431409999999996</v>
      </c>
      <c r="H675">
        <v>246.918646</v>
      </c>
      <c r="I675">
        <v>5.5173449999999997</v>
      </c>
    </row>
    <row r="676" spans="1:11" x14ac:dyDescent="0.25">
      <c r="A676">
        <v>675</v>
      </c>
      <c r="B676">
        <v>260.92020200000002</v>
      </c>
      <c r="C676">
        <v>6.7800079999999996</v>
      </c>
      <c r="H676">
        <v>246.89885200000001</v>
      </c>
      <c r="I676">
        <v>5.519971</v>
      </c>
    </row>
    <row r="677" spans="1:11" x14ac:dyDescent="0.25">
      <c r="A677">
        <v>676</v>
      </c>
      <c r="B677">
        <v>260.92656899999997</v>
      </c>
      <c r="C677">
        <v>6.800764</v>
      </c>
      <c r="H677">
        <v>246.914152</v>
      </c>
      <c r="I677">
        <v>5.5327479999999998</v>
      </c>
    </row>
    <row r="678" spans="1:11" x14ac:dyDescent="0.25">
      <c r="A678">
        <v>677</v>
      </c>
      <c r="B678">
        <v>260.93389000000002</v>
      </c>
      <c r="C678">
        <v>6.8062690000000003</v>
      </c>
      <c r="H678">
        <v>246.914152</v>
      </c>
      <c r="I678">
        <v>5.5327479999999998</v>
      </c>
    </row>
    <row r="679" spans="1:11" x14ac:dyDescent="0.25">
      <c r="A679">
        <v>678</v>
      </c>
      <c r="B679">
        <v>260.92707300000001</v>
      </c>
      <c r="C679">
        <v>6.775563</v>
      </c>
      <c r="D679">
        <v>266.35306000000003</v>
      </c>
      <c r="E679">
        <v>4.3916950000000003</v>
      </c>
    </row>
    <row r="680" spans="1:11" x14ac:dyDescent="0.25">
      <c r="A680">
        <v>679</v>
      </c>
      <c r="B680">
        <v>260.96621199999998</v>
      </c>
      <c r="C680">
        <v>6.7642509999999998</v>
      </c>
      <c r="D680">
        <v>266.32295799999997</v>
      </c>
      <c r="E680">
        <v>4.3432630000000003</v>
      </c>
    </row>
    <row r="681" spans="1:11" x14ac:dyDescent="0.25">
      <c r="A681">
        <v>680</v>
      </c>
      <c r="B681">
        <v>260.97505000000001</v>
      </c>
      <c r="C681">
        <v>6.7674329999999996</v>
      </c>
      <c r="D681">
        <v>266.40326099999999</v>
      </c>
      <c r="E681">
        <v>4.3812410000000002</v>
      </c>
    </row>
    <row r="682" spans="1:11" x14ac:dyDescent="0.25">
      <c r="A682">
        <v>681</v>
      </c>
      <c r="B682">
        <v>260.98848199999998</v>
      </c>
      <c r="C682">
        <v>6.686477</v>
      </c>
      <c r="D682">
        <v>266.393507</v>
      </c>
      <c r="E682">
        <v>4.3568990000000003</v>
      </c>
    </row>
    <row r="683" spans="1:11" x14ac:dyDescent="0.25">
      <c r="A683">
        <v>682</v>
      </c>
      <c r="B683">
        <v>260.96247699999998</v>
      </c>
      <c r="C683">
        <v>6.7120819999999997</v>
      </c>
      <c r="D683">
        <v>266.41633400000001</v>
      </c>
      <c r="E683">
        <v>4.3970479999999998</v>
      </c>
    </row>
    <row r="684" spans="1:11" x14ac:dyDescent="0.25">
      <c r="A684">
        <v>683</v>
      </c>
      <c r="D684">
        <v>266.41921400000001</v>
      </c>
      <c r="E684">
        <v>4.3545759999999998</v>
      </c>
    </row>
    <row r="685" spans="1:11" x14ac:dyDescent="0.25">
      <c r="A685">
        <v>684</v>
      </c>
      <c r="D685">
        <v>266.35306000000003</v>
      </c>
      <c r="E685">
        <v>4.3916950000000003</v>
      </c>
      <c r="J685">
        <v>235.63210100000001</v>
      </c>
      <c r="K685">
        <v>13.456485000000001</v>
      </c>
    </row>
    <row r="686" spans="1:11" x14ac:dyDescent="0.25">
      <c r="A686">
        <v>685</v>
      </c>
    </row>
    <row r="687" spans="1:11" x14ac:dyDescent="0.25">
      <c r="A687">
        <v>686</v>
      </c>
    </row>
    <row r="688" spans="1:1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1" x14ac:dyDescent="0.25">
      <c r="A705">
        <v>704</v>
      </c>
    </row>
    <row r="706" spans="1:11" x14ac:dyDescent="0.25">
      <c r="A706">
        <v>705</v>
      </c>
    </row>
    <row r="707" spans="1:11" x14ac:dyDescent="0.25">
      <c r="A707">
        <v>706</v>
      </c>
    </row>
    <row r="708" spans="1:11" x14ac:dyDescent="0.25">
      <c r="A708">
        <v>707</v>
      </c>
    </row>
    <row r="709" spans="1:11" x14ac:dyDescent="0.25">
      <c r="A709">
        <v>708</v>
      </c>
    </row>
    <row r="710" spans="1:11" x14ac:dyDescent="0.25">
      <c r="A710">
        <v>709</v>
      </c>
    </row>
    <row r="711" spans="1:11" x14ac:dyDescent="0.25">
      <c r="A711">
        <v>710</v>
      </c>
    </row>
    <row r="712" spans="1:11" x14ac:dyDescent="0.25">
      <c r="A712">
        <v>711</v>
      </c>
    </row>
    <row r="713" spans="1:11" x14ac:dyDescent="0.25">
      <c r="A713">
        <v>712</v>
      </c>
    </row>
    <row r="714" spans="1:11" x14ac:dyDescent="0.25">
      <c r="A714">
        <v>713</v>
      </c>
    </row>
    <row r="715" spans="1:11" x14ac:dyDescent="0.25">
      <c r="A715">
        <v>714</v>
      </c>
    </row>
    <row r="716" spans="1:11" x14ac:dyDescent="0.25">
      <c r="A716">
        <v>715</v>
      </c>
    </row>
    <row r="717" spans="1:11" x14ac:dyDescent="0.25">
      <c r="A717">
        <v>716</v>
      </c>
    </row>
    <row r="718" spans="1:11" x14ac:dyDescent="0.25">
      <c r="A718">
        <v>717</v>
      </c>
      <c r="J718">
        <v>38.916271000000002</v>
      </c>
      <c r="K718">
        <v>13.353313</v>
      </c>
    </row>
    <row r="719" spans="1:11" x14ac:dyDescent="0.25">
      <c r="A719">
        <v>718</v>
      </c>
      <c r="D719">
        <v>32.089649000000001</v>
      </c>
      <c r="E719">
        <v>5.9014629999999997</v>
      </c>
    </row>
    <row r="720" spans="1:11" x14ac:dyDescent="0.25">
      <c r="A720">
        <v>719</v>
      </c>
      <c r="D720">
        <v>32.092545000000001</v>
      </c>
      <c r="E720">
        <v>5.9224610000000002</v>
      </c>
    </row>
    <row r="721" spans="1:9" x14ac:dyDescent="0.25">
      <c r="A721">
        <v>720</v>
      </c>
      <c r="D721">
        <v>32.085598000000005</v>
      </c>
      <c r="E721">
        <v>5.8804639999999999</v>
      </c>
    </row>
    <row r="722" spans="1:9" x14ac:dyDescent="0.25">
      <c r="A722">
        <v>721</v>
      </c>
      <c r="D722">
        <v>32.093124000000003</v>
      </c>
      <c r="E722">
        <v>5.8827790000000002</v>
      </c>
    </row>
    <row r="723" spans="1:9" x14ac:dyDescent="0.25">
      <c r="A723">
        <v>722</v>
      </c>
      <c r="D723">
        <v>32.080336000000003</v>
      </c>
      <c r="E723">
        <v>5.9077250000000001</v>
      </c>
    </row>
    <row r="724" spans="1:9" x14ac:dyDescent="0.25">
      <c r="A724">
        <v>723</v>
      </c>
      <c r="B724">
        <v>36.933750000000003</v>
      </c>
      <c r="C724">
        <v>6.6372640000000001</v>
      </c>
      <c r="D724">
        <v>32.069073000000003</v>
      </c>
      <c r="E724">
        <v>5.8835160000000002</v>
      </c>
    </row>
    <row r="725" spans="1:9" x14ac:dyDescent="0.25">
      <c r="A725">
        <v>724</v>
      </c>
      <c r="B725">
        <v>36.905383999999998</v>
      </c>
      <c r="C725">
        <v>6.6554729999999998</v>
      </c>
      <c r="D725">
        <v>32.164014999999999</v>
      </c>
      <c r="E725">
        <v>5.8703589999999997</v>
      </c>
    </row>
    <row r="726" spans="1:9" x14ac:dyDescent="0.25">
      <c r="A726">
        <v>725</v>
      </c>
      <c r="B726">
        <v>36.940328999999998</v>
      </c>
      <c r="C726">
        <v>6.6206860000000001</v>
      </c>
      <c r="D726">
        <v>32.089649000000001</v>
      </c>
      <c r="E726">
        <v>5.9014629999999997</v>
      </c>
    </row>
    <row r="727" spans="1:9" x14ac:dyDescent="0.25">
      <c r="A727">
        <v>726</v>
      </c>
      <c r="B727">
        <v>36.944698000000002</v>
      </c>
      <c r="C727">
        <v>6.6336849999999998</v>
      </c>
      <c r="D727">
        <v>32.089649000000001</v>
      </c>
      <c r="E727">
        <v>5.9014629999999997</v>
      </c>
    </row>
    <row r="728" spans="1:9" x14ac:dyDescent="0.25">
      <c r="A728">
        <v>727</v>
      </c>
      <c r="B728">
        <v>36.953694999999996</v>
      </c>
      <c r="C728">
        <v>6.6270540000000002</v>
      </c>
      <c r="H728">
        <v>32.076965000000001</v>
      </c>
      <c r="I728">
        <v>5.6588969999999996</v>
      </c>
    </row>
    <row r="729" spans="1:9" x14ac:dyDescent="0.25">
      <c r="A729">
        <v>728</v>
      </c>
      <c r="B729">
        <v>36.933750000000003</v>
      </c>
      <c r="C729">
        <v>6.6372640000000001</v>
      </c>
      <c r="F729">
        <v>34.558199000000002</v>
      </c>
      <c r="G729">
        <v>8.632206</v>
      </c>
      <c r="H729">
        <v>32.137016000000003</v>
      </c>
      <c r="I729">
        <v>5.6215830000000002</v>
      </c>
    </row>
    <row r="730" spans="1:9" x14ac:dyDescent="0.25">
      <c r="A730">
        <v>729</v>
      </c>
      <c r="B730">
        <v>36.933750000000003</v>
      </c>
      <c r="C730">
        <v>6.6372640000000001</v>
      </c>
      <c r="F730">
        <v>34.502569000000001</v>
      </c>
      <c r="G730">
        <v>8.6047329999999995</v>
      </c>
      <c r="H730">
        <v>32.160173</v>
      </c>
      <c r="I730">
        <v>5.5996899999999998</v>
      </c>
    </row>
    <row r="731" spans="1:9" x14ac:dyDescent="0.25">
      <c r="A731">
        <v>730</v>
      </c>
      <c r="F731">
        <v>34.521622000000001</v>
      </c>
      <c r="G731">
        <v>8.5977870000000003</v>
      </c>
      <c r="H731">
        <v>32.157488000000001</v>
      </c>
      <c r="I731">
        <v>5.5757440000000003</v>
      </c>
    </row>
    <row r="732" spans="1:9" x14ac:dyDescent="0.25">
      <c r="A732">
        <v>731</v>
      </c>
      <c r="F732">
        <v>34.506990000000002</v>
      </c>
      <c r="G732">
        <v>8.6132589999999993</v>
      </c>
      <c r="H732">
        <v>32.007023000000004</v>
      </c>
      <c r="I732">
        <v>5.6178470000000003</v>
      </c>
    </row>
    <row r="733" spans="1:9" x14ac:dyDescent="0.25">
      <c r="A733">
        <v>732</v>
      </c>
      <c r="F733">
        <v>34.510517</v>
      </c>
      <c r="G733">
        <v>8.5993659999999998</v>
      </c>
      <c r="H733">
        <v>32.016128999999999</v>
      </c>
      <c r="I733">
        <v>5.6112679999999999</v>
      </c>
    </row>
    <row r="734" spans="1:9" x14ac:dyDescent="0.25">
      <c r="A734">
        <v>733</v>
      </c>
      <c r="F734">
        <v>34.513517</v>
      </c>
      <c r="G734">
        <v>8.6266800000000003</v>
      </c>
      <c r="H734">
        <v>32.079492999999999</v>
      </c>
      <c r="I734">
        <v>5.5538499999999997</v>
      </c>
    </row>
    <row r="735" spans="1:9" x14ac:dyDescent="0.25">
      <c r="A735">
        <v>734</v>
      </c>
      <c r="F735">
        <v>34.548725000000005</v>
      </c>
      <c r="G735">
        <v>8.6041019999999993</v>
      </c>
      <c r="H735">
        <v>32.112437999999997</v>
      </c>
      <c r="I735">
        <v>5.604584</v>
      </c>
    </row>
    <row r="736" spans="1:9" x14ac:dyDescent="0.25">
      <c r="A736">
        <v>735</v>
      </c>
      <c r="F736">
        <v>34.545147</v>
      </c>
      <c r="G736">
        <v>8.6026290000000003</v>
      </c>
      <c r="H736">
        <v>32.076965000000001</v>
      </c>
      <c r="I736">
        <v>5.6588969999999996</v>
      </c>
    </row>
    <row r="737" spans="1:9" x14ac:dyDescent="0.25">
      <c r="A737">
        <v>736</v>
      </c>
      <c r="F737">
        <v>34.558199000000002</v>
      </c>
      <c r="G737">
        <v>8.632206</v>
      </c>
    </row>
    <row r="738" spans="1:9" x14ac:dyDescent="0.25">
      <c r="A738">
        <v>737</v>
      </c>
    </row>
    <row r="739" spans="1:9" x14ac:dyDescent="0.25">
      <c r="A739">
        <v>738</v>
      </c>
    </row>
    <row r="740" spans="1:9" x14ac:dyDescent="0.25">
      <c r="A740">
        <v>739</v>
      </c>
    </row>
    <row r="741" spans="1:9" x14ac:dyDescent="0.25">
      <c r="A741">
        <v>740</v>
      </c>
    </row>
    <row r="742" spans="1:9" x14ac:dyDescent="0.25">
      <c r="A742">
        <v>741</v>
      </c>
      <c r="D742">
        <v>59.608387</v>
      </c>
      <c r="E742">
        <v>5.195449</v>
      </c>
    </row>
    <row r="743" spans="1:9" x14ac:dyDescent="0.25">
      <c r="A743">
        <v>742</v>
      </c>
      <c r="D743">
        <v>59.601280000000003</v>
      </c>
      <c r="E743">
        <v>5.1642929999999998</v>
      </c>
    </row>
    <row r="744" spans="1:9" x14ac:dyDescent="0.25">
      <c r="A744">
        <v>743</v>
      </c>
      <c r="D744">
        <v>59.534388999999997</v>
      </c>
      <c r="E744">
        <v>5.1611880000000001</v>
      </c>
    </row>
    <row r="745" spans="1:9" x14ac:dyDescent="0.25">
      <c r="A745">
        <v>744</v>
      </c>
      <c r="D745">
        <v>59.589863000000001</v>
      </c>
      <c r="E745">
        <v>5.1332950000000004</v>
      </c>
    </row>
    <row r="746" spans="1:9" x14ac:dyDescent="0.25">
      <c r="A746">
        <v>745</v>
      </c>
      <c r="D746">
        <v>59.610863000000002</v>
      </c>
      <c r="E746">
        <v>5.1065060000000004</v>
      </c>
    </row>
    <row r="747" spans="1:9" x14ac:dyDescent="0.25">
      <c r="A747">
        <v>746</v>
      </c>
      <c r="B747">
        <v>64.75394399999999</v>
      </c>
      <c r="C747">
        <v>6.8127800000000001</v>
      </c>
      <c r="D747">
        <v>59.589072999999999</v>
      </c>
      <c r="E747">
        <v>5.116822</v>
      </c>
    </row>
    <row r="748" spans="1:9" x14ac:dyDescent="0.25">
      <c r="A748">
        <v>747</v>
      </c>
      <c r="B748">
        <v>64.784785999999997</v>
      </c>
      <c r="C748">
        <v>6.7770989999999998</v>
      </c>
      <c r="D748">
        <v>59.608387</v>
      </c>
      <c r="E748">
        <v>5.195449</v>
      </c>
    </row>
    <row r="749" spans="1:9" x14ac:dyDescent="0.25">
      <c r="A749">
        <v>748</v>
      </c>
      <c r="B749">
        <v>64.774887000000007</v>
      </c>
      <c r="C749">
        <v>6.7789929999999998</v>
      </c>
      <c r="D749">
        <v>59.608387</v>
      </c>
      <c r="E749">
        <v>5.195449</v>
      </c>
    </row>
    <row r="750" spans="1:9" x14ac:dyDescent="0.25">
      <c r="A750">
        <v>749</v>
      </c>
      <c r="B750">
        <v>64.720050999999998</v>
      </c>
      <c r="C750">
        <v>6.7868870000000001</v>
      </c>
    </row>
    <row r="751" spans="1:9" x14ac:dyDescent="0.25">
      <c r="A751">
        <v>750</v>
      </c>
      <c r="B751">
        <v>64.720473999999996</v>
      </c>
      <c r="C751">
        <v>6.7962020000000001</v>
      </c>
      <c r="H751">
        <v>61.512385999999999</v>
      </c>
      <c r="I751">
        <v>4.2392919999999998</v>
      </c>
    </row>
    <row r="752" spans="1:9" x14ac:dyDescent="0.25">
      <c r="A752">
        <v>751</v>
      </c>
      <c r="B752">
        <v>64.75394399999999</v>
      </c>
      <c r="C752">
        <v>6.8127800000000001</v>
      </c>
      <c r="F752">
        <v>62.989413999999996</v>
      </c>
      <c r="G752">
        <v>7.6796800000000003</v>
      </c>
      <c r="H752">
        <v>61.565277000000002</v>
      </c>
      <c r="I752">
        <v>4.2518700000000003</v>
      </c>
    </row>
    <row r="753" spans="1:9" x14ac:dyDescent="0.25">
      <c r="A753">
        <v>752</v>
      </c>
      <c r="F753">
        <v>63.159877999999999</v>
      </c>
      <c r="G753">
        <v>7.6992580000000004</v>
      </c>
      <c r="H753">
        <v>61.551067000000003</v>
      </c>
      <c r="I753">
        <v>4.2480279999999997</v>
      </c>
    </row>
    <row r="754" spans="1:9" x14ac:dyDescent="0.25">
      <c r="A754">
        <v>753</v>
      </c>
      <c r="F754">
        <v>63.115825999999998</v>
      </c>
      <c r="G754">
        <v>7.6997840000000002</v>
      </c>
      <c r="H754">
        <v>61.567332999999998</v>
      </c>
      <c r="I754">
        <v>4.259817</v>
      </c>
    </row>
    <row r="755" spans="1:9" x14ac:dyDescent="0.25">
      <c r="A755">
        <v>754</v>
      </c>
      <c r="F755">
        <v>63.052146999999998</v>
      </c>
      <c r="G755">
        <v>7.7217830000000003</v>
      </c>
      <c r="H755">
        <v>61.59507</v>
      </c>
      <c r="I755">
        <v>4.2585540000000002</v>
      </c>
    </row>
    <row r="756" spans="1:9" x14ac:dyDescent="0.25">
      <c r="A756">
        <v>755</v>
      </c>
      <c r="F756">
        <v>63.072353</v>
      </c>
      <c r="G756">
        <v>7.7315189999999996</v>
      </c>
      <c r="H756">
        <v>61.518962999999999</v>
      </c>
      <c r="I756">
        <v>4.2312390000000004</v>
      </c>
    </row>
    <row r="757" spans="1:9" x14ac:dyDescent="0.25">
      <c r="A757">
        <v>756</v>
      </c>
      <c r="F757">
        <v>63.070618000000003</v>
      </c>
      <c r="G757">
        <v>7.7380449999999996</v>
      </c>
      <c r="H757">
        <v>61.579540000000001</v>
      </c>
      <c r="I757">
        <v>4.2731839999999996</v>
      </c>
    </row>
    <row r="758" spans="1:9" x14ac:dyDescent="0.25">
      <c r="A758">
        <v>757</v>
      </c>
      <c r="F758">
        <v>63.081566000000002</v>
      </c>
      <c r="G758">
        <v>7.7938840000000003</v>
      </c>
      <c r="H758">
        <v>61.525329999999997</v>
      </c>
      <c r="I758">
        <v>4.3635479999999998</v>
      </c>
    </row>
    <row r="759" spans="1:9" x14ac:dyDescent="0.25">
      <c r="A759">
        <v>758</v>
      </c>
      <c r="F759">
        <v>62.989413999999996</v>
      </c>
      <c r="G759">
        <v>7.6796800000000003</v>
      </c>
    </row>
    <row r="760" spans="1:9" x14ac:dyDescent="0.25">
      <c r="A760">
        <v>759</v>
      </c>
    </row>
    <row r="761" spans="1:9" x14ac:dyDescent="0.25">
      <c r="A761">
        <v>760</v>
      </c>
    </row>
    <row r="762" spans="1:9" x14ac:dyDescent="0.25">
      <c r="A762">
        <v>761</v>
      </c>
    </row>
    <row r="763" spans="1:9" x14ac:dyDescent="0.25">
      <c r="A763">
        <v>762</v>
      </c>
      <c r="D763">
        <v>82.646649000000011</v>
      </c>
      <c r="E763">
        <v>5.8669589999999996</v>
      </c>
    </row>
    <row r="764" spans="1:9" x14ac:dyDescent="0.25">
      <c r="A764">
        <v>763</v>
      </c>
      <c r="D764">
        <v>82.655772000000013</v>
      </c>
      <c r="E764">
        <v>5.8484020000000001</v>
      </c>
    </row>
    <row r="765" spans="1:9" x14ac:dyDescent="0.25">
      <c r="A765">
        <v>764</v>
      </c>
      <c r="D765">
        <v>82.666494</v>
      </c>
      <c r="E765">
        <v>5.8282990000000003</v>
      </c>
    </row>
    <row r="766" spans="1:9" x14ac:dyDescent="0.25">
      <c r="A766">
        <v>765</v>
      </c>
      <c r="B766">
        <v>86.676753000000005</v>
      </c>
      <c r="C766">
        <v>7.2519070000000001</v>
      </c>
      <c r="D766">
        <v>82.644330000000011</v>
      </c>
      <c r="E766">
        <v>5.8292270000000004</v>
      </c>
    </row>
    <row r="767" spans="1:9" x14ac:dyDescent="0.25">
      <c r="A767">
        <v>766</v>
      </c>
      <c r="B767">
        <v>86.729483000000002</v>
      </c>
      <c r="C767">
        <v>7.2516499999999997</v>
      </c>
      <c r="D767">
        <v>82.629175000000004</v>
      </c>
      <c r="E767">
        <v>5.8300510000000001</v>
      </c>
    </row>
    <row r="768" spans="1:9" x14ac:dyDescent="0.25">
      <c r="A768">
        <v>767</v>
      </c>
      <c r="B768">
        <v>86.707835000000003</v>
      </c>
      <c r="C768">
        <v>7.2473200000000002</v>
      </c>
      <c r="D768">
        <v>82.649999000000008</v>
      </c>
      <c r="E768">
        <v>5.8358759999999998</v>
      </c>
    </row>
    <row r="769" spans="1:9" x14ac:dyDescent="0.25">
      <c r="A769">
        <v>768</v>
      </c>
      <c r="B769">
        <v>86.690463000000008</v>
      </c>
      <c r="C769">
        <v>7.2414949999999996</v>
      </c>
      <c r="D769">
        <v>82.646649000000011</v>
      </c>
      <c r="E769">
        <v>5.8669589999999996</v>
      </c>
    </row>
    <row r="770" spans="1:9" x14ac:dyDescent="0.25">
      <c r="A770">
        <v>769</v>
      </c>
      <c r="B770">
        <v>86.683299000000005</v>
      </c>
      <c r="C770">
        <v>7.2539179999999996</v>
      </c>
    </row>
    <row r="771" spans="1:9" x14ac:dyDescent="0.25">
      <c r="A771">
        <v>770</v>
      </c>
      <c r="B771">
        <v>86.696185</v>
      </c>
      <c r="C771">
        <v>7.2839689999999999</v>
      </c>
    </row>
    <row r="772" spans="1:9" x14ac:dyDescent="0.25">
      <c r="A772">
        <v>771</v>
      </c>
      <c r="B772">
        <v>86.676753000000005</v>
      </c>
      <c r="C772">
        <v>7.2519070000000001</v>
      </c>
    </row>
    <row r="773" spans="1:9" x14ac:dyDescent="0.25">
      <c r="A773">
        <v>772</v>
      </c>
      <c r="B773">
        <v>86.676753000000005</v>
      </c>
      <c r="C773">
        <v>7.2519070000000001</v>
      </c>
      <c r="F773">
        <v>86.600979000000009</v>
      </c>
      <c r="G773">
        <v>8.3919069999999998</v>
      </c>
      <c r="H773">
        <v>85.919174000000012</v>
      </c>
      <c r="I773">
        <v>5.1072680000000004</v>
      </c>
    </row>
    <row r="774" spans="1:9" x14ac:dyDescent="0.25">
      <c r="A774">
        <v>773</v>
      </c>
      <c r="F774">
        <v>86.592680000000001</v>
      </c>
      <c r="G774">
        <v>8.3773199999999992</v>
      </c>
      <c r="H774">
        <v>85.927938000000012</v>
      </c>
      <c r="I774">
        <v>5.1109799999999996</v>
      </c>
    </row>
    <row r="775" spans="1:9" x14ac:dyDescent="0.25">
      <c r="A775">
        <v>774</v>
      </c>
      <c r="F775">
        <v>86.612576000000004</v>
      </c>
      <c r="G775">
        <v>8.3902059999999992</v>
      </c>
      <c r="H775">
        <v>85.921082000000013</v>
      </c>
      <c r="I775">
        <v>5.0951550000000001</v>
      </c>
    </row>
    <row r="776" spans="1:9" x14ac:dyDescent="0.25">
      <c r="A776">
        <v>775</v>
      </c>
      <c r="F776">
        <v>86.649071000000006</v>
      </c>
      <c r="G776">
        <v>8.4580939999999991</v>
      </c>
      <c r="H776">
        <v>85.97108200000001</v>
      </c>
      <c r="I776">
        <v>5.1077839999999997</v>
      </c>
    </row>
    <row r="777" spans="1:9" x14ac:dyDescent="0.25">
      <c r="A777">
        <v>776</v>
      </c>
      <c r="F777">
        <v>86.618453000000002</v>
      </c>
      <c r="G777">
        <v>8.4814430000000005</v>
      </c>
      <c r="H777">
        <v>85.928195000000002</v>
      </c>
      <c r="I777">
        <v>5.1538659999999998</v>
      </c>
    </row>
    <row r="778" spans="1:9" x14ac:dyDescent="0.25">
      <c r="A778">
        <v>777</v>
      </c>
      <c r="F778">
        <v>86.598969000000011</v>
      </c>
      <c r="G778">
        <v>8.4608249999999998</v>
      </c>
      <c r="H778">
        <v>85.965875000000011</v>
      </c>
      <c r="I778">
        <v>5.1302070000000004</v>
      </c>
    </row>
    <row r="779" spans="1:9" x14ac:dyDescent="0.25">
      <c r="A779">
        <v>778</v>
      </c>
      <c r="F779">
        <v>86.628298000000001</v>
      </c>
      <c r="G779">
        <v>8.4837640000000007</v>
      </c>
      <c r="H779">
        <v>85.919174000000012</v>
      </c>
      <c r="I779">
        <v>5.1072680000000004</v>
      </c>
    </row>
    <row r="780" spans="1:9" x14ac:dyDescent="0.25">
      <c r="A780">
        <v>779</v>
      </c>
      <c r="F780">
        <v>86.600979000000009</v>
      </c>
      <c r="G780">
        <v>8.3919069999999998</v>
      </c>
    </row>
    <row r="781" spans="1:9" x14ac:dyDescent="0.25">
      <c r="A781">
        <v>780</v>
      </c>
    </row>
    <row r="782" spans="1:9" x14ac:dyDescent="0.25">
      <c r="A782">
        <v>781</v>
      </c>
    </row>
    <row r="783" spans="1:9" x14ac:dyDescent="0.25">
      <c r="A783">
        <v>782</v>
      </c>
    </row>
    <row r="784" spans="1:9" x14ac:dyDescent="0.25">
      <c r="A784">
        <v>783</v>
      </c>
    </row>
    <row r="785" spans="1:9" x14ac:dyDescent="0.25">
      <c r="A785">
        <v>784</v>
      </c>
      <c r="D785">
        <v>112.24267800000001</v>
      </c>
      <c r="E785">
        <v>5.9252060000000002</v>
      </c>
    </row>
    <row r="786" spans="1:9" x14ac:dyDescent="0.25">
      <c r="A786">
        <v>785</v>
      </c>
      <c r="D786">
        <v>112.27515300000002</v>
      </c>
      <c r="E786">
        <v>5.9296389999999999</v>
      </c>
    </row>
    <row r="787" spans="1:9" x14ac:dyDescent="0.25">
      <c r="A787">
        <v>786</v>
      </c>
      <c r="D787">
        <v>112.18577100000002</v>
      </c>
      <c r="E787">
        <v>5.9116499999999998</v>
      </c>
    </row>
    <row r="788" spans="1:9" x14ac:dyDescent="0.25">
      <c r="A788">
        <v>787</v>
      </c>
      <c r="B788">
        <v>117.45443200000001</v>
      </c>
      <c r="C788">
        <v>7.9988659999999996</v>
      </c>
      <c r="D788">
        <v>112.24530700000001</v>
      </c>
      <c r="E788">
        <v>5.8827319999999999</v>
      </c>
    </row>
    <row r="789" spans="1:9" x14ac:dyDescent="0.25">
      <c r="A789">
        <v>788</v>
      </c>
      <c r="B789">
        <v>117.46762700000001</v>
      </c>
      <c r="C789">
        <v>8.0090210000000006</v>
      </c>
      <c r="D789">
        <v>112.23371</v>
      </c>
      <c r="E789">
        <v>5.8720100000000004</v>
      </c>
    </row>
    <row r="790" spans="1:9" x14ac:dyDescent="0.25">
      <c r="A790">
        <v>789</v>
      </c>
      <c r="B790">
        <v>117.46690600000001</v>
      </c>
      <c r="C790">
        <v>8.0092269999999992</v>
      </c>
      <c r="D790">
        <v>112.28422800000001</v>
      </c>
      <c r="E790">
        <v>5.9303090000000003</v>
      </c>
    </row>
    <row r="791" spans="1:9" x14ac:dyDescent="0.25">
      <c r="A791">
        <v>790</v>
      </c>
      <c r="B791">
        <v>117.45025900000002</v>
      </c>
      <c r="C791">
        <v>8.0065460000000002</v>
      </c>
      <c r="D791">
        <v>112.24267800000001</v>
      </c>
      <c r="E791">
        <v>5.9252060000000002</v>
      </c>
    </row>
    <row r="792" spans="1:9" x14ac:dyDescent="0.25">
      <c r="A792">
        <v>791</v>
      </c>
      <c r="B792">
        <v>117.435</v>
      </c>
      <c r="C792">
        <v>7.9883509999999998</v>
      </c>
    </row>
    <row r="793" spans="1:9" x14ac:dyDescent="0.25">
      <c r="A793">
        <v>792</v>
      </c>
      <c r="B793">
        <v>117.45505</v>
      </c>
      <c r="C793">
        <v>7.9806699999999999</v>
      </c>
    </row>
    <row r="794" spans="1:9" x14ac:dyDescent="0.25">
      <c r="A794">
        <v>793</v>
      </c>
      <c r="B794">
        <v>117.52293600000002</v>
      </c>
      <c r="C794">
        <v>7.9450519999999996</v>
      </c>
    </row>
    <row r="795" spans="1:9" x14ac:dyDescent="0.25">
      <c r="A795">
        <v>794</v>
      </c>
      <c r="B795">
        <v>117.45443200000001</v>
      </c>
      <c r="C795">
        <v>7.9988659999999996</v>
      </c>
    </row>
    <row r="796" spans="1:9" x14ac:dyDescent="0.25">
      <c r="A796">
        <v>795</v>
      </c>
      <c r="F796">
        <v>118.86365700000002</v>
      </c>
      <c r="G796">
        <v>9.2096909999999994</v>
      </c>
      <c r="H796">
        <v>119.03494900000001</v>
      </c>
      <c r="I796">
        <v>6.2271140000000003</v>
      </c>
    </row>
    <row r="797" spans="1:9" x14ac:dyDescent="0.25">
      <c r="A797">
        <v>796</v>
      </c>
      <c r="F797">
        <v>118.90639000000002</v>
      </c>
      <c r="G797">
        <v>9.2202579999999994</v>
      </c>
      <c r="H797">
        <v>119.06309400000001</v>
      </c>
      <c r="I797">
        <v>6.1958250000000001</v>
      </c>
    </row>
    <row r="798" spans="1:9" x14ac:dyDescent="0.25">
      <c r="A798">
        <v>797</v>
      </c>
      <c r="F798">
        <v>118.87530800000002</v>
      </c>
      <c r="G798">
        <v>9.1891239999999996</v>
      </c>
      <c r="H798">
        <v>119.0334</v>
      </c>
      <c r="I798">
        <v>6.1893820000000002</v>
      </c>
    </row>
    <row r="799" spans="1:9" x14ac:dyDescent="0.25">
      <c r="A799">
        <v>798</v>
      </c>
      <c r="F799">
        <v>118.84149400000001</v>
      </c>
      <c r="G799">
        <v>9.1641239999999993</v>
      </c>
      <c r="H799">
        <v>119.037936</v>
      </c>
      <c r="I799">
        <v>6.1704639999999999</v>
      </c>
    </row>
    <row r="800" spans="1:9" x14ac:dyDescent="0.25">
      <c r="A800">
        <v>799</v>
      </c>
      <c r="F800">
        <v>118.86288300000001</v>
      </c>
      <c r="G800">
        <v>9.1712369999999996</v>
      </c>
      <c r="H800">
        <v>119.01721400000001</v>
      </c>
      <c r="I800">
        <v>6.1581440000000001</v>
      </c>
    </row>
    <row r="801" spans="1:9" x14ac:dyDescent="0.25">
      <c r="A801">
        <v>800</v>
      </c>
      <c r="F801">
        <v>118.89711200000001</v>
      </c>
      <c r="G801">
        <v>9.2081970000000002</v>
      </c>
      <c r="H801">
        <v>119.09675100000001</v>
      </c>
      <c r="I801">
        <v>6.1237630000000003</v>
      </c>
    </row>
    <row r="802" spans="1:9" x14ac:dyDescent="0.25">
      <c r="A802">
        <v>801</v>
      </c>
      <c r="F802">
        <v>118.92000100000001</v>
      </c>
      <c r="G802">
        <v>9.2307729999999992</v>
      </c>
      <c r="H802">
        <v>119.055205</v>
      </c>
      <c r="I802">
        <v>6.1465459999999998</v>
      </c>
    </row>
    <row r="803" spans="1:9" x14ac:dyDescent="0.25">
      <c r="A803">
        <v>802</v>
      </c>
      <c r="F803">
        <v>118.86365700000002</v>
      </c>
      <c r="G803">
        <v>9.2096909999999994</v>
      </c>
      <c r="H803">
        <v>119.03494900000001</v>
      </c>
      <c r="I803">
        <v>6.2271140000000003</v>
      </c>
    </row>
    <row r="804" spans="1:9" x14ac:dyDescent="0.25">
      <c r="A804">
        <v>803</v>
      </c>
    </row>
    <row r="805" spans="1:9" x14ac:dyDescent="0.25">
      <c r="A805">
        <v>804</v>
      </c>
    </row>
    <row r="806" spans="1:9" x14ac:dyDescent="0.25">
      <c r="A806">
        <v>805</v>
      </c>
      <c r="B806">
        <v>150.35835500000002</v>
      </c>
      <c r="C806">
        <v>10.096731</v>
      </c>
    </row>
    <row r="807" spans="1:9" x14ac:dyDescent="0.25">
      <c r="A807">
        <v>806</v>
      </c>
      <c r="B807">
        <v>150.35835500000002</v>
      </c>
      <c r="C807">
        <v>10.096731</v>
      </c>
    </row>
    <row r="808" spans="1:9" x14ac:dyDescent="0.25">
      <c r="A808">
        <v>807</v>
      </c>
      <c r="B808">
        <v>150.35835500000002</v>
      </c>
      <c r="C808">
        <v>10.096731</v>
      </c>
    </row>
    <row r="809" spans="1:9" x14ac:dyDescent="0.25">
      <c r="A809">
        <v>808</v>
      </c>
      <c r="B809">
        <v>150.35835500000002</v>
      </c>
      <c r="C809">
        <v>10.096731</v>
      </c>
      <c r="D809">
        <v>152.72498200000001</v>
      </c>
      <c r="E809">
        <v>8.264303</v>
      </c>
    </row>
    <row r="810" spans="1:9" x14ac:dyDescent="0.25">
      <c r="A810">
        <v>809</v>
      </c>
      <c r="B810">
        <v>150.35835500000002</v>
      </c>
      <c r="C810">
        <v>10.096731</v>
      </c>
      <c r="D810">
        <v>152.72498200000001</v>
      </c>
      <c r="E810">
        <v>8.264303</v>
      </c>
    </row>
    <row r="811" spans="1:9" x14ac:dyDescent="0.25">
      <c r="A811">
        <v>810</v>
      </c>
      <c r="B811">
        <v>150.35835500000002</v>
      </c>
      <c r="C811">
        <v>10.096731</v>
      </c>
      <c r="D811">
        <v>152.72498200000001</v>
      </c>
      <c r="E811">
        <v>8.264303</v>
      </c>
    </row>
    <row r="812" spans="1:9" x14ac:dyDescent="0.25">
      <c r="A812">
        <v>811</v>
      </c>
      <c r="B812">
        <v>150.35835500000002</v>
      </c>
      <c r="C812">
        <v>10.096731</v>
      </c>
      <c r="D812">
        <v>152.72498200000001</v>
      </c>
      <c r="E812">
        <v>8.264303</v>
      </c>
    </row>
    <row r="813" spans="1:9" x14ac:dyDescent="0.25">
      <c r="A813">
        <v>812</v>
      </c>
      <c r="D813">
        <v>152.72498200000001</v>
      </c>
      <c r="E813">
        <v>8.264303</v>
      </c>
    </row>
    <row r="814" spans="1:9" x14ac:dyDescent="0.25">
      <c r="A814">
        <v>813</v>
      </c>
      <c r="D814">
        <v>152.72498200000001</v>
      </c>
      <c r="E814">
        <v>8.264303</v>
      </c>
    </row>
    <row r="815" spans="1:9" x14ac:dyDescent="0.25">
      <c r="A815">
        <v>814</v>
      </c>
      <c r="D815">
        <v>152.72498200000001</v>
      </c>
      <c r="E815">
        <v>8.264303</v>
      </c>
    </row>
    <row r="816" spans="1:9" x14ac:dyDescent="0.25">
      <c r="A816">
        <v>815</v>
      </c>
    </row>
    <row r="817" spans="1:9" x14ac:dyDescent="0.25">
      <c r="A817">
        <v>816</v>
      </c>
      <c r="F817">
        <v>154.46607499999999</v>
      </c>
      <c r="G817">
        <v>10.201468</v>
      </c>
      <c r="H817">
        <v>153.589369</v>
      </c>
      <c r="I817">
        <v>7.6145949999999996</v>
      </c>
    </row>
    <row r="818" spans="1:9" x14ac:dyDescent="0.25">
      <c r="A818">
        <v>817</v>
      </c>
      <c r="F818">
        <v>154.48071400000001</v>
      </c>
      <c r="G818">
        <v>10.245589000000001</v>
      </c>
      <c r="H818">
        <v>153.62632600000001</v>
      </c>
      <c r="I818">
        <v>7.5348050000000004</v>
      </c>
    </row>
    <row r="819" spans="1:9" x14ac:dyDescent="0.25">
      <c r="A819">
        <v>818</v>
      </c>
      <c r="F819">
        <v>154.380358</v>
      </c>
      <c r="G819">
        <v>10.269917</v>
      </c>
      <c r="H819">
        <v>153.320672</v>
      </c>
      <c r="I819">
        <v>7.6141829999999997</v>
      </c>
    </row>
    <row r="820" spans="1:9" x14ac:dyDescent="0.25">
      <c r="A820">
        <v>819</v>
      </c>
      <c r="F820">
        <v>154.293868</v>
      </c>
      <c r="G820">
        <v>10.316565000000001</v>
      </c>
      <c r="H820">
        <v>153.42386299999998</v>
      </c>
      <c r="I820">
        <v>7.5215069999999997</v>
      </c>
    </row>
    <row r="821" spans="1:9" x14ac:dyDescent="0.25">
      <c r="A821">
        <v>820</v>
      </c>
      <c r="F821">
        <v>154.377059</v>
      </c>
      <c r="G821">
        <v>10.334346999999999</v>
      </c>
      <c r="H821">
        <v>153.56215399999999</v>
      </c>
      <c r="I821">
        <v>7.5490320000000004</v>
      </c>
    </row>
    <row r="822" spans="1:9" x14ac:dyDescent="0.25">
      <c r="A822">
        <v>821</v>
      </c>
      <c r="F822">
        <v>154.45324099999999</v>
      </c>
      <c r="G822">
        <v>10.207190000000001</v>
      </c>
      <c r="H822">
        <v>153.648799</v>
      </c>
      <c r="I822">
        <v>7.5290850000000002</v>
      </c>
    </row>
    <row r="823" spans="1:9" x14ac:dyDescent="0.25">
      <c r="A823">
        <v>822</v>
      </c>
      <c r="F823">
        <v>154.46607499999999</v>
      </c>
      <c r="G823">
        <v>10.201468</v>
      </c>
      <c r="H823">
        <v>153.589369</v>
      </c>
      <c r="I823">
        <v>7.6145949999999996</v>
      </c>
    </row>
    <row r="824" spans="1:9" x14ac:dyDescent="0.25">
      <c r="A824">
        <v>823</v>
      </c>
    </row>
    <row r="825" spans="1:9" x14ac:dyDescent="0.25">
      <c r="A825">
        <v>824</v>
      </c>
    </row>
    <row r="826" spans="1:9" x14ac:dyDescent="0.25">
      <c r="A826">
        <v>825</v>
      </c>
    </row>
    <row r="827" spans="1:9" x14ac:dyDescent="0.25">
      <c r="A827">
        <v>826</v>
      </c>
    </row>
    <row r="828" spans="1:9" x14ac:dyDescent="0.25">
      <c r="A828">
        <v>827</v>
      </c>
      <c r="B828">
        <v>175.349761</v>
      </c>
      <c r="C828">
        <v>7.7120129999999998</v>
      </c>
    </row>
    <row r="829" spans="1:9" x14ac:dyDescent="0.25">
      <c r="A829">
        <v>828</v>
      </c>
      <c r="B829">
        <v>175.43130200000002</v>
      </c>
      <c r="C829">
        <v>7.7185589999999999</v>
      </c>
    </row>
    <row r="830" spans="1:9" x14ac:dyDescent="0.25">
      <c r="A830">
        <v>829</v>
      </c>
      <c r="B830">
        <v>175.39753999999999</v>
      </c>
      <c r="C830">
        <v>7.7374229999999997</v>
      </c>
    </row>
    <row r="831" spans="1:9" x14ac:dyDescent="0.25">
      <c r="A831">
        <v>830</v>
      </c>
      <c r="B831">
        <v>175.41769499999998</v>
      </c>
      <c r="C831">
        <v>7.7471139999999998</v>
      </c>
    </row>
    <row r="832" spans="1:9" x14ac:dyDescent="0.25">
      <c r="A832">
        <v>831</v>
      </c>
      <c r="B832">
        <v>175.41114899999999</v>
      </c>
      <c r="C832">
        <v>7.7197959999999997</v>
      </c>
    </row>
    <row r="833" spans="1:9" x14ac:dyDescent="0.25">
      <c r="A833">
        <v>832</v>
      </c>
      <c r="B833">
        <v>175.431352</v>
      </c>
      <c r="C833">
        <v>7.7096929999999997</v>
      </c>
      <c r="D833">
        <v>181.64983699999999</v>
      </c>
      <c r="E833">
        <v>6.1418900000000001</v>
      </c>
    </row>
    <row r="834" spans="1:9" x14ac:dyDescent="0.25">
      <c r="A834">
        <v>833</v>
      </c>
      <c r="B834">
        <v>175.349761</v>
      </c>
      <c r="C834">
        <v>7.7120129999999998</v>
      </c>
      <c r="D834">
        <v>181.57700700000001</v>
      </c>
      <c r="E834">
        <v>6.0616880000000002</v>
      </c>
    </row>
    <row r="835" spans="1:9" x14ac:dyDescent="0.25">
      <c r="A835">
        <v>834</v>
      </c>
      <c r="D835">
        <v>181.63947999999999</v>
      </c>
      <c r="E835">
        <v>6.0815840000000003</v>
      </c>
    </row>
    <row r="836" spans="1:9" x14ac:dyDescent="0.25">
      <c r="A836">
        <v>835</v>
      </c>
      <c r="D836">
        <v>181.62365299999999</v>
      </c>
      <c r="E836">
        <v>6.0812229999999996</v>
      </c>
    </row>
    <row r="837" spans="1:9" x14ac:dyDescent="0.25">
      <c r="A837">
        <v>836</v>
      </c>
      <c r="D837">
        <v>181.64983699999999</v>
      </c>
      <c r="E837">
        <v>6.1418900000000001</v>
      </c>
    </row>
    <row r="838" spans="1:9" x14ac:dyDescent="0.25">
      <c r="A838">
        <v>837</v>
      </c>
      <c r="D838">
        <v>181.64983699999999</v>
      </c>
      <c r="E838">
        <v>6.1418900000000001</v>
      </c>
    </row>
    <row r="839" spans="1:9" x14ac:dyDescent="0.25">
      <c r="A839">
        <v>838</v>
      </c>
    </row>
    <row r="840" spans="1:9" x14ac:dyDescent="0.25">
      <c r="A840">
        <v>839</v>
      </c>
      <c r="F840">
        <v>184.48716300000001</v>
      </c>
      <c r="G840">
        <v>8.8567970000000003</v>
      </c>
      <c r="H840">
        <v>183.58478500000001</v>
      </c>
      <c r="I840">
        <v>5.9701979999999999</v>
      </c>
    </row>
    <row r="841" spans="1:9" x14ac:dyDescent="0.25">
      <c r="A841">
        <v>840</v>
      </c>
      <c r="F841">
        <v>184.47206</v>
      </c>
      <c r="G841">
        <v>8.8149429999999995</v>
      </c>
      <c r="H841">
        <v>183.58478500000001</v>
      </c>
      <c r="I841">
        <v>5.9701979999999999</v>
      </c>
    </row>
    <row r="842" spans="1:9" x14ac:dyDescent="0.25">
      <c r="A842">
        <v>841</v>
      </c>
      <c r="F842">
        <v>184.434741</v>
      </c>
      <c r="G842">
        <v>8.8322109999999991</v>
      </c>
      <c r="H842">
        <v>183.58499399999999</v>
      </c>
      <c r="I842">
        <v>5.8858730000000001</v>
      </c>
    </row>
    <row r="843" spans="1:9" x14ac:dyDescent="0.25">
      <c r="A843">
        <v>842</v>
      </c>
      <c r="F843">
        <v>184.39515599999999</v>
      </c>
      <c r="G843">
        <v>8.8476739999999996</v>
      </c>
      <c r="H843">
        <v>183.61627899999999</v>
      </c>
      <c r="I843">
        <v>5.8889649999999998</v>
      </c>
    </row>
    <row r="844" spans="1:9" x14ac:dyDescent="0.25">
      <c r="A844">
        <v>843</v>
      </c>
      <c r="F844">
        <v>184.41644199999999</v>
      </c>
      <c r="G844">
        <v>8.8203549999999993</v>
      </c>
      <c r="H844">
        <v>183.60437300000001</v>
      </c>
      <c r="I844">
        <v>5.8693270000000002</v>
      </c>
    </row>
    <row r="845" spans="1:9" x14ac:dyDescent="0.25">
      <c r="A845">
        <v>844</v>
      </c>
      <c r="F845">
        <v>184.462165</v>
      </c>
      <c r="G845">
        <v>8.8521590000000003</v>
      </c>
      <c r="H845">
        <v>183.55545699999999</v>
      </c>
      <c r="I845">
        <v>5.9033980000000001</v>
      </c>
    </row>
    <row r="846" spans="1:9" x14ac:dyDescent="0.25">
      <c r="A846">
        <v>845</v>
      </c>
      <c r="F846">
        <v>184.468864</v>
      </c>
      <c r="G846">
        <v>8.8632399999999993</v>
      </c>
      <c r="H846">
        <v>183.52551199999999</v>
      </c>
      <c r="I846">
        <v>5.8769559999999998</v>
      </c>
    </row>
    <row r="847" spans="1:9" x14ac:dyDescent="0.25">
      <c r="A847">
        <v>846</v>
      </c>
      <c r="F847">
        <v>184.48716300000001</v>
      </c>
      <c r="G847">
        <v>8.8567970000000003</v>
      </c>
      <c r="H847">
        <v>183.58478500000001</v>
      </c>
      <c r="I847">
        <v>5.9701979999999999</v>
      </c>
    </row>
    <row r="848" spans="1:9" x14ac:dyDescent="0.25">
      <c r="A848">
        <v>847</v>
      </c>
    </row>
    <row r="849" spans="1:9" x14ac:dyDescent="0.25">
      <c r="A849">
        <v>848</v>
      </c>
      <c r="B849">
        <v>205.55228299999999</v>
      </c>
      <c r="C849">
        <v>7.1382279999999998</v>
      </c>
    </row>
    <row r="850" spans="1:9" x14ac:dyDescent="0.25">
      <c r="A850">
        <v>849</v>
      </c>
      <c r="B850">
        <v>205.615318</v>
      </c>
      <c r="C850">
        <v>7.1100849999999998</v>
      </c>
    </row>
    <row r="851" spans="1:9" x14ac:dyDescent="0.25">
      <c r="A851">
        <v>850</v>
      </c>
      <c r="B851">
        <v>205.595271</v>
      </c>
      <c r="C851">
        <v>7.1312699999999998</v>
      </c>
    </row>
    <row r="852" spans="1:9" x14ac:dyDescent="0.25">
      <c r="A852">
        <v>851</v>
      </c>
      <c r="B852">
        <v>205.55650600000001</v>
      </c>
      <c r="C852">
        <v>7.1313209999999998</v>
      </c>
    </row>
    <row r="853" spans="1:9" x14ac:dyDescent="0.25">
      <c r="A853">
        <v>852</v>
      </c>
      <c r="B853">
        <v>205.54130499999999</v>
      </c>
      <c r="C853">
        <v>7.1237959999999996</v>
      </c>
    </row>
    <row r="854" spans="1:9" x14ac:dyDescent="0.25">
      <c r="A854">
        <v>853</v>
      </c>
      <c r="B854">
        <v>205.578204</v>
      </c>
      <c r="C854">
        <v>7.1187449999999997</v>
      </c>
      <c r="D854">
        <v>210.57448499999998</v>
      </c>
      <c r="E854">
        <v>5.6275360000000001</v>
      </c>
    </row>
    <row r="855" spans="1:9" x14ac:dyDescent="0.25">
      <c r="A855">
        <v>854</v>
      </c>
      <c r="B855">
        <v>205.603103</v>
      </c>
      <c r="C855">
        <v>7.1324050000000003</v>
      </c>
      <c r="D855">
        <v>210.559695</v>
      </c>
      <c r="E855">
        <v>5.6225360000000002</v>
      </c>
    </row>
    <row r="856" spans="1:9" x14ac:dyDescent="0.25">
      <c r="A856">
        <v>855</v>
      </c>
      <c r="B856">
        <v>205.578056</v>
      </c>
      <c r="C856">
        <v>7.129467</v>
      </c>
      <c r="D856">
        <v>210.54887300000001</v>
      </c>
      <c r="E856">
        <v>5.5852180000000002</v>
      </c>
    </row>
    <row r="857" spans="1:9" x14ac:dyDescent="0.25">
      <c r="A857">
        <v>856</v>
      </c>
      <c r="B857">
        <v>205.55228299999999</v>
      </c>
      <c r="C857">
        <v>7.1382279999999998</v>
      </c>
      <c r="D857">
        <v>210.53155100000001</v>
      </c>
      <c r="E857">
        <v>5.5657350000000001</v>
      </c>
    </row>
    <row r="858" spans="1:9" x14ac:dyDescent="0.25">
      <c r="A858">
        <v>857</v>
      </c>
      <c r="D858">
        <v>210.54062199999998</v>
      </c>
      <c r="E858">
        <v>5.5935170000000003</v>
      </c>
    </row>
    <row r="859" spans="1:9" x14ac:dyDescent="0.25">
      <c r="A859">
        <v>858</v>
      </c>
      <c r="D859">
        <v>211.95927</v>
      </c>
      <c r="E859">
        <v>5.7019820000000001</v>
      </c>
    </row>
    <row r="860" spans="1:9" x14ac:dyDescent="0.25">
      <c r="A860">
        <v>859</v>
      </c>
      <c r="D860">
        <v>210.57448499999998</v>
      </c>
      <c r="E860">
        <v>5.6275360000000001</v>
      </c>
    </row>
    <row r="861" spans="1:9" x14ac:dyDescent="0.25">
      <c r="A861">
        <v>860</v>
      </c>
      <c r="D861">
        <v>210.57448499999998</v>
      </c>
      <c r="E861">
        <v>5.6275360000000001</v>
      </c>
    </row>
    <row r="862" spans="1:9" x14ac:dyDescent="0.25">
      <c r="A862">
        <v>861</v>
      </c>
      <c r="H862">
        <v>212.447982</v>
      </c>
      <c r="I862">
        <v>5.0915080000000001</v>
      </c>
    </row>
    <row r="863" spans="1:9" x14ac:dyDescent="0.25">
      <c r="A863">
        <v>862</v>
      </c>
      <c r="F863">
        <v>213.730796</v>
      </c>
      <c r="G863">
        <v>7.5173949999999996</v>
      </c>
      <c r="H863">
        <v>212.38197600000001</v>
      </c>
      <c r="I863">
        <v>5.1288799999999997</v>
      </c>
    </row>
    <row r="864" spans="1:9" x14ac:dyDescent="0.25">
      <c r="A864">
        <v>863</v>
      </c>
      <c r="F864">
        <v>213.69781699999999</v>
      </c>
      <c r="G864">
        <v>7.5179499999999999</v>
      </c>
      <c r="H864">
        <v>212.40813600000001</v>
      </c>
      <c r="I864">
        <v>5.1017089999999996</v>
      </c>
    </row>
    <row r="865" spans="1:9" x14ac:dyDescent="0.25">
      <c r="A865">
        <v>864</v>
      </c>
      <c r="F865">
        <v>213.65630400000001</v>
      </c>
      <c r="G865">
        <v>7.5703719999999999</v>
      </c>
      <c r="H865">
        <v>212.461567</v>
      </c>
      <c r="I865">
        <v>5.0670140000000004</v>
      </c>
    </row>
    <row r="866" spans="1:9" x14ac:dyDescent="0.25">
      <c r="A866">
        <v>865</v>
      </c>
      <c r="F866">
        <v>213.64943600000001</v>
      </c>
      <c r="G866">
        <v>7.593299</v>
      </c>
      <c r="H866">
        <v>212.43571</v>
      </c>
      <c r="I866">
        <v>5.0963060000000002</v>
      </c>
    </row>
    <row r="867" spans="1:9" x14ac:dyDescent="0.25">
      <c r="A867">
        <v>866</v>
      </c>
      <c r="F867">
        <v>213.64564799999999</v>
      </c>
      <c r="G867">
        <v>7.6536999999999997</v>
      </c>
      <c r="H867">
        <v>212.41253</v>
      </c>
      <c r="I867">
        <v>5.11883</v>
      </c>
    </row>
    <row r="868" spans="1:9" x14ac:dyDescent="0.25">
      <c r="A868">
        <v>867</v>
      </c>
      <c r="F868">
        <v>213.54262299999999</v>
      </c>
      <c r="G868">
        <v>7.6968290000000001</v>
      </c>
      <c r="H868">
        <v>212.46606199999999</v>
      </c>
      <c r="I868">
        <v>5.0712570000000001</v>
      </c>
    </row>
    <row r="869" spans="1:9" x14ac:dyDescent="0.25">
      <c r="A869">
        <v>868</v>
      </c>
      <c r="F869">
        <v>213.54524900000001</v>
      </c>
      <c r="G869">
        <v>7.7476349999999998</v>
      </c>
      <c r="H869">
        <v>212.447982</v>
      </c>
      <c r="I869">
        <v>5.0915080000000001</v>
      </c>
    </row>
    <row r="870" spans="1:9" x14ac:dyDescent="0.25">
      <c r="A870">
        <v>869</v>
      </c>
      <c r="F870">
        <v>213.730796</v>
      </c>
      <c r="G870">
        <v>7.5173949999999996</v>
      </c>
    </row>
    <row r="871" spans="1:9" x14ac:dyDescent="0.25">
      <c r="A871">
        <v>870</v>
      </c>
      <c r="B871">
        <v>229.984207</v>
      </c>
      <c r="C871">
        <v>6.6294089999999999</v>
      </c>
    </row>
    <row r="872" spans="1:9" x14ac:dyDescent="0.25">
      <c r="A872">
        <v>871</v>
      </c>
      <c r="B872">
        <v>229.98395600000001</v>
      </c>
      <c r="C872">
        <v>6.6127940000000001</v>
      </c>
    </row>
    <row r="873" spans="1:9" x14ac:dyDescent="0.25">
      <c r="A873">
        <v>872</v>
      </c>
      <c r="B873">
        <v>229.99683400000001</v>
      </c>
      <c r="C873">
        <v>6.6458729999999999</v>
      </c>
    </row>
    <row r="874" spans="1:9" x14ac:dyDescent="0.25">
      <c r="A874">
        <v>873</v>
      </c>
      <c r="B874">
        <v>229.993551</v>
      </c>
      <c r="C874">
        <v>6.6394590000000004</v>
      </c>
    </row>
    <row r="875" spans="1:9" x14ac:dyDescent="0.25">
      <c r="A875">
        <v>874</v>
      </c>
      <c r="B875">
        <v>229.97052199999999</v>
      </c>
      <c r="C875">
        <v>6.6367320000000003</v>
      </c>
    </row>
    <row r="876" spans="1:9" x14ac:dyDescent="0.25">
      <c r="A876">
        <v>875</v>
      </c>
      <c r="B876">
        <v>229.98577299999999</v>
      </c>
      <c r="C876">
        <v>6.6324899999999998</v>
      </c>
    </row>
    <row r="877" spans="1:9" x14ac:dyDescent="0.25">
      <c r="A877">
        <v>876</v>
      </c>
      <c r="B877">
        <v>229.99269100000001</v>
      </c>
      <c r="C877">
        <v>6.6125410000000002</v>
      </c>
    </row>
    <row r="878" spans="1:9" x14ac:dyDescent="0.25">
      <c r="A878">
        <v>877</v>
      </c>
      <c r="B878">
        <v>229.977541</v>
      </c>
      <c r="C878">
        <v>6.6953649999999998</v>
      </c>
      <c r="D878">
        <v>236.99889999999999</v>
      </c>
      <c r="E878">
        <v>5.393967</v>
      </c>
    </row>
    <row r="879" spans="1:9" x14ac:dyDescent="0.25">
      <c r="A879">
        <v>878</v>
      </c>
      <c r="B879">
        <v>229.94173499999999</v>
      </c>
      <c r="C879">
        <v>6.6911230000000002</v>
      </c>
      <c r="D879">
        <v>236.900925</v>
      </c>
      <c r="E879">
        <v>5.4310869999999998</v>
      </c>
    </row>
    <row r="880" spans="1:9" x14ac:dyDescent="0.25">
      <c r="A880">
        <v>879</v>
      </c>
      <c r="B880">
        <v>229.984207</v>
      </c>
      <c r="C880">
        <v>6.6294089999999999</v>
      </c>
      <c r="D880">
        <v>236.94087200000001</v>
      </c>
      <c r="E880">
        <v>5.3921999999999999</v>
      </c>
    </row>
    <row r="881" spans="1:9" x14ac:dyDescent="0.25">
      <c r="A881">
        <v>880</v>
      </c>
      <c r="D881">
        <v>236.954003</v>
      </c>
      <c r="E881">
        <v>5.3668469999999999</v>
      </c>
    </row>
    <row r="882" spans="1:9" x14ac:dyDescent="0.25">
      <c r="A882">
        <v>881</v>
      </c>
      <c r="D882">
        <v>236.87158399999998</v>
      </c>
      <c r="E882">
        <v>5.3878060000000003</v>
      </c>
    </row>
    <row r="883" spans="1:9" x14ac:dyDescent="0.25">
      <c r="A883">
        <v>882</v>
      </c>
      <c r="D883">
        <v>236.78431499999999</v>
      </c>
      <c r="E883">
        <v>5.3747759999999998</v>
      </c>
    </row>
    <row r="884" spans="1:9" x14ac:dyDescent="0.25">
      <c r="A884">
        <v>883</v>
      </c>
      <c r="D884">
        <v>236.906935</v>
      </c>
      <c r="E884">
        <v>5.3573529999999998</v>
      </c>
    </row>
    <row r="885" spans="1:9" x14ac:dyDescent="0.25">
      <c r="A885">
        <v>884</v>
      </c>
      <c r="D885">
        <v>236.99889999999999</v>
      </c>
      <c r="E885">
        <v>5.393967</v>
      </c>
    </row>
    <row r="886" spans="1:9" x14ac:dyDescent="0.25">
      <c r="A886">
        <v>885</v>
      </c>
      <c r="F886">
        <v>237.656746</v>
      </c>
      <c r="G886">
        <v>7.8648009999999999</v>
      </c>
      <c r="H886">
        <v>237.24403999999998</v>
      </c>
      <c r="I886">
        <v>4.9894420000000004</v>
      </c>
    </row>
    <row r="887" spans="1:9" x14ac:dyDescent="0.25">
      <c r="A887">
        <v>886</v>
      </c>
      <c r="F887">
        <v>237.63316</v>
      </c>
      <c r="G887">
        <v>7.8173279999999998</v>
      </c>
      <c r="H887">
        <v>237.226313</v>
      </c>
      <c r="I887">
        <v>4.9963610000000003</v>
      </c>
    </row>
    <row r="888" spans="1:9" x14ac:dyDescent="0.25">
      <c r="A888">
        <v>887</v>
      </c>
      <c r="F888">
        <v>237.63250400000001</v>
      </c>
      <c r="G888">
        <v>7.808541</v>
      </c>
      <c r="H888">
        <v>237.249897</v>
      </c>
      <c r="I888">
        <v>5.0135829999999997</v>
      </c>
    </row>
    <row r="889" spans="1:9" x14ac:dyDescent="0.25">
      <c r="A889">
        <v>888</v>
      </c>
      <c r="F889">
        <v>237.624979</v>
      </c>
      <c r="G889">
        <v>7.8016220000000001</v>
      </c>
      <c r="H889">
        <v>237.275856</v>
      </c>
      <c r="I889">
        <v>5.0129770000000002</v>
      </c>
    </row>
    <row r="890" spans="1:9" x14ac:dyDescent="0.25">
      <c r="A890">
        <v>889</v>
      </c>
      <c r="F890">
        <v>237.63422</v>
      </c>
      <c r="G890">
        <v>7.8340439999999996</v>
      </c>
      <c r="H890">
        <v>237.28171599999999</v>
      </c>
      <c r="I890">
        <v>5.0395409999999998</v>
      </c>
    </row>
    <row r="891" spans="1:9" x14ac:dyDescent="0.25">
      <c r="A891">
        <v>890</v>
      </c>
      <c r="F891">
        <v>237.63548499999999</v>
      </c>
      <c r="G891">
        <v>7.8231359999999999</v>
      </c>
      <c r="H891">
        <v>237.29161300000001</v>
      </c>
      <c r="I891">
        <v>5.0300969999999996</v>
      </c>
    </row>
    <row r="892" spans="1:9" x14ac:dyDescent="0.25">
      <c r="A892">
        <v>891</v>
      </c>
      <c r="F892">
        <v>237.667351</v>
      </c>
      <c r="G892">
        <v>7.8191459999999999</v>
      </c>
      <c r="H892">
        <v>237.27550099999999</v>
      </c>
      <c r="I892">
        <v>5.0287329999999999</v>
      </c>
    </row>
    <row r="893" spans="1:9" x14ac:dyDescent="0.25">
      <c r="A893">
        <v>892</v>
      </c>
      <c r="B893">
        <v>254.90540899999999</v>
      </c>
      <c r="C893">
        <v>7.2837699999999996</v>
      </c>
      <c r="F893">
        <v>237.68315899999999</v>
      </c>
      <c r="G893">
        <v>7.8623269999999996</v>
      </c>
      <c r="H893">
        <v>237.250654</v>
      </c>
      <c r="I893">
        <v>5.0356019999999999</v>
      </c>
    </row>
    <row r="894" spans="1:9" x14ac:dyDescent="0.25">
      <c r="A894">
        <v>893</v>
      </c>
      <c r="B894">
        <v>254.87571500000001</v>
      </c>
      <c r="C894">
        <v>7.2847799999999996</v>
      </c>
      <c r="F894">
        <v>237.72204600000001</v>
      </c>
      <c r="G894">
        <v>7.8494979999999996</v>
      </c>
      <c r="H894">
        <v>237.23505</v>
      </c>
      <c r="I894">
        <v>5.0156530000000004</v>
      </c>
    </row>
    <row r="895" spans="1:9" x14ac:dyDescent="0.25">
      <c r="A895">
        <v>894</v>
      </c>
      <c r="B895">
        <v>254.85611900000001</v>
      </c>
      <c r="C895">
        <v>7.2928610000000003</v>
      </c>
      <c r="F895">
        <v>237.656746</v>
      </c>
      <c r="G895">
        <v>7.8648009999999999</v>
      </c>
      <c r="H895">
        <v>237.24403999999998</v>
      </c>
      <c r="I895">
        <v>4.9894420000000004</v>
      </c>
    </row>
    <row r="896" spans="1:9" x14ac:dyDescent="0.25">
      <c r="A896">
        <v>895</v>
      </c>
      <c r="B896">
        <v>254.894755</v>
      </c>
      <c r="C896">
        <v>7.2656400000000003</v>
      </c>
    </row>
    <row r="897" spans="1:11" x14ac:dyDescent="0.25">
      <c r="A897">
        <v>896</v>
      </c>
      <c r="B897">
        <v>254.88081599999998</v>
      </c>
      <c r="C897">
        <v>7.2717499999999999</v>
      </c>
    </row>
    <row r="898" spans="1:11" x14ac:dyDescent="0.25">
      <c r="A898">
        <v>897</v>
      </c>
      <c r="B898">
        <v>254.868696</v>
      </c>
      <c r="C898">
        <v>7.3073540000000001</v>
      </c>
    </row>
    <row r="899" spans="1:11" x14ac:dyDescent="0.25">
      <c r="A899">
        <v>898</v>
      </c>
      <c r="B899">
        <v>254.86940199999998</v>
      </c>
      <c r="C899">
        <v>7.3049309999999998</v>
      </c>
    </row>
    <row r="900" spans="1:11" x14ac:dyDescent="0.25">
      <c r="A900">
        <v>899</v>
      </c>
      <c r="B900">
        <v>254.86924999999999</v>
      </c>
      <c r="C900">
        <v>7.2997290000000001</v>
      </c>
    </row>
    <row r="901" spans="1:11" x14ac:dyDescent="0.25">
      <c r="A901">
        <v>900</v>
      </c>
      <c r="B901">
        <v>254.90127000000001</v>
      </c>
      <c r="C901">
        <v>7.3073040000000002</v>
      </c>
      <c r="D901">
        <v>260.35487999999998</v>
      </c>
      <c r="E901">
        <v>5.2369050000000001</v>
      </c>
    </row>
    <row r="902" spans="1:11" x14ac:dyDescent="0.25">
      <c r="A902">
        <v>901</v>
      </c>
      <c r="B902">
        <v>254.90147200000001</v>
      </c>
      <c r="C902">
        <v>7.3020009999999997</v>
      </c>
      <c r="D902">
        <v>260.30831699999999</v>
      </c>
      <c r="E902">
        <v>5.247611</v>
      </c>
    </row>
    <row r="903" spans="1:11" x14ac:dyDescent="0.25">
      <c r="A903">
        <v>902</v>
      </c>
      <c r="B903">
        <v>254.962378</v>
      </c>
      <c r="C903">
        <v>7.3137689999999997</v>
      </c>
      <c r="D903">
        <v>260.39881700000001</v>
      </c>
      <c r="E903">
        <v>5.2277639999999996</v>
      </c>
    </row>
    <row r="904" spans="1:11" x14ac:dyDescent="0.25">
      <c r="A904">
        <v>903</v>
      </c>
      <c r="B904">
        <v>254.90540899999999</v>
      </c>
      <c r="C904">
        <v>7.2837699999999996</v>
      </c>
      <c r="D904">
        <v>260.38346300000001</v>
      </c>
      <c r="E904">
        <v>5.1901900000000003</v>
      </c>
    </row>
    <row r="905" spans="1:11" x14ac:dyDescent="0.25">
      <c r="A905">
        <v>904</v>
      </c>
      <c r="D905">
        <v>260.35558500000002</v>
      </c>
      <c r="E905">
        <v>5.1957449999999996</v>
      </c>
    </row>
    <row r="906" spans="1:11" x14ac:dyDescent="0.25">
      <c r="A906">
        <v>905</v>
      </c>
      <c r="D906">
        <v>260.35487999999998</v>
      </c>
      <c r="E906">
        <v>5.2369050000000001</v>
      </c>
      <c r="J906">
        <v>235.89819900000001</v>
      </c>
      <c r="K906">
        <v>13.266394</v>
      </c>
    </row>
    <row r="907" spans="1:11" x14ac:dyDescent="0.25">
      <c r="A907">
        <v>906</v>
      </c>
    </row>
    <row r="908" spans="1:11" x14ac:dyDescent="0.25">
      <c r="A908">
        <v>907</v>
      </c>
    </row>
    <row r="909" spans="1:11" x14ac:dyDescent="0.25">
      <c r="A909">
        <v>908</v>
      </c>
    </row>
    <row r="910" spans="1:11" x14ac:dyDescent="0.25">
      <c r="A910">
        <v>909</v>
      </c>
    </row>
    <row r="911" spans="1:11" x14ac:dyDescent="0.25">
      <c r="A911">
        <v>910</v>
      </c>
    </row>
    <row r="912" spans="1:1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1" x14ac:dyDescent="0.25">
      <c r="A929">
        <v>928</v>
      </c>
    </row>
    <row r="930" spans="1:11" x14ac:dyDescent="0.25">
      <c r="A930">
        <v>929</v>
      </c>
    </row>
    <row r="931" spans="1:11" x14ac:dyDescent="0.25">
      <c r="A931">
        <v>930</v>
      </c>
    </row>
    <row r="932" spans="1:11" x14ac:dyDescent="0.25">
      <c r="A932">
        <v>931</v>
      </c>
    </row>
    <row r="933" spans="1:11" x14ac:dyDescent="0.25">
      <c r="A933">
        <v>932</v>
      </c>
    </row>
    <row r="934" spans="1:11" x14ac:dyDescent="0.25">
      <c r="A934">
        <v>933</v>
      </c>
    </row>
    <row r="935" spans="1:11" x14ac:dyDescent="0.25">
      <c r="A935">
        <v>934</v>
      </c>
    </row>
    <row r="936" spans="1:11" x14ac:dyDescent="0.25">
      <c r="A936">
        <v>935</v>
      </c>
    </row>
    <row r="937" spans="1:11" x14ac:dyDescent="0.25">
      <c r="A937">
        <v>936</v>
      </c>
    </row>
    <row r="938" spans="1:11" x14ac:dyDescent="0.25">
      <c r="A938">
        <v>937</v>
      </c>
    </row>
    <row r="939" spans="1:11" x14ac:dyDescent="0.25">
      <c r="A939">
        <v>938</v>
      </c>
      <c r="J939">
        <v>38.876694000000001</v>
      </c>
      <c r="K939">
        <v>13.432308000000001</v>
      </c>
    </row>
    <row r="940" spans="1:11" x14ac:dyDescent="0.25">
      <c r="A940">
        <v>939</v>
      </c>
      <c r="B940">
        <v>52.769610999999998</v>
      </c>
      <c r="C940">
        <v>6.8468309999999999</v>
      </c>
      <c r="D940">
        <v>53.894863000000001</v>
      </c>
      <c r="E940">
        <v>5.3254950000000001</v>
      </c>
    </row>
    <row r="941" spans="1:11" x14ac:dyDescent="0.25">
      <c r="A941">
        <v>940</v>
      </c>
      <c r="B941">
        <v>52.772185999999998</v>
      </c>
      <c r="C941">
        <v>6.8016759999999996</v>
      </c>
      <c r="D941">
        <v>53.939594</v>
      </c>
      <c r="E941">
        <v>5.2828650000000001</v>
      </c>
    </row>
    <row r="942" spans="1:11" x14ac:dyDescent="0.25">
      <c r="A942">
        <v>941</v>
      </c>
      <c r="B942">
        <v>52.765555999999997</v>
      </c>
      <c r="C942">
        <v>6.7803079999999998</v>
      </c>
      <c r="D942">
        <v>53.894283000000001</v>
      </c>
      <c r="E942">
        <v>5.2993379999999997</v>
      </c>
    </row>
    <row r="943" spans="1:11" x14ac:dyDescent="0.25">
      <c r="A943">
        <v>942</v>
      </c>
      <c r="B943">
        <v>52.735771</v>
      </c>
      <c r="C943">
        <v>6.8089909999999998</v>
      </c>
      <c r="D943">
        <v>53.979014999999997</v>
      </c>
      <c r="E943">
        <v>5.2933909999999997</v>
      </c>
    </row>
    <row r="944" spans="1:11" x14ac:dyDescent="0.25">
      <c r="A944">
        <v>943</v>
      </c>
      <c r="B944">
        <v>52.742348</v>
      </c>
      <c r="C944">
        <v>6.8007809999999997</v>
      </c>
      <c r="D944">
        <v>53.989699999999999</v>
      </c>
      <c r="E944">
        <v>5.3134420000000002</v>
      </c>
    </row>
    <row r="945" spans="1:9" x14ac:dyDescent="0.25">
      <c r="A945">
        <v>944</v>
      </c>
      <c r="B945">
        <v>52.769610999999998</v>
      </c>
      <c r="C945">
        <v>6.8468309999999999</v>
      </c>
      <c r="D945">
        <v>53.961753999999999</v>
      </c>
      <c r="E945">
        <v>5.3567559999999999</v>
      </c>
    </row>
    <row r="946" spans="1:9" x14ac:dyDescent="0.25">
      <c r="A946">
        <v>945</v>
      </c>
      <c r="B946">
        <v>52.769610999999998</v>
      </c>
      <c r="C946">
        <v>6.8468309999999999</v>
      </c>
      <c r="D946">
        <v>53.894863000000001</v>
      </c>
      <c r="E946">
        <v>5.3254950000000001</v>
      </c>
    </row>
    <row r="947" spans="1:9" x14ac:dyDescent="0.25">
      <c r="A947">
        <v>946</v>
      </c>
      <c r="D947">
        <v>53.894863000000001</v>
      </c>
      <c r="E947">
        <v>5.3254950000000001</v>
      </c>
    </row>
    <row r="948" spans="1:9" x14ac:dyDescent="0.25">
      <c r="A948">
        <v>947</v>
      </c>
      <c r="F948">
        <v>55.540562000000001</v>
      </c>
      <c r="G948">
        <v>9.4052690000000005</v>
      </c>
      <c r="H948">
        <v>54.527034999999998</v>
      </c>
      <c r="I948">
        <v>6.178026</v>
      </c>
    </row>
    <row r="949" spans="1:9" x14ac:dyDescent="0.25">
      <c r="A949">
        <v>948</v>
      </c>
      <c r="F949">
        <v>55.543242999999997</v>
      </c>
      <c r="G949">
        <v>9.4031110000000009</v>
      </c>
      <c r="H949">
        <v>54.453991000000002</v>
      </c>
      <c r="I949">
        <v>6.1117660000000003</v>
      </c>
    </row>
    <row r="950" spans="1:9" x14ac:dyDescent="0.25">
      <c r="A950">
        <v>949</v>
      </c>
      <c r="F950">
        <v>55.539878999999999</v>
      </c>
      <c r="G950">
        <v>9.3848490000000009</v>
      </c>
      <c r="H950">
        <v>54.496197000000002</v>
      </c>
      <c r="I950">
        <v>6.0819789999999996</v>
      </c>
    </row>
    <row r="951" spans="1:9" x14ac:dyDescent="0.25">
      <c r="A951">
        <v>950</v>
      </c>
      <c r="F951">
        <v>55.537982999999997</v>
      </c>
      <c r="G951">
        <v>9.4029000000000007</v>
      </c>
      <c r="H951">
        <v>54.538829999999997</v>
      </c>
      <c r="I951">
        <v>6.068085</v>
      </c>
    </row>
    <row r="952" spans="1:9" x14ac:dyDescent="0.25">
      <c r="A952">
        <v>951</v>
      </c>
      <c r="F952">
        <v>55.518669000000003</v>
      </c>
      <c r="G952">
        <v>9.3964269999999992</v>
      </c>
      <c r="H952">
        <v>54.566035999999997</v>
      </c>
      <c r="I952">
        <v>6.0608219999999999</v>
      </c>
    </row>
    <row r="953" spans="1:9" x14ac:dyDescent="0.25">
      <c r="A953">
        <v>952</v>
      </c>
      <c r="F953">
        <v>55.558295999999999</v>
      </c>
      <c r="G953">
        <v>9.3849009999999993</v>
      </c>
      <c r="H953">
        <v>54.524932999999997</v>
      </c>
      <c r="I953">
        <v>6.1271870000000002</v>
      </c>
    </row>
    <row r="954" spans="1:9" x14ac:dyDescent="0.25">
      <c r="A954">
        <v>953</v>
      </c>
      <c r="F954">
        <v>55.586348999999998</v>
      </c>
      <c r="G954">
        <v>9.399953</v>
      </c>
      <c r="H954">
        <v>54.527034999999998</v>
      </c>
      <c r="I954">
        <v>6.178026</v>
      </c>
    </row>
    <row r="955" spans="1:9" x14ac:dyDescent="0.25">
      <c r="A955">
        <v>954</v>
      </c>
      <c r="F955">
        <v>55.540562000000001</v>
      </c>
      <c r="G955">
        <v>9.4052690000000005</v>
      </c>
    </row>
    <row r="956" spans="1:9" x14ac:dyDescent="0.25">
      <c r="A956">
        <v>955</v>
      </c>
    </row>
    <row r="957" spans="1:9" x14ac:dyDescent="0.25">
      <c r="A957">
        <v>956</v>
      </c>
    </row>
    <row r="958" spans="1:9" x14ac:dyDescent="0.25">
      <c r="A958">
        <v>957</v>
      </c>
    </row>
    <row r="959" spans="1:9" x14ac:dyDescent="0.25">
      <c r="A959">
        <v>958</v>
      </c>
    </row>
    <row r="960" spans="1:9" x14ac:dyDescent="0.25">
      <c r="A960">
        <v>959</v>
      </c>
    </row>
    <row r="961" spans="1:9" x14ac:dyDescent="0.25">
      <c r="A961">
        <v>960</v>
      </c>
    </row>
    <row r="962" spans="1:9" x14ac:dyDescent="0.25">
      <c r="A962">
        <v>961</v>
      </c>
      <c r="B962">
        <v>80.767680000000013</v>
      </c>
      <c r="C962">
        <v>6.7817530000000001</v>
      </c>
    </row>
    <row r="963" spans="1:9" x14ac:dyDescent="0.25">
      <c r="A963">
        <v>962</v>
      </c>
      <c r="B963">
        <v>80.775979000000007</v>
      </c>
      <c r="C963">
        <v>6.7728869999999999</v>
      </c>
    </row>
    <row r="964" spans="1:9" x14ac:dyDescent="0.25">
      <c r="A964">
        <v>963</v>
      </c>
      <c r="B964">
        <v>80.787113000000005</v>
      </c>
      <c r="C964">
        <v>6.7879899999999997</v>
      </c>
      <c r="D964">
        <v>83.404226000000008</v>
      </c>
      <c r="E964">
        <v>5.2937110000000001</v>
      </c>
    </row>
    <row r="965" spans="1:9" x14ac:dyDescent="0.25">
      <c r="A965">
        <v>964</v>
      </c>
      <c r="B965">
        <v>80.770206000000002</v>
      </c>
      <c r="C965">
        <v>6.7577829999999999</v>
      </c>
      <c r="D965">
        <v>83.404226000000008</v>
      </c>
      <c r="E965">
        <v>5.2937110000000001</v>
      </c>
    </row>
    <row r="966" spans="1:9" x14ac:dyDescent="0.25">
      <c r="A966">
        <v>965</v>
      </c>
      <c r="B966">
        <v>80.781958000000003</v>
      </c>
      <c r="C966">
        <v>6.7761339999999999</v>
      </c>
      <c r="D966">
        <v>83.404226000000008</v>
      </c>
      <c r="E966">
        <v>5.2937110000000001</v>
      </c>
    </row>
    <row r="967" spans="1:9" x14ac:dyDescent="0.25">
      <c r="A967">
        <v>966</v>
      </c>
      <c r="B967">
        <v>80.767680000000013</v>
      </c>
      <c r="C967">
        <v>6.7817530000000001</v>
      </c>
      <c r="D967">
        <v>83.404226000000008</v>
      </c>
      <c r="E967">
        <v>5.2937110000000001</v>
      </c>
    </row>
    <row r="968" spans="1:9" x14ac:dyDescent="0.25">
      <c r="A968">
        <v>967</v>
      </c>
      <c r="B968">
        <v>80.767680000000013</v>
      </c>
      <c r="C968">
        <v>6.7817530000000001</v>
      </c>
      <c r="D968">
        <v>83.404226000000008</v>
      </c>
      <c r="E968">
        <v>5.2937110000000001</v>
      </c>
    </row>
    <row r="969" spans="1:9" x14ac:dyDescent="0.25">
      <c r="A969">
        <v>968</v>
      </c>
      <c r="D969">
        <v>83.404226000000008</v>
      </c>
      <c r="E969">
        <v>5.2937110000000001</v>
      </c>
    </row>
    <row r="970" spans="1:9" x14ac:dyDescent="0.25">
      <c r="A970">
        <v>969</v>
      </c>
      <c r="H970">
        <v>83.384742000000003</v>
      </c>
      <c r="I970">
        <v>5.2937110000000001</v>
      </c>
    </row>
    <row r="971" spans="1:9" x14ac:dyDescent="0.25">
      <c r="A971">
        <v>970</v>
      </c>
      <c r="F971">
        <v>85.265618000000003</v>
      </c>
      <c r="G971">
        <v>8.1725250000000003</v>
      </c>
      <c r="H971">
        <v>83.837938000000008</v>
      </c>
      <c r="I971">
        <v>4.8110309999999998</v>
      </c>
    </row>
    <row r="972" spans="1:9" x14ac:dyDescent="0.25">
      <c r="A972">
        <v>971</v>
      </c>
      <c r="F972">
        <v>85.208041000000009</v>
      </c>
      <c r="G972">
        <v>8.1887629999999998</v>
      </c>
      <c r="H972">
        <v>83.863555000000005</v>
      </c>
      <c r="I972">
        <v>4.7587109999999999</v>
      </c>
    </row>
    <row r="973" spans="1:9" x14ac:dyDescent="0.25">
      <c r="A973">
        <v>972</v>
      </c>
      <c r="F973">
        <v>85.209586999999999</v>
      </c>
      <c r="G973">
        <v>8.2174750000000003</v>
      </c>
      <c r="H973">
        <v>83.759328000000011</v>
      </c>
      <c r="I973">
        <v>4.8123199999999997</v>
      </c>
    </row>
    <row r="974" spans="1:9" x14ac:dyDescent="0.25">
      <c r="A974">
        <v>973</v>
      </c>
      <c r="F974">
        <v>85.239380000000011</v>
      </c>
      <c r="G974">
        <v>8.2458760000000009</v>
      </c>
      <c r="H974">
        <v>83.770309000000012</v>
      </c>
      <c r="I974">
        <v>4.7838659999999997</v>
      </c>
    </row>
    <row r="975" spans="1:9" x14ac:dyDescent="0.25">
      <c r="A975">
        <v>974</v>
      </c>
      <c r="F975">
        <v>85.214483999999999</v>
      </c>
      <c r="G975">
        <v>8.2575780000000005</v>
      </c>
      <c r="H975">
        <v>83.781031000000013</v>
      </c>
      <c r="I975">
        <v>4.7574230000000002</v>
      </c>
    </row>
    <row r="976" spans="1:9" x14ac:dyDescent="0.25">
      <c r="A976">
        <v>975</v>
      </c>
      <c r="F976">
        <v>85.193247000000014</v>
      </c>
      <c r="G976">
        <v>8.2810830000000006</v>
      </c>
      <c r="H976">
        <v>83.912834000000004</v>
      </c>
      <c r="I976">
        <v>4.7142790000000003</v>
      </c>
    </row>
    <row r="977" spans="1:9" x14ac:dyDescent="0.25">
      <c r="A977">
        <v>976</v>
      </c>
      <c r="F977">
        <v>85.193453000000005</v>
      </c>
      <c r="G977">
        <v>8.2934020000000004</v>
      </c>
      <c r="H977">
        <v>83.837938000000008</v>
      </c>
      <c r="I977">
        <v>4.8110309999999998</v>
      </c>
    </row>
    <row r="978" spans="1:9" x14ac:dyDescent="0.25">
      <c r="A978">
        <v>977</v>
      </c>
      <c r="F978">
        <v>85.285102000000009</v>
      </c>
      <c r="G978">
        <v>8.1725250000000003</v>
      </c>
    </row>
    <row r="979" spans="1:9" x14ac:dyDescent="0.25">
      <c r="A979">
        <v>978</v>
      </c>
    </row>
    <row r="980" spans="1:9" x14ac:dyDescent="0.25">
      <c r="A980">
        <v>979</v>
      </c>
    </row>
    <row r="981" spans="1:9" x14ac:dyDescent="0.25">
      <c r="A981">
        <v>980</v>
      </c>
      <c r="B981">
        <v>109.16371000000001</v>
      </c>
      <c r="C981">
        <v>6.2728349999999997</v>
      </c>
    </row>
    <row r="982" spans="1:9" x14ac:dyDescent="0.25">
      <c r="A982">
        <v>981</v>
      </c>
      <c r="B982">
        <v>109.22824700000001</v>
      </c>
      <c r="C982">
        <v>6.2450000000000001</v>
      </c>
    </row>
    <row r="983" spans="1:9" x14ac:dyDescent="0.25">
      <c r="A983">
        <v>982</v>
      </c>
      <c r="B983">
        <v>109.172678</v>
      </c>
      <c r="C983">
        <v>6.2617010000000004</v>
      </c>
    </row>
    <row r="984" spans="1:9" x14ac:dyDescent="0.25">
      <c r="A984">
        <v>983</v>
      </c>
      <c r="B984">
        <v>109.178866</v>
      </c>
      <c r="C984">
        <v>6.2571649999999996</v>
      </c>
      <c r="D984">
        <v>112.54221600000001</v>
      </c>
      <c r="E984">
        <v>4.5920620000000003</v>
      </c>
    </row>
    <row r="985" spans="1:9" x14ac:dyDescent="0.25">
      <c r="A985">
        <v>984</v>
      </c>
      <c r="B985">
        <v>109.16185200000001</v>
      </c>
      <c r="C985">
        <v>6.2339690000000001</v>
      </c>
      <c r="D985">
        <v>112.534121</v>
      </c>
      <c r="E985">
        <v>4.5377840000000003</v>
      </c>
    </row>
    <row r="986" spans="1:9" x14ac:dyDescent="0.25">
      <c r="A986">
        <v>985</v>
      </c>
      <c r="B986">
        <v>109.17330000000001</v>
      </c>
      <c r="C986">
        <v>6.1998449999999998</v>
      </c>
      <c r="D986">
        <v>112.55809300000001</v>
      </c>
      <c r="E986">
        <v>4.5460820000000002</v>
      </c>
    </row>
    <row r="987" spans="1:9" x14ac:dyDescent="0.25">
      <c r="A987">
        <v>986</v>
      </c>
      <c r="B987">
        <v>109.16371000000001</v>
      </c>
      <c r="C987">
        <v>6.2728349999999997</v>
      </c>
      <c r="D987">
        <v>112.57139100000001</v>
      </c>
      <c r="E987">
        <v>4.5881959999999999</v>
      </c>
    </row>
    <row r="988" spans="1:9" x14ac:dyDescent="0.25">
      <c r="A988">
        <v>987</v>
      </c>
      <c r="D988">
        <v>112.54783500000001</v>
      </c>
      <c r="E988">
        <v>4.5963919999999998</v>
      </c>
    </row>
    <row r="989" spans="1:9" x14ac:dyDescent="0.25">
      <c r="A989">
        <v>988</v>
      </c>
      <c r="D989">
        <v>112.54221600000001</v>
      </c>
      <c r="E989">
        <v>4.5920620000000003</v>
      </c>
    </row>
    <row r="990" spans="1:9" x14ac:dyDescent="0.25">
      <c r="A990">
        <v>989</v>
      </c>
      <c r="D990">
        <v>112.54221600000001</v>
      </c>
      <c r="E990">
        <v>4.5920620000000003</v>
      </c>
    </row>
    <row r="991" spans="1:9" x14ac:dyDescent="0.25">
      <c r="A991">
        <v>990</v>
      </c>
      <c r="F991">
        <v>115.845</v>
      </c>
      <c r="G991">
        <v>7.5869080000000002</v>
      </c>
      <c r="H991">
        <v>114.31123600000001</v>
      </c>
      <c r="I991">
        <v>3.9738150000000001</v>
      </c>
    </row>
    <row r="992" spans="1:9" x14ac:dyDescent="0.25">
      <c r="A992">
        <v>991</v>
      </c>
      <c r="F992">
        <v>115.875979</v>
      </c>
      <c r="G992">
        <v>7.5901550000000002</v>
      </c>
      <c r="H992">
        <v>114.35989600000001</v>
      </c>
      <c r="I992">
        <v>4.0037630000000002</v>
      </c>
    </row>
    <row r="993" spans="1:9" x14ac:dyDescent="0.25">
      <c r="A993">
        <v>992</v>
      </c>
      <c r="F993">
        <v>115.878916</v>
      </c>
      <c r="G993">
        <v>7.5983510000000001</v>
      </c>
      <c r="H993">
        <v>114.39891300000001</v>
      </c>
      <c r="I993">
        <v>3.983196</v>
      </c>
    </row>
    <row r="994" spans="1:9" x14ac:dyDescent="0.25">
      <c r="A994">
        <v>993</v>
      </c>
      <c r="F994">
        <v>115.909277</v>
      </c>
      <c r="G994">
        <v>7.5592779999999999</v>
      </c>
      <c r="H994">
        <v>114.36015600000002</v>
      </c>
      <c r="I994">
        <v>3.9711859999999999</v>
      </c>
    </row>
    <row r="995" spans="1:9" x14ac:dyDescent="0.25">
      <c r="A995">
        <v>994</v>
      </c>
      <c r="F995">
        <v>115.87664700000001</v>
      </c>
      <c r="G995">
        <v>7.5711349999999999</v>
      </c>
      <c r="H995">
        <v>114.34051400000001</v>
      </c>
      <c r="I995">
        <v>3.9789180000000002</v>
      </c>
    </row>
    <row r="996" spans="1:9" x14ac:dyDescent="0.25">
      <c r="A996">
        <v>995</v>
      </c>
      <c r="F996">
        <v>115.90603100000001</v>
      </c>
      <c r="G996">
        <v>7.5799479999999999</v>
      </c>
      <c r="H996">
        <v>114.39097800000002</v>
      </c>
      <c r="I996">
        <v>3.9670100000000001</v>
      </c>
    </row>
    <row r="997" spans="1:9" x14ac:dyDescent="0.25">
      <c r="A997">
        <v>996</v>
      </c>
      <c r="F997">
        <v>115.98716200000001</v>
      </c>
      <c r="G997">
        <v>7.5959279999999998</v>
      </c>
      <c r="H997">
        <v>114.380156</v>
      </c>
      <c r="I997">
        <v>3.9684539999999999</v>
      </c>
    </row>
    <row r="998" spans="1:9" x14ac:dyDescent="0.25">
      <c r="A998">
        <v>997</v>
      </c>
      <c r="F998">
        <v>115.845</v>
      </c>
      <c r="G998">
        <v>7.5869080000000002</v>
      </c>
      <c r="H998">
        <v>114.31123600000001</v>
      </c>
      <c r="I998">
        <v>3.9738150000000001</v>
      </c>
    </row>
    <row r="999" spans="1:9" x14ac:dyDescent="0.25">
      <c r="A999">
        <v>998</v>
      </c>
      <c r="F999">
        <v>115.845</v>
      </c>
      <c r="G999">
        <v>7.5869080000000002</v>
      </c>
    </row>
    <row r="1000" spans="1:9" x14ac:dyDescent="0.25">
      <c r="A1000">
        <v>999</v>
      </c>
    </row>
    <row r="1001" spans="1:9" x14ac:dyDescent="0.25">
      <c r="A1001">
        <v>1000</v>
      </c>
    </row>
    <row r="1002" spans="1:9" x14ac:dyDescent="0.25">
      <c r="A1002">
        <v>1001</v>
      </c>
      <c r="B1002">
        <v>135.74783200000002</v>
      </c>
      <c r="C1002">
        <v>5.3841760000000001</v>
      </c>
    </row>
    <row r="1003" spans="1:9" x14ac:dyDescent="0.25">
      <c r="A1003">
        <v>1002</v>
      </c>
      <c r="B1003">
        <v>135.808142</v>
      </c>
      <c r="C1003">
        <v>5.3624229999999997</v>
      </c>
    </row>
    <row r="1004" spans="1:9" x14ac:dyDescent="0.25">
      <c r="A1004">
        <v>1003</v>
      </c>
      <c r="B1004">
        <v>135.69659999999999</v>
      </c>
      <c r="C1004">
        <v>5.3917529999999996</v>
      </c>
      <c r="D1004">
        <v>149.34614099999999</v>
      </c>
      <c r="E1004">
        <v>5.550478</v>
      </c>
    </row>
    <row r="1005" spans="1:9" x14ac:dyDescent="0.25">
      <c r="A1005">
        <v>1004</v>
      </c>
      <c r="B1005">
        <v>135.79303600000003</v>
      </c>
      <c r="C1005">
        <v>5.3753089999999997</v>
      </c>
      <c r="D1005">
        <v>149.34614099999999</v>
      </c>
      <c r="E1005">
        <v>5.550478</v>
      </c>
    </row>
    <row r="1006" spans="1:9" x14ac:dyDescent="0.25">
      <c r="A1006">
        <v>1005</v>
      </c>
      <c r="B1006">
        <v>135.83454</v>
      </c>
      <c r="C1006">
        <v>5.4178870000000003</v>
      </c>
      <c r="D1006">
        <v>149.34614099999999</v>
      </c>
      <c r="E1006">
        <v>5.550478</v>
      </c>
    </row>
    <row r="1007" spans="1:9" x14ac:dyDescent="0.25">
      <c r="A1007">
        <v>1006</v>
      </c>
      <c r="B1007">
        <v>135.84742600000001</v>
      </c>
      <c r="C1007">
        <v>5.4114440000000004</v>
      </c>
      <c r="D1007">
        <v>149.34614099999999</v>
      </c>
      <c r="E1007">
        <v>5.550478</v>
      </c>
    </row>
    <row r="1008" spans="1:9" x14ac:dyDescent="0.25">
      <c r="A1008">
        <v>1007</v>
      </c>
      <c r="B1008">
        <v>135.91092500000002</v>
      </c>
      <c r="C1008">
        <v>5.3716499999999998</v>
      </c>
      <c r="D1008">
        <v>149.34614099999999</v>
      </c>
      <c r="E1008">
        <v>5.550478</v>
      </c>
    </row>
    <row r="1009" spans="1:9" x14ac:dyDescent="0.25">
      <c r="A1009">
        <v>1008</v>
      </c>
      <c r="B1009">
        <v>135.74783200000002</v>
      </c>
      <c r="C1009">
        <v>5.3841760000000001</v>
      </c>
      <c r="D1009">
        <v>149.34614099999999</v>
      </c>
      <c r="E1009">
        <v>5.550478</v>
      </c>
    </row>
    <row r="1010" spans="1:9" x14ac:dyDescent="0.25">
      <c r="A1010">
        <v>1009</v>
      </c>
      <c r="D1010">
        <v>149.34614099999999</v>
      </c>
      <c r="E1010">
        <v>5.550478</v>
      </c>
    </row>
    <row r="1011" spans="1:9" x14ac:dyDescent="0.25">
      <c r="A1011">
        <v>1010</v>
      </c>
    </row>
    <row r="1012" spans="1:9" x14ac:dyDescent="0.25">
      <c r="A1012">
        <v>1011</v>
      </c>
    </row>
    <row r="1013" spans="1:9" x14ac:dyDescent="0.25">
      <c r="A1013">
        <v>1012</v>
      </c>
      <c r="F1013">
        <v>151.53782799999999</v>
      </c>
      <c r="G1013">
        <v>8.0830760000000001</v>
      </c>
      <c r="H1013">
        <v>150.08780200000001</v>
      </c>
      <c r="I1013">
        <v>5.6207320000000003</v>
      </c>
    </row>
    <row r="1014" spans="1:9" x14ac:dyDescent="0.25">
      <c r="A1014">
        <v>1013</v>
      </c>
      <c r="F1014">
        <v>151.64364799999998</v>
      </c>
      <c r="G1014">
        <v>8.0145230000000005</v>
      </c>
      <c r="H1014">
        <v>150.08780200000001</v>
      </c>
      <c r="I1014">
        <v>5.6207320000000003</v>
      </c>
    </row>
    <row r="1015" spans="1:9" x14ac:dyDescent="0.25">
      <c r="A1015">
        <v>1014</v>
      </c>
      <c r="F1015">
        <v>151.55406500000001</v>
      </c>
      <c r="G1015">
        <v>8.0268409999999992</v>
      </c>
      <c r="H1015">
        <v>150.08780200000001</v>
      </c>
      <c r="I1015">
        <v>5.6207320000000003</v>
      </c>
    </row>
    <row r="1016" spans="1:9" x14ac:dyDescent="0.25">
      <c r="A1016">
        <v>1015</v>
      </c>
      <c r="F1016">
        <v>151.55200300000001</v>
      </c>
      <c r="G1016">
        <v>8.0513759999999994</v>
      </c>
      <c r="H1016">
        <v>150.08780200000001</v>
      </c>
      <c r="I1016">
        <v>5.6207320000000003</v>
      </c>
    </row>
    <row r="1017" spans="1:9" x14ac:dyDescent="0.25">
      <c r="A1017">
        <v>1016</v>
      </c>
      <c r="F1017">
        <v>151.534581</v>
      </c>
      <c r="G1017">
        <v>8.1560100000000002</v>
      </c>
      <c r="H1017">
        <v>150.08780200000001</v>
      </c>
      <c r="I1017">
        <v>5.6207320000000003</v>
      </c>
    </row>
    <row r="1018" spans="1:9" x14ac:dyDescent="0.25">
      <c r="A1018">
        <v>1017</v>
      </c>
      <c r="F1018">
        <v>151.53782799999999</v>
      </c>
      <c r="G1018">
        <v>8.0830760000000001</v>
      </c>
      <c r="H1018">
        <v>150.08780200000001</v>
      </c>
      <c r="I1018">
        <v>5.6207320000000003</v>
      </c>
    </row>
    <row r="1019" spans="1:9" x14ac:dyDescent="0.25">
      <c r="A1019">
        <v>1018</v>
      </c>
      <c r="F1019">
        <v>151.53782799999999</v>
      </c>
      <c r="G1019">
        <v>8.0830760000000001</v>
      </c>
      <c r="H1019">
        <v>150.08780200000001</v>
      </c>
      <c r="I1019">
        <v>5.6207320000000003</v>
      </c>
    </row>
    <row r="1020" spans="1:9" x14ac:dyDescent="0.25">
      <c r="A1020">
        <v>1019</v>
      </c>
      <c r="F1020">
        <v>151.53782799999999</v>
      </c>
      <c r="G1020">
        <v>8.0830760000000001</v>
      </c>
    </row>
    <row r="1021" spans="1:9" x14ac:dyDescent="0.25">
      <c r="A1021">
        <v>1020</v>
      </c>
    </row>
    <row r="1022" spans="1:9" x14ac:dyDescent="0.25">
      <c r="A1022">
        <v>1021</v>
      </c>
    </row>
    <row r="1023" spans="1:9" x14ac:dyDescent="0.25">
      <c r="A1023">
        <v>1022</v>
      </c>
    </row>
    <row r="1024" spans="1:9" x14ac:dyDescent="0.25">
      <c r="A1024">
        <v>1023</v>
      </c>
    </row>
    <row r="1025" spans="1:9" x14ac:dyDescent="0.25">
      <c r="A1025">
        <v>1024</v>
      </c>
    </row>
    <row r="1026" spans="1:9" x14ac:dyDescent="0.25">
      <c r="A1026">
        <v>1025</v>
      </c>
      <c r="D1026">
        <v>172.60413299999999</v>
      </c>
      <c r="E1026">
        <v>4.7971680000000001</v>
      </c>
    </row>
    <row r="1027" spans="1:9" x14ac:dyDescent="0.25">
      <c r="A1027">
        <v>1026</v>
      </c>
      <c r="D1027">
        <v>172.60083299999999</v>
      </c>
      <c r="E1027">
        <v>4.8028370000000002</v>
      </c>
    </row>
    <row r="1028" spans="1:9" x14ac:dyDescent="0.25">
      <c r="A1028">
        <v>1027</v>
      </c>
      <c r="B1028">
        <v>175.87921599999999</v>
      </c>
      <c r="C1028">
        <v>6.6567590000000001</v>
      </c>
      <c r="D1028">
        <v>172.66005799999999</v>
      </c>
      <c r="E1028">
        <v>4.8135070000000004</v>
      </c>
    </row>
    <row r="1029" spans="1:9" x14ac:dyDescent="0.25">
      <c r="A1029">
        <v>1028</v>
      </c>
      <c r="B1029">
        <v>175.92864700000001</v>
      </c>
      <c r="C1029">
        <v>6.6154729999999997</v>
      </c>
      <c r="D1029">
        <v>172.623616</v>
      </c>
      <c r="E1029">
        <v>4.8092290000000002</v>
      </c>
    </row>
    <row r="1030" spans="1:9" x14ac:dyDescent="0.25">
      <c r="A1030">
        <v>1029</v>
      </c>
      <c r="B1030">
        <v>175.939109</v>
      </c>
      <c r="C1030">
        <v>6.6506769999999999</v>
      </c>
      <c r="D1030">
        <v>172.58037100000001</v>
      </c>
      <c r="E1030">
        <v>4.7634069999999999</v>
      </c>
    </row>
    <row r="1031" spans="1:9" x14ac:dyDescent="0.25">
      <c r="A1031">
        <v>1030</v>
      </c>
      <c r="B1031">
        <v>175.95482900000002</v>
      </c>
      <c r="C1031">
        <v>6.6484610000000002</v>
      </c>
      <c r="D1031">
        <v>172.74979500000001</v>
      </c>
      <c r="E1031">
        <v>4.853402</v>
      </c>
    </row>
    <row r="1032" spans="1:9" x14ac:dyDescent="0.25">
      <c r="A1032">
        <v>1031</v>
      </c>
      <c r="B1032">
        <v>175.959779</v>
      </c>
      <c r="C1032">
        <v>6.645575</v>
      </c>
      <c r="D1032">
        <v>172.60413299999999</v>
      </c>
      <c r="E1032">
        <v>4.7971680000000001</v>
      </c>
    </row>
    <row r="1033" spans="1:9" x14ac:dyDescent="0.25">
      <c r="A1033">
        <v>1032</v>
      </c>
      <c r="B1033">
        <v>175.953078</v>
      </c>
      <c r="C1033">
        <v>6.5569709999999999</v>
      </c>
    </row>
    <row r="1034" spans="1:9" x14ac:dyDescent="0.25">
      <c r="A1034">
        <v>1033</v>
      </c>
      <c r="B1034">
        <v>175.87921599999999</v>
      </c>
      <c r="C1034">
        <v>6.6567590000000001</v>
      </c>
    </row>
    <row r="1035" spans="1:9" x14ac:dyDescent="0.25">
      <c r="A1035">
        <v>1034</v>
      </c>
    </row>
    <row r="1036" spans="1:9" x14ac:dyDescent="0.25">
      <c r="A1036">
        <v>1035</v>
      </c>
    </row>
    <row r="1037" spans="1:9" x14ac:dyDescent="0.25">
      <c r="A1037">
        <v>1036</v>
      </c>
      <c r="F1037">
        <v>178.90044699999999</v>
      </c>
      <c r="G1037">
        <v>7.665057</v>
      </c>
      <c r="H1037">
        <v>179.11554100000001</v>
      </c>
      <c r="I1037">
        <v>4.9773129999999997</v>
      </c>
    </row>
    <row r="1038" spans="1:9" x14ac:dyDescent="0.25">
      <c r="A1038">
        <v>1037</v>
      </c>
      <c r="F1038">
        <v>178.86828500000001</v>
      </c>
      <c r="G1038">
        <v>7.6560360000000003</v>
      </c>
      <c r="H1038">
        <v>179.05745000000002</v>
      </c>
      <c r="I1038">
        <v>4.9713849999999997</v>
      </c>
    </row>
    <row r="1039" spans="1:9" x14ac:dyDescent="0.25">
      <c r="A1039">
        <v>1038</v>
      </c>
      <c r="F1039">
        <v>178.871171</v>
      </c>
      <c r="G1039">
        <v>7.6549019999999999</v>
      </c>
      <c r="H1039">
        <v>178.97384599999998</v>
      </c>
      <c r="I1039">
        <v>4.955355</v>
      </c>
    </row>
    <row r="1040" spans="1:9" x14ac:dyDescent="0.25">
      <c r="A1040">
        <v>1039</v>
      </c>
      <c r="F1040">
        <v>178.85369800000001</v>
      </c>
      <c r="G1040">
        <v>7.6519640000000004</v>
      </c>
      <c r="H1040">
        <v>178.948487</v>
      </c>
      <c r="I1040">
        <v>4.9672099999999997</v>
      </c>
    </row>
    <row r="1041" spans="1:9" x14ac:dyDescent="0.25">
      <c r="A1041">
        <v>1040</v>
      </c>
      <c r="F1041">
        <v>178.86426699999998</v>
      </c>
      <c r="G1041">
        <v>7.7327329999999996</v>
      </c>
      <c r="H1041">
        <v>178.996576</v>
      </c>
      <c r="I1041">
        <v>4.92448</v>
      </c>
    </row>
    <row r="1042" spans="1:9" x14ac:dyDescent="0.25">
      <c r="A1042">
        <v>1041</v>
      </c>
      <c r="F1042">
        <v>178.85699599999998</v>
      </c>
      <c r="G1042">
        <v>7.7363920000000004</v>
      </c>
      <c r="H1042">
        <v>178.96539200000001</v>
      </c>
      <c r="I1042">
        <v>4.9231410000000002</v>
      </c>
    </row>
    <row r="1043" spans="1:9" x14ac:dyDescent="0.25">
      <c r="A1043">
        <v>1042</v>
      </c>
      <c r="F1043">
        <v>178.90044699999999</v>
      </c>
      <c r="G1043">
        <v>7.665057</v>
      </c>
      <c r="H1043">
        <v>179.11554100000001</v>
      </c>
      <c r="I1043">
        <v>4.9773129999999997</v>
      </c>
    </row>
    <row r="1044" spans="1:9" x14ac:dyDescent="0.25">
      <c r="A1044">
        <v>1043</v>
      </c>
      <c r="F1044">
        <v>178.90044699999999</v>
      </c>
      <c r="G1044">
        <v>7.665057</v>
      </c>
      <c r="H1044">
        <v>179.11554100000001</v>
      </c>
      <c r="I1044">
        <v>4.9773129999999997</v>
      </c>
    </row>
    <row r="1045" spans="1:9" x14ac:dyDescent="0.25">
      <c r="A1045">
        <v>1044</v>
      </c>
    </row>
    <row r="1046" spans="1:9" x14ac:dyDescent="0.25">
      <c r="A1046">
        <v>1045</v>
      </c>
    </row>
    <row r="1047" spans="1:9" x14ac:dyDescent="0.25">
      <c r="A1047">
        <v>1046</v>
      </c>
    </row>
    <row r="1048" spans="1:9" x14ac:dyDescent="0.25">
      <c r="A1048">
        <v>1047</v>
      </c>
      <c r="D1048">
        <v>204.55872600000001</v>
      </c>
      <c r="E1048">
        <v>6.2392560000000001</v>
      </c>
    </row>
    <row r="1049" spans="1:9" x14ac:dyDescent="0.25">
      <c r="A1049">
        <v>1048</v>
      </c>
      <c r="D1049">
        <v>204.567126</v>
      </c>
      <c r="E1049">
        <v>6.2619870000000004</v>
      </c>
    </row>
    <row r="1050" spans="1:9" x14ac:dyDescent="0.25">
      <c r="A1050">
        <v>1049</v>
      </c>
      <c r="B1050">
        <v>207.62876399999999</v>
      </c>
      <c r="C1050">
        <v>8.0055029999999991</v>
      </c>
      <c r="D1050">
        <v>204.56805299999999</v>
      </c>
      <c r="E1050">
        <v>6.198175</v>
      </c>
    </row>
    <row r="1051" spans="1:9" x14ac:dyDescent="0.25">
      <c r="A1051">
        <v>1050</v>
      </c>
      <c r="B1051">
        <v>207.65015700000001</v>
      </c>
      <c r="C1051">
        <v>8.0199350000000003</v>
      </c>
      <c r="D1051">
        <v>204.63181600000001</v>
      </c>
      <c r="E1051">
        <v>6.2043090000000003</v>
      </c>
    </row>
    <row r="1052" spans="1:9" x14ac:dyDescent="0.25">
      <c r="A1052">
        <v>1051</v>
      </c>
      <c r="B1052">
        <v>207.63799599999999</v>
      </c>
      <c r="C1052">
        <v>8.0348819999999996</v>
      </c>
      <c r="D1052">
        <v>204.63217499999999</v>
      </c>
      <c r="E1052">
        <v>6.2345649999999999</v>
      </c>
    </row>
    <row r="1053" spans="1:9" x14ac:dyDescent="0.25">
      <c r="A1053">
        <v>1052</v>
      </c>
      <c r="B1053">
        <v>207.648044</v>
      </c>
      <c r="C1053">
        <v>8.0524070000000005</v>
      </c>
      <c r="D1053">
        <v>204.68397400000001</v>
      </c>
      <c r="E1053">
        <v>6.2194120000000002</v>
      </c>
    </row>
    <row r="1054" spans="1:9" x14ac:dyDescent="0.25">
      <c r="A1054">
        <v>1053</v>
      </c>
      <c r="B1054">
        <v>207.658199</v>
      </c>
      <c r="C1054">
        <v>8.0300890000000003</v>
      </c>
      <c r="D1054">
        <v>204.55872600000001</v>
      </c>
      <c r="E1054">
        <v>6.2392560000000001</v>
      </c>
    </row>
    <row r="1055" spans="1:9" x14ac:dyDescent="0.25">
      <c r="A1055">
        <v>1054</v>
      </c>
      <c r="B1055">
        <v>207.673247</v>
      </c>
      <c r="C1055">
        <v>8.0468910000000005</v>
      </c>
    </row>
    <row r="1056" spans="1:9" x14ac:dyDescent="0.25">
      <c r="A1056">
        <v>1055</v>
      </c>
      <c r="B1056">
        <v>207.62876399999999</v>
      </c>
      <c r="C1056">
        <v>8.0055029999999991</v>
      </c>
    </row>
    <row r="1057" spans="1:9" x14ac:dyDescent="0.25">
      <c r="A1057">
        <v>1056</v>
      </c>
      <c r="B1057">
        <v>207.62876399999999</v>
      </c>
      <c r="C1057">
        <v>8.0055029999999991</v>
      </c>
    </row>
    <row r="1058" spans="1:9" x14ac:dyDescent="0.25">
      <c r="A1058">
        <v>1057</v>
      </c>
    </row>
    <row r="1059" spans="1:9" x14ac:dyDescent="0.25">
      <c r="A1059">
        <v>1058</v>
      </c>
      <c r="F1059">
        <v>212.17582400000001</v>
      </c>
      <c r="G1059">
        <v>9.3261400000000005</v>
      </c>
      <c r="H1059">
        <v>212.25173000000001</v>
      </c>
      <c r="I1059">
        <v>6.3962899999999996</v>
      </c>
    </row>
    <row r="1060" spans="1:9" x14ac:dyDescent="0.25">
      <c r="A1060">
        <v>1059</v>
      </c>
      <c r="F1060">
        <v>212.17582400000001</v>
      </c>
      <c r="G1060">
        <v>9.3261400000000005</v>
      </c>
      <c r="H1060">
        <v>212.25708299999999</v>
      </c>
      <c r="I1060">
        <v>6.43649</v>
      </c>
    </row>
    <row r="1061" spans="1:9" x14ac:dyDescent="0.25">
      <c r="A1061">
        <v>1060</v>
      </c>
      <c r="F1061">
        <v>212.17582400000001</v>
      </c>
      <c r="G1061">
        <v>9.3261400000000005</v>
      </c>
      <c r="H1061">
        <v>212.25233599999999</v>
      </c>
      <c r="I1061">
        <v>6.4239139999999999</v>
      </c>
    </row>
    <row r="1062" spans="1:9" x14ac:dyDescent="0.25">
      <c r="A1062">
        <v>1061</v>
      </c>
      <c r="F1062">
        <v>212.17582400000001</v>
      </c>
      <c r="G1062">
        <v>9.3261400000000005</v>
      </c>
      <c r="H1062">
        <v>212.231731</v>
      </c>
      <c r="I1062">
        <v>6.4058349999999997</v>
      </c>
    </row>
    <row r="1063" spans="1:9" x14ac:dyDescent="0.25">
      <c r="A1063">
        <v>1062</v>
      </c>
      <c r="F1063">
        <v>212.17582400000001</v>
      </c>
      <c r="G1063">
        <v>9.3261400000000005</v>
      </c>
      <c r="H1063">
        <v>212.220923</v>
      </c>
      <c r="I1063">
        <v>6.4216920000000002</v>
      </c>
    </row>
    <row r="1064" spans="1:9" x14ac:dyDescent="0.25">
      <c r="A1064">
        <v>1063</v>
      </c>
      <c r="F1064">
        <v>212.17582400000001</v>
      </c>
      <c r="G1064">
        <v>9.3261400000000005</v>
      </c>
      <c r="H1064">
        <v>212.22183200000001</v>
      </c>
      <c r="I1064">
        <v>6.3922499999999998</v>
      </c>
    </row>
    <row r="1065" spans="1:9" x14ac:dyDescent="0.25">
      <c r="A1065">
        <v>1064</v>
      </c>
      <c r="F1065">
        <v>212.17582400000001</v>
      </c>
      <c r="G1065">
        <v>9.3261400000000005</v>
      </c>
      <c r="H1065">
        <v>212.25173000000001</v>
      </c>
      <c r="I1065">
        <v>6.3962899999999996</v>
      </c>
    </row>
    <row r="1066" spans="1:9" x14ac:dyDescent="0.25">
      <c r="A1066">
        <v>1065</v>
      </c>
      <c r="F1066">
        <v>212.17582400000001</v>
      </c>
      <c r="G1066">
        <v>9.3261400000000005</v>
      </c>
    </row>
    <row r="1067" spans="1:9" x14ac:dyDescent="0.25">
      <c r="A1067">
        <v>1066</v>
      </c>
      <c r="D1067">
        <v>229.04107500000001</v>
      </c>
      <c r="E1067">
        <v>7.7738459999999998</v>
      </c>
    </row>
    <row r="1068" spans="1:9" x14ac:dyDescent="0.25">
      <c r="A1068">
        <v>1067</v>
      </c>
      <c r="D1068">
        <v>229.011833</v>
      </c>
      <c r="E1068">
        <v>7.7526349999999997</v>
      </c>
    </row>
    <row r="1069" spans="1:9" x14ac:dyDescent="0.25">
      <c r="A1069">
        <v>1068</v>
      </c>
      <c r="D1069">
        <v>229.008906</v>
      </c>
      <c r="E1069">
        <v>7.7347570000000001</v>
      </c>
    </row>
    <row r="1070" spans="1:9" x14ac:dyDescent="0.25">
      <c r="A1070">
        <v>1069</v>
      </c>
      <c r="D1070">
        <v>229.02380199999999</v>
      </c>
      <c r="E1070">
        <v>7.7699069999999999</v>
      </c>
    </row>
    <row r="1071" spans="1:9" x14ac:dyDescent="0.25">
      <c r="A1071">
        <v>1070</v>
      </c>
      <c r="D1071">
        <v>228.98935900000001</v>
      </c>
      <c r="E1071">
        <v>7.75319</v>
      </c>
    </row>
    <row r="1072" spans="1:9" x14ac:dyDescent="0.25">
      <c r="A1072">
        <v>1071</v>
      </c>
      <c r="D1072">
        <v>229.005875</v>
      </c>
      <c r="E1072">
        <v>7.7564229999999998</v>
      </c>
    </row>
    <row r="1073" spans="1:9" x14ac:dyDescent="0.25">
      <c r="A1073">
        <v>1072</v>
      </c>
      <c r="B1073">
        <v>236.009154</v>
      </c>
      <c r="C1073">
        <v>9.1751380000000005</v>
      </c>
      <c r="D1073">
        <v>229.075669</v>
      </c>
      <c r="E1073">
        <v>7.8139950000000002</v>
      </c>
    </row>
    <row r="1074" spans="1:9" x14ac:dyDescent="0.25">
      <c r="A1074">
        <v>1073</v>
      </c>
      <c r="B1074">
        <v>236.06642400000001</v>
      </c>
      <c r="C1074">
        <v>9.1866029999999999</v>
      </c>
      <c r="D1074">
        <v>229.04107500000001</v>
      </c>
      <c r="E1074">
        <v>7.7738459999999998</v>
      </c>
    </row>
    <row r="1075" spans="1:9" x14ac:dyDescent="0.25">
      <c r="A1075">
        <v>1074</v>
      </c>
      <c r="B1075">
        <v>236.069908</v>
      </c>
      <c r="C1075">
        <v>9.1726130000000001</v>
      </c>
    </row>
    <row r="1076" spans="1:9" x14ac:dyDescent="0.25">
      <c r="A1076">
        <v>1075</v>
      </c>
      <c r="B1076">
        <v>236.037789</v>
      </c>
      <c r="C1076">
        <v>9.1996819999999992</v>
      </c>
    </row>
    <row r="1077" spans="1:9" x14ac:dyDescent="0.25">
      <c r="A1077">
        <v>1076</v>
      </c>
      <c r="B1077">
        <v>236.02996100000001</v>
      </c>
      <c r="C1077">
        <v>9.1991259999999997</v>
      </c>
    </row>
    <row r="1078" spans="1:9" x14ac:dyDescent="0.25">
      <c r="A1078">
        <v>1077</v>
      </c>
      <c r="B1078">
        <v>236.05627100000001</v>
      </c>
      <c r="C1078">
        <v>9.1928140000000003</v>
      </c>
    </row>
    <row r="1079" spans="1:9" x14ac:dyDescent="0.25">
      <c r="A1079">
        <v>1078</v>
      </c>
      <c r="B1079">
        <v>236.09051299999999</v>
      </c>
      <c r="C1079">
        <v>9.1100410000000007</v>
      </c>
    </row>
    <row r="1080" spans="1:9" x14ac:dyDescent="0.25">
      <c r="A1080">
        <v>1079</v>
      </c>
      <c r="B1080">
        <v>236.009154</v>
      </c>
      <c r="C1080">
        <v>9.1751380000000005</v>
      </c>
    </row>
    <row r="1081" spans="1:9" x14ac:dyDescent="0.25">
      <c r="A1081">
        <v>1080</v>
      </c>
    </row>
    <row r="1082" spans="1:9" x14ac:dyDescent="0.25">
      <c r="A1082">
        <v>1081</v>
      </c>
      <c r="F1082">
        <v>237.915671</v>
      </c>
      <c r="G1082">
        <v>10.384520999999999</v>
      </c>
    </row>
    <row r="1083" spans="1:9" x14ac:dyDescent="0.25">
      <c r="A1083">
        <v>1082</v>
      </c>
      <c r="F1083">
        <v>237.93263999999999</v>
      </c>
      <c r="G1083">
        <v>10.39851</v>
      </c>
      <c r="H1083">
        <v>238.291056</v>
      </c>
      <c r="I1083">
        <v>8.1551899999999993</v>
      </c>
    </row>
    <row r="1084" spans="1:9" x14ac:dyDescent="0.25">
      <c r="A1084">
        <v>1083</v>
      </c>
      <c r="F1084">
        <v>237.946326</v>
      </c>
      <c r="G1084">
        <v>10.404771999999999</v>
      </c>
      <c r="H1084">
        <v>238.34585200000001</v>
      </c>
      <c r="I1084">
        <v>8.1471099999999996</v>
      </c>
    </row>
    <row r="1085" spans="1:9" x14ac:dyDescent="0.25">
      <c r="A1085">
        <v>1084</v>
      </c>
      <c r="F1085">
        <v>237.95693199999999</v>
      </c>
      <c r="G1085">
        <v>10.399319</v>
      </c>
      <c r="H1085">
        <v>238.31716599999999</v>
      </c>
      <c r="I1085">
        <v>8.1624119999999998</v>
      </c>
    </row>
    <row r="1086" spans="1:9" x14ac:dyDescent="0.25">
      <c r="A1086">
        <v>1085</v>
      </c>
      <c r="F1086">
        <v>237.92248899999998</v>
      </c>
      <c r="G1086">
        <v>10.33619</v>
      </c>
      <c r="H1086">
        <v>238.315348</v>
      </c>
      <c r="I1086">
        <v>8.121454</v>
      </c>
    </row>
    <row r="1087" spans="1:9" x14ac:dyDescent="0.25">
      <c r="A1087">
        <v>1086</v>
      </c>
      <c r="F1087">
        <v>237.913399</v>
      </c>
      <c r="G1087">
        <v>10.337300000000001</v>
      </c>
      <c r="H1087">
        <v>238.310045</v>
      </c>
      <c r="I1087">
        <v>8.1219599999999996</v>
      </c>
    </row>
    <row r="1088" spans="1:9" x14ac:dyDescent="0.25">
      <c r="A1088">
        <v>1087</v>
      </c>
      <c r="F1088">
        <v>237.95844700000001</v>
      </c>
      <c r="G1088">
        <v>10.384067</v>
      </c>
      <c r="H1088">
        <v>238.364285</v>
      </c>
      <c r="I1088">
        <v>8.0827190000000009</v>
      </c>
    </row>
    <row r="1089" spans="1:11" x14ac:dyDescent="0.25">
      <c r="A1089">
        <v>1088</v>
      </c>
      <c r="D1089">
        <v>255.50436999999999</v>
      </c>
      <c r="E1089">
        <v>6.5933000000000002</v>
      </c>
      <c r="F1089">
        <v>237.97511299999999</v>
      </c>
      <c r="G1089">
        <v>10.415528999999999</v>
      </c>
      <c r="H1089">
        <v>238.36377899999999</v>
      </c>
      <c r="I1089">
        <v>8.1228689999999997</v>
      </c>
    </row>
    <row r="1090" spans="1:11" x14ac:dyDescent="0.25">
      <c r="A1090">
        <v>1089</v>
      </c>
      <c r="D1090">
        <v>255.53411699999998</v>
      </c>
      <c r="E1090">
        <v>6.6046630000000004</v>
      </c>
      <c r="F1090">
        <v>237.97874999999999</v>
      </c>
      <c r="G1090">
        <v>10.380076000000001</v>
      </c>
      <c r="H1090">
        <v>238.36377899999999</v>
      </c>
      <c r="I1090">
        <v>8.1228689999999997</v>
      </c>
    </row>
    <row r="1091" spans="1:11" x14ac:dyDescent="0.25">
      <c r="A1091">
        <v>1090</v>
      </c>
      <c r="D1091">
        <v>255.495936</v>
      </c>
      <c r="E1091">
        <v>6.5725939999999996</v>
      </c>
      <c r="F1091">
        <v>237.915671</v>
      </c>
      <c r="G1091">
        <v>10.384520999999999</v>
      </c>
    </row>
    <row r="1092" spans="1:11" x14ac:dyDescent="0.25">
      <c r="A1092">
        <v>1091</v>
      </c>
      <c r="D1092">
        <v>255.50209599999999</v>
      </c>
      <c r="E1092">
        <v>6.5416869999999996</v>
      </c>
    </row>
    <row r="1093" spans="1:11" x14ac:dyDescent="0.25">
      <c r="A1093">
        <v>1092</v>
      </c>
      <c r="D1093">
        <v>255.53643599999998</v>
      </c>
      <c r="E1093">
        <v>6.5255260000000002</v>
      </c>
    </row>
    <row r="1094" spans="1:11" x14ac:dyDescent="0.25">
      <c r="A1094">
        <v>1093</v>
      </c>
      <c r="D1094">
        <v>255.55255</v>
      </c>
      <c r="E1094">
        <v>6.5439590000000001</v>
      </c>
    </row>
    <row r="1095" spans="1:11" x14ac:dyDescent="0.25">
      <c r="A1095">
        <v>1094</v>
      </c>
      <c r="B1095">
        <v>261.48487299999999</v>
      </c>
      <c r="C1095">
        <v>7.5240600000000004</v>
      </c>
      <c r="D1095">
        <v>255.56517600000001</v>
      </c>
      <c r="E1095">
        <v>6.5538069999999999</v>
      </c>
    </row>
    <row r="1096" spans="1:11" x14ac:dyDescent="0.25">
      <c r="A1096">
        <v>1095</v>
      </c>
      <c r="B1096">
        <v>261.48487299999999</v>
      </c>
      <c r="C1096">
        <v>7.5240600000000004</v>
      </c>
      <c r="D1096">
        <v>255.59436599999998</v>
      </c>
      <c r="E1096">
        <v>6.5635539999999999</v>
      </c>
    </row>
    <row r="1097" spans="1:11" x14ac:dyDescent="0.25">
      <c r="A1097">
        <v>1096</v>
      </c>
      <c r="B1097">
        <v>261.54254700000001</v>
      </c>
      <c r="C1097">
        <v>7.5254240000000001</v>
      </c>
      <c r="D1097">
        <v>255.50436999999999</v>
      </c>
      <c r="E1097">
        <v>6.5933000000000002</v>
      </c>
    </row>
    <row r="1098" spans="1:11" x14ac:dyDescent="0.25">
      <c r="A1098">
        <v>1097</v>
      </c>
      <c r="B1098">
        <v>261.55244299999998</v>
      </c>
      <c r="C1098">
        <v>7.5206270000000002</v>
      </c>
      <c r="D1098">
        <v>255.50436999999999</v>
      </c>
      <c r="E1098">
        <v>6.5933000000000002</v>
      </c>
    </row>
    <row r="1099" spans="1:11" x14ac:dyDescent="0.25">
      <c r="A1099">
        <v>1098</v>
      </c>
      <c r="B1099">
        <v>261.55082900000002</v>
      </c>
      <c r="C1099">
        <v>7.5451699999999997</v>
      </c>
    </row>
    <row r="1100" spans="1:11" x14ac:dyDescent="0.25">
      <c r="A1100">
        <v>1099</v>
      </c>
      <c r="B1100">
        <v>261.48487299999999</v>
      </c>
      <c r="C1100">
        <v>7.5240600000000004</v>
      </c>
      <c r="J1100">
        <v>235.74613600000001</v>
      </c>
      <c r="K1100">
        <v>13.304422000000001</v>
      </c>
    </row>
    <row r="1101" spans="1:11" x14ac:dyDescent="0.25">
      <c r="A1101">
        <v>1100</v>
      </c>
    </row>
    <row r="1102" spans="1:11" x14ac:dyDescent="0.25">
      <c r="A1102">
        <v>1101</v>
      </c>
    </row>
    <row r="1103" spans="1:11" x14ac:dyDescent="0.25">
      <c r="A1103">
        <v>1102</v>
      </c>
    </row>
    <row r="1104" spans="1:1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1" x14ac:dyDescent="0.25">
      <c r="A1121">
        <v>1120</v>
      </c>
    </row>
    <row r="1122" spans="1:11" x14ac:dyDescent="0.25">
      <c r="A1122">
        <v>1121</v>
      </c>
    </row>
    <row r="1123" spans="1:11" x14ac:dyDescent="0.25">
      <c r="A1123">
        <v>1122</v>
      </c>
    </row>
    <row r="1124" spans="1:11" x14ac:dyDescent="0.25">
      <c r="A1124">
        <v>1123</v>
      </c>
    </row>
    <row r="1125" spans="1:11" x14ac:dyDescent="0.25">
      <c r="A1125">
        <v>1124</v>
      </c>
    </row>
    <row r="1126" spans="1:11" x14ac:dyDescent="0.25">
      <c r="A1126">
        <v>1125</v>
      </c>
    </row>
    <row r="1127" spans="1:11" x14ac:dyDescent="0.25">
      <c r="A1127">
        <v>1126</v>
      </c>
    </row>
    <row r="1128" spans="1:11" x14ac:dyDescent="0.25">
      <c r="A1128">
        <v>1127</v>
      </c>
    </row>
    <row r="1129" spans="1:11" x14ac:dyDescent="0.25">
      <c r="A1129">
        <v>1128</v>
      </c>
    </row>
    <row r="1130" spans="1:11" x14ac:dyDescent="0.25">
      <c r="A1130">
        <v>1129</v>
      </c>
    </row>
    <row r="1131" spans="1:11" x14ac:dyDescent="0.25">
      <c r="A1131">
        <v>1130</v>
      </c>
    </row>
    <row r="1132" spans="1:11" x14ac:dyDescent="0.25">
      <c r="A1132">
        <v>1131</v>
      </c>
    </row>
    <row r="1133" spans="1:11" x14ac:dyDescent="0.25">
      <c r="A1133">
        <v>1132</v>
      </c>
      <c r="J1133">
        <v>38.955849000000001</v>
      </c>
      <c r="K1133">
        <v>13.432308000000001</v>
      </c>
    </row>
    <row r="1134" spans="1:11" x14ac:dyDescent="0.25">
      <c r="A1134">
        <v>1133</v>
      </c>
      <c r="D1134">
        <v>49.504523999999996</v>
      </c>
      <c r="E1134">
        <v>5.7723649999999997</v>
      </c>
    </row>
    <row r="1135" spans="1:11" x14ac:dyDescent="0.25">
      <c r="A1135">
        <v>1134</v>
      </c>
      <c r="D1135">
        <v>49.492527000000003</v>
      </c>
      <c r="E1135">
        <v>5.7699959999999999</v>
      </c>
    </row>
    <row r="1136" spans="1:11" x14ac:dyDescent="0.25">
      <c r="A1136">
        <v>1135</v>
      </c>
      <c r="D1136">
        <v>49.517947999999997</v>
      </c>
      <c r="E1136">
        <v>5.7532079999999999</v>
      </c>
    </row>
    <row r="1137" spans="1:9" x14ac:dyDescent="0.25">
      <c r="A1137">
        <v>1136</v>
      </c>
      <c r="B1137">
        <v>53.21069</v>
      </c>
      <c r="C1137">
        <v>7.4237469999999997</v>
      </c>
      <c r="D1137">
        <v>49.457321</v>
      </c>
      <c r="E1137">
        <v>5.7591549999999998</v>
      </c>
    </row>
    <row r="1138" spans="1:9" x14ac:dyDescent="0.25">
      <c r="A1138">
        <v>1137</v>
      </c>
      <c r="B1138">
        <v>53.200214000000003</v>
      </c>
      <c r="C1138">
        <v>7.4174309999999997</v>
      </c>
      <c r="D1138">
        <v>49.454318999999998</v>
      </c>
      <c r="E1138">
        <v>5.7631019999999999</v>
      </c>
    </row>
    <row r="1139" spans="1:9" x14ac:dyDescent="0.25">
      <c r="A1139">
        <v>1138</v>
      </c>
      <c r="B1139">
        <v>53.217319000000003</v>
      </c>
      <c r="C1139">
        <v>7.4245359999999998</v>
      </c>
      <c r="D1139">
        <v>49.475158999999998</v>
      </c>
      <c r="E1139">
        <v>5.7777849999999997</v>
      </c>
    </row>
    <row r="1140" spans="1:9" x14ac:dyDescent="0.25">
      <c r="A1140">
        <v>1139</v>
      </c>
      <c r="B1140">
        <v>53.240112000000003</v>
      </c>
      <c r="C1140">
        <v>7.4290620000000001</v>
      </c>
      <c r="D1140">
        <v>49.504523999999996</v>
      </c>
      <c r="E1140">
        <v>5.7723649999999997</v>
      </c>
    </row>
    <row r="1141" spans="1:9" x14ac:dyDescent="0.25">
      <c r="A1141">
        <v>1140</v>
      </c>
      <c r="B1141">
        <v>53.214793999999998</v>
      </c>
      <c r="C1141">
        <v>7.4240089999999999</v>
      </c>
      <c r="D1141">
        <v>49.504523999999996</v>
      </c>
      <c r="E1141">
        <v>5.7723649999999997</v>
      </c>
    </row>
    <row r="1142" spans="1:9" x14ac:dyDescent="0.25">
      <c r="A1142">
        <v>1141</v>
      </c>
      <c r="B1142">
        <v>53.216479999999997</v>
      </c>
      <c r="C1142">
        <v>7.4676910000000003</v>
      </c>
    </row>
    <row r="1143" spans="1:9" x14ac:dyDescent="0.25">
      <c r="A1143">
        <v>1142</v>
      </c>
      <c r="B1143">
        <v>53.21069</v>
      </c>
      <c r="C1143">
        <v>7.4237469999999997</v>
      </c>
      <c r="H1143">
        <v>52.276218</v>
      </c>
      <c r="I1143">
        <v>4.7021610000000003</v>
      </c>
    </row>
    <row r="1144" spans="1:9" x14ac:dyDescent="0.25">
      <c r="A1144">
        <v>1143</v>
      </c>
      <c r="F1144">
        <v>54.329940999999998</v>
      </c>
      <c r="G1144">
        <v>8.3298539999999992</v>
      </c>
      <c r="H1144">
        <v>52.293320000000001</v>
      </c>
      <c r="I1144">
        <v>4.6671100000000001</v>
      </c>
    </row>
    <row r="1145" spans="1:9" x14ac:dyDescent="0.25">
      <c r="A1145">
        <v>1144</v>
      </c>
      <c r="F1145">
        <v>54.340415999999998</v>
      </c>
      <c r="G1145">
        <v>8.3489590000000007</v>
      </c>
      <c r="H1145">
        <v>52.291739999999997</v>
      </c>
      <c r="I1145">
        <v>4.6025349999999996</v>
      </c>
    </row>
    <row r="1146" spans="1:9" x14ac:dyDescent="0.25">
      <c r="A1146">
        <v>1145</v>
      </c>
      <c r="F1146">
        <v>54.354571999999997</v>
      </c>
      <c r="G1146">
        <v>8.3504850000000008</v>
      </c>
      <c r="H1146">
        <v>52.317844000000001</v>
      </c>
      <c r="I1146">
        <v>4.5850619999999997</v>
      </c>
    </row>
    <row r="1147" spans="1:9" x14ac:dyDescent="0.25">
      <c r="A1147">
        <v>1146</v>
      </c>
      <c r="F1147">
        <v>54.369414999999996</v>
      </c>
      <c r="G1147">
        <v>8.3721150000000009</v>
      </c>
      <c r="H1147">
        <v>52.310580999999999</v>
      </c>
      <c r="I1147">
        <v>4.591062</v>
      </c>
    </row>
    <row r="1148" spans="1:9" x14ac:dyDescent="0.25">
      <c r="A1148">
        <v>1147</v>
      </c>
      <c r="F1148">
        <v>54.396149000000001</v>
      </c>
      <c r="G1148">
        <v>8.3886400000000005</v>
      </c>
      <c r="H1148">
        <v>52.278373999999999</v>
      </c>
      <c r="I1148">
        <v>4.6099550000000002</v>
      </c>
    </row>
    <row r="1149" spans="1:9" x14ac:dyDescent="0.25">
      <c r="A1149">
        <v>1148</v>
      </c>
      <c r="F1149">
        <v>54.418148000000002</v>
      </c>
      <c r="G1149">
        <v>8.4201130000000006</v>
      </c>
      <c r="H1149">
        <v>52.276218</v>
      </c>
      <c r="I1149">
        <v>4.7021610000000003</v>
      </c>
    </row>
    <row r="1150" spans="1:9" x14ac:dyDescent="0.25">
      <c r="A1150">
        <v>1149</v>
      </c>
      <c r="F1150">
        <v>54.329940999999998</v>
      </c>
      <c r="G1150">
        <v>8.3298539999999992</v>
      </c>
    </row>
    <row r="1151" spans="1:9" x14ac:dyDescent="0.25">
      <c r="A1151">
        <v>1150</v>
      </c>
    </row>
    <row r="1152" spans="1:9" x14ac:dyDescent="0.25">
      <c r="A1152">
        <v>1151</v>
      </c>
    </row>
    <row r="1153" spans="1:9" x14ac:dyDescent="0.25">
      <c r="A1153">
        <v>1152</v>
      </c>
    </row>
    <row r="1154" spans="1:9" x14ac:dyDescent="0.25">
      <c r="A1154">
        <v>1153</v>
      </c>
      <c r="D1154">
        <v>76.824071000000004</v>
      </c>
      <c r="E1154">
        <v>4.4955150000000001</v>
      </c>
    </row>
    <row r="1155" spans="1:9" x14ac:dyDescent="0.25">
      <c r="A1155">
        <v>1154</v>
      </c>
      <c r="D1155">
        <v>76.784278</v>
      </c>
      <c r="E1155">
        <v>4.4455669999999996</v>
      </c>
    </row>
    <row r="1156" spans="1:9" x14ac:dyDescent="0.25">
      <c r="A1156">
        <v>1155</v>
      </c>
      <c r="D1156">
        <v>76.805309000000008</v>
      </c>
      <c r="E1156">
        <v>4.443505</v>
      </c>
    </row>
    <row r="1157" spans="1:9" x14ac:dyDescent="0.25">
      <c r="A1157">
        <v>1156</v>
      </c>
      <c r="D1157">
        <v>76.811752000000013</v>
      </c>
      <c r="E1157">
        <v>4.4686079999999997</v>
      </c>
    </row>
    <row r="1158" spans="1:9" x14ac:dyDescent="0.25">
      <c r="A1158">
        <v>1157</v>
      </c>
      <c r="D1158">
        <v>76.78</v>
      </c>
      <c r="E1158">
        <v>4.445722</v>
      </c>
    </row>
    <row r="1159" spans="1:9" x14ac:dyDescent="0.25">
      <c r="A1159">
        <v>1158</v>
      </c>
      <c r="B1159">
        <v>81.698401000000004</v>
      </c>
      <c r="C1159">
        <v>6.0541239999999998</v>
      </c>
      <c r="D1159">
        <v>76.824020000000004</v>
      </c>
      <c r="E1159">
        <v>4.4977840000000002</v>
      </c>
    </row>
    <row r="1160" spans="1:9" x14ac:dyDescent="0.25">
      <c r="A1160">
        <v>1159</v>
      </c>
      <c r="B1160">
        <v>81.725875000000002</v>
      </c>
      <c r="C1160">
        <v>6.0377840000000003</v>
      </c>
      <c r="D1160">
        <v>76.824071000000004</v>
      </c>
      <c r="E1160">
        <v>4.4955150000000001</v>
      </c>
    </row>
    <row r="1161" spans="1:9" x14ac:dyDescent="0.25">
      <c r="A1161">
        <v>1160</v>
      </c>
      <c r="B1161">
        <v>81.696701000000004</v>
      </c>
      <c r="C1161">
        <v>6.0320109999999998</v>
      </c>
      <c r="D1161">
        <v>76.824071000000004</v>
      </c>
      <c r="E1161">
        <v>4.4955150000000001</v>
      </c>
    </row>
    <row r="1162" spans="1:9" x14ac:dyDescent="0.25">
      <c r="A1162">
        <v>1161</v>
      </c>
      <c r="B1162">
        <v>81.71912300000001</v>
      </c>
      <c r="C1162">
        <v>6.0162370000000003</v>
      </c>
    </row>
    <row r="1163" spans="1:9" x14ac:dyDescent="0.25">
      <c r="A1163">
        <v>1162</v>
      </c>
      <c r="B1163">
        <v>81.705824000000007</v>
      </c>
      <c r="C1163">
        <v>5.9777839999999998</v>
      </c>
    </row>
    <row r="1164" spans="1:9" x14ac:dyDescent="0.25">
      <c r="A1164">
        <v>1163</v>
      </c>
      <c r="B1164">
        <v>81.698401000000004</v>
      </c>
      <c r="C1164">
        <v>6.0541239999999998</v>
      </c>
    </row>
    <row r="1165" spans="1:9" x14ac:dyDescent="0.25">
      <c r="A1165">
        <v>1164</v>
      </c>
      <c r="F1165">
        <v>82.961648000000011</v>
      </c>
      <c r="G1165">
        <v>6.7817530000000001</v>
      </c>
      <c r="H1165">
        <v>81.931803000000002</v>
      </c>
      <c r="I1165">
        <v>3.2525770000000001</v>
      </c>
    </row>
    <row r="1166" spans="1:9" x14ac:dyDescent="0.25">
      <c r="A1166">
        <v>1165</v>
      </c>
      <c r="F1166">
        <v>82.979690000000005</v>
      </c>
      <c r="G1166">
        <v>6.8011340000000002</v>
      </c>
      <c r="H1166">
        <v>81.940309000000013</v>
      </c>
      <c r="I1166">
        <v>3.2377319999999998</v>
      </c>
    </row>
    <row r="1167" spans="1:9" x14ac:dyDescent="0.25">
      <c r="A1167">
        <v>1166</v>
      </c>
      <c r="F1167">
        <v>82.97</v>
      </c>
      <c r="G1167">
        <v>6.7856699999999996</v>
      </c>
      <c r="H1167">
        <v>81.969896000000006</v>
      </c>
      <c r="I1167">
        <v>3.2335569999999998</v>
      </c>
    </row>
    <row r="1168" spans="1:9" x14ac:dyDescent="0.25">
      <c r="A1168">
        <v>1167</v>
      </c>
      <c r="F1168">
        <v>82.927783000000005</v>
      </c>
      <c r="G1168">
        <v>6.8010820000000001</v>
      </c>
      <c r="H1168">
        <v>81.972474000000005</v>
      </c>
      <c r="I1168">
        <v>3.2135050000000001</v>
      </c>
    </row>
    <row r="1169" spans="1:9" x14ac:dyDescent="0.25">
      <c r="A1169">
        <v>1168</v>
      </c>
      <c r="F1169">
        <v>82.923968000000002</v>
      </c>
      <c r="G1169">
        <v>6.7861339999999997</v>
      </c>
      <c r="H1169">
        <v>81.948401000000004</v>
      </c>
      <c r="I1169">
        <v>3.1943809999999999</v>
      </c>
    </row>
    <row r="1170" spans="1:9" x14ac:dyDescent="0.25">
      <c r="A1170">
        <v>1169</v>
      </c>
      <c r="F1170">
        <v>82.952989000000002</v>
      </c>
      <c r="G1170">
        <v>6.7911849999999996</v>
      </c>
      <c r="H1170">
        <v>82.008915999999999</v>
      </c>
      <c r="I1170">
        <v>3.2117529999999999</v>
      </c>
    </row>
    <row r="1171" spans="1:9" x14ac:dyDescent="0.25">
      <c r="A1171">
        <v>1170</v>
      </c>
      <c r="F1171">
        <v>83.014587000000006</v>
      </c>
      <c r="G1171">
        <v>6.8440209999999997</v>
      </c>
      <c r="H1171">
        <v>81.931803000000002</v>
      </c>
      <c r="I1171">
        <v>3.2525770000000001</v>
      </c>
    </row>
    <row r="1172" spans="1:9" x14ac:dyDescent="0.25">
      <c r="A1172">
        <v>1171</v>
      </c>
      <c r="F1172">
        <v>82.961648000000011</v>
      </c>
      <c r="G1172">
        <v>6.7817530000000001</v>
      </c>
    </row>
    <row r="1173" spans="1:9" x14ac:dyDescent="0.25">
      <c r="A1173">
        <v>1172</v>
      </c>
    </row>
    <row r="1174" spans="1:9" x14ac:dyDescent="0.25">
      <c r="A1174">
        <v>1173</v>
      </c>
    </row>
    <row r="1175" spans="1:9" x14ac:dyDescent="0.25">
      <c r="A1175">
        <v>1174</v>
      </c>
      <c r="D1175">
        <v>105.746184</v>
      </c>
      <c r="E1175">
        <v>4.0252059999999998</v>
      </c>
    </row>
    <row r="1176" spans="1:9" x14ac:dyDescent="0.25">
      <c r="A1176">
        <v>1175</v>
      </c>
      <c r="D1176">
        <v>105.70499700000001</v>
      </c>
      <c r="E1176">
        <v>4.0561860000000003</v>
      </c>
    </row>
    <row r="1177" spans="1:9" x14ac:dyDescent="0.25">
      <c r="A1177">
        <v>1176</v>
      </c>
      <c r="D1177">
        <v>105.73463700000001</v>
      </c>
      <c r="E1177">
        <v>4.0067009999999996</v>
      </c>
    </row>
    <row r="1178" spans="1:9" x14ac:dyDescent="0.25">
      <c r="A1178">
        <v>1177</v>
      </c>
      <c r="D1178">
        <v>105.69639100000001</v>
      </c>
      <c r="E1178">
        <v>4.009639</v>
      </c>
    </row>
    <row r="1179" spans="1:9" x14ac:dyDescent="0.25">
      <c r="A1179">
        <v>1178</v>
      </c>
      <c r="D1179">
        <v>105.69273200000001</v>
      </c>
      <c r="E1179">
        <v>4.010516</v>
      </c>
    </row>
    <row r="1180" spans="1:9" x14ac:dyDescent="0.25">
      <c r="A1180">
        <v>1179</v>
      </c>
      <c r="B1180">
        <v>112.33407100000001</v>
      </c>
      <c r="C1180">
        <v>5.5194850000000004</v>
      </c>
      <c r="D1180">
        <v>105.77417200000001</v>
      </c>
      <c r="E1180">
        <v>4.0288659999999998</v>
      </c>
    </row>
    <row r="1181" spans="1:9" x14ac:dyDescent="0.25">
      <c r="A1181">
        <v>1180</v>
      </c>
      <c r="B1181">
        <v>112.351439</v>
      </c>
      <c r="C1181">
        <v>5.5167010000000003</v>
      </c>
      <c r="D1181">
        <v>105.746184</v>
      </c>
      <c r="E1181">
        <v>4.0252059999999998</v>
      </c>
    </row>
    <row r="1182" spans="1:9" x14ac:dyDescent="0.25">
      <c r="A1182">
        <v>1181</v>
      </c>
      <c r="B1182">
        <v>112.38396700000001</v>
      </c>
      <c r="C1182">
        <v>5.5273709999999996</v>
      </c>
    </row>
    <row r="1183" spans="1:9" x14ac:dyDescent="0.25">
      <c r="A1183">
        <v>1182</v>
      </c>
      <c r="B1183">
        <v>112.34556800000001</v>
      </c>
      <c r="C1183">
        <v>5.4912890000000001</v>
      </c>
    </row>
    <row r="1184" spans="1:9" x14ac:dyDescent="0.25">
      <c r="A1184">
        <v>1183</v>
      </c>
      <c r="B1184">
        <v>112.351698</v>
      </c>
      <c r="C1184">
        <v>5.499485</v>
      </c>
    </row>
    <row r="1185" spans="1:9" x14ac:dyDescent="0.25">
      <c r="A1185">
        <v>1184</v>
      </c>
      <c r="B1185">
        <v>112.37855400000001</v>
      </c>
      <c r="C1185">
        <v>5.4592790000000004</v>
      </c>
    </row>
    <row r="1186" spans="1:9" x14ac:dyDescent="0.25">
      <c r="A1186">
        <v>1185</v>
      </c>
      <c r="B1186">
        <v>112.33407100000001</v>
      </c>
      <c r="C1186">
        <v>5.5194850000000004</v>
      </c>
    </row>
    <row r="1187" spans="1:9" x14ac:dyDescent="0.25">
      <c r="A1187">
        <v>1186</v>
      </c>
    </row>
    <row r="1188" spans="1:9" x14ac:dyDescent="0.25">
      <c r="A1188">
        <v>1187</v>
      </c>
      <c r="H1188">
        <v>115.88474100000001</v>
      </c>
      <c r="I1188">
        <v>3.4907219999999999</v>
      </c>
    </row>
    <row r="1189" spans="1:9" x14ac:dyDescent="0.25">
      <c r="A1189">
        <v>1188</v>
      </c>
      <c r="F1189">
        <v>116.58427700000001</v>
      </c>
      <c r="G1189">
        <v>6.6785050000000004</v>
      </c>
      <c r="H1189">
        <v>115.89680300000001</v>
      </c>
      <c r="I1189">
        <v>3.4896910000000001</v>
      </c>
    </row>
    <row r="1190" spans="1:9" x14ac:dyDescent="0.25">
      <c r="A1190">
        <v>1189</v>
      </c>
      <c r="F1190">
        <v>116.604636</v>
      </c>
      <c r="G1190">
        <v>6.6770620000000003</v>
      </c>
      <c r="H1190">
        <v>115.893969</v>
      </c>
      <c r="I1190">
        <v>3.4782470000000001</v>
      </c>
    </row>
    <row r="1191" spans="1:9" x14ac:dyDescent="0.25">
      <c r="A1191">
        <v>1190</v>
      </c>
      <c r="F1191">
        <v>116.57195900000001</v>
      </c>
      <c r="G1191">
        <v>6.6995360000000002</v>
      </c>
      <c r="H1191">
        <v>115.90968900000001</v>
      </c>
      <c r="I1191">
        <v>3.480979</v>
      </c>
    </row>
    <row r="1192" spans="1:9" x14ac:dyDescent="0.25">
      <c r="A1192">
        <v>1191</v>
      </c>
      <c r="F1192">
        <v>116.592162</v>
      </c>
      <c r="G1192">
        <v>6.699433</v>
      </c>
      <c r="H1192">
        <v>115.892111</v>
      </c>
      <c r="I1192">
        <v>3.4923709999999999</v>
      </c>
    </row>
    <row r="1193" spans="1:9" x14ac:dyDescent="0.25">
      <c r="A1193">
        <v>1192</v>
      </c>
      <c r="F1193">
        <v>116.65097700000001</v>
      </c>
      <c r="G1193">
        <v>6.7393299999999998</v>
      </c>
      <c r="H1193">
        <v>115.92000100000001</v>
      </c>
      <c r="I1193">
        <v>3.4879899999999999</v>
      </c>
    </row>
    <row r="1194" spans="1:9" x14ac:dyDescent="0.25">
      <c r="A1194">
        <v>1193</v>
      </c>
      <c r="F1194">
        <v>116.655924</v>
      </c>
      <c r="G1194">
        <v>6.7310819999999998</v>
      </c>
      <c r="H1194">
        <v>115.88474100000001</v>
      </c>
      <c r="I1194">
        <v>3.4907219999999999</v>
      </c>
    </row>
    <row r="1195" spans="1:9" x14ac:dyDescent="0.25">
      <c r="A1195">
        <v>1194</v>
      </c>
      <c r="D1195">
        <v>134.68871200000001</v>
      </c>
      <c r="E1195">
        <v>3.6260309999999998</v>
      </c>
      <c r="F1195">
        <v>116.58427700000001</v>
      </c>
      <c r="G1195">
        <v>6.6785050000000004</v>
      </c>
    </row>
    <row r="1196" spans="1:9" x14ac:dyDescent="0.25">
      <c r="A1196">
        <v>1195</v>
      </c>
      <c r="D1196">
        <v>134.73834900000003</v>
      </c>
      <c r="E1196">
        <v>3.606598</v>
      </c>
    </row>
    <row r="1197" spans="1:9" x14ac:dyDescent="0.25">
      <c r="A1197">
        <v>1196</v>
      </c>
      <c r="D1197">
        <v>134.73834900000003</v>
      </c>
      <c r="E1197">
        <v>3.606598</v>
      </c>
    </row>
    <row r="1198" spans="1:9" x14ac:dyDescent="0.25">
      <c r="A1198">
        <v>1197</v>
      </c>
      <c r="D1198">
        <v>134.73834900000003</v>
      </c>
      <c r="E1198">
        <v>3.606598</v>
      </c>
    </row>
    <row r="1199" spans="1:9" x14ac:dyDescent="0.25">
      <c r="A1199">
        <v>1198</v>
      </c>
      <c r="D1199">
        <v>134.73834900000003</v>
      </c>
      <c r="E1199">
        <v>3.606598</v>
      </c>
    </row>
    <row r="1200" spans="1:9" x14ac:dyDescent="0.25">
      <c r="A1200">
        <v>1199</v>
      </c>
      <c r="D1200">
        <v>134.73834900000003</v>
      </c>
      <c r="E1200">
        <v>3.606598</v>
      </c>
    </row>
    <row r="1201" spans="1:9" x14ac:dyDescent="0.25">
      <c r="A1201">
        <v>1200</v>
      </c>
      <c r="D1201">
        <v>134.73834900000003</v>
      </c>
      <c r="E1201">
        <v>3.606598</v>
      </c>
    </row>
    <row r="1202" spans="1:9" x14ac:dyDescent="0.25">
      <c r="A1202">
        <v>1201</v>
      </c>
      <c r="B1202">
        <v>152.041358</v>
      </c>
      <c r="C1202">
        <v>6.109572</v>
      </c>
      <c r="D1202">
        <v>134.73834900000003</v>
      </c>
      <c r="E1202">
        <v>3.606598</v>
      </c>
    </row>
    <row r="1203" spans="1:9" x14ac:dyDescent="0.25">
      <c r="A1203">
        <v>1202</v>
      </c>
      <c r="B1203">
        <v>152.041358</v>
      </c>
      <c r="C1203">
        <v>6.109572</v>
      </c>
    </row>
    <row r="1204" spans="1:9" x14ac:dyDescent="0.25">
      <c r="A1204">
        <v>1203</v>
      </c>
      <c r="B1204">
        <v>152.041358</v>
      </c>
      <c r="C1204">
        <v>6.109572</v>
      </c>
    </row>
    <row r="1205" spans="1:9" x14ac:dyDescent="0.25">
      <c r="A1205">
        <v>1204</v>
      </c>
      <c r="B1205">
        <v>152.041358</v>
      </c>
      <c r="C1205">
        <v>6.109572</v>
      </c>
    </row>
    <row r="1206" spans="1:9" x14ac:dyDescent="0.25">
      <c r="A1206">
        <v>1205</v>
      </c>
      <c r="B1206">
        <v>152.041358</v>
      </c>
      <c r="C1206">
        <v>6.109572</v>
      </c>
    </row>
    <row r="1207" spans="1:9" x14ac:dyDescent="0.25">
      <c r="A1207">
        <v>1206</v>
      </c>
      <c r="B1207">
        <v>152.041358</v>
      </c>
      <c r="C1207">
        <v>6.109572</v>
      </c>
    </row>
    <row r="1208" spans="1:9" x14ac:dyDescent="0.25">
      <c r="A1208">
        <v>1207</v>
      </c>
      <c r="H1208">
        <v>152.65405799999999</v>
      </c>
      <c r="I1208">
        <v>4.8368039999999999</v>
      </c>
    </row>
    <row r="1209" spans="1:9" x14ac:dyDescent="0.25">
      <c r="A1209">
        <v>1208</v>
      </c>
      <c r="F1209">
        <v>154.43385999999998</v>
      </c>
      <c r="G1209">
        <v>7.4667680000000001</v>
      </c>
      <c r="H1209">
        <v>152.65405799999999</v>
      </c>
      <c r="I1209">
        <v>4.8368039999999999</v>
      </c>
    </row>
    <row r="1210" spans="1:9" x14ac:dyDescent="0.25">
      <c r="A1210">
        <v>1209</v>
      </c>
      <c r="F1210">
        <v>154.44550900000002</v>
      </c>
      <c r="G1210">
        <v>7.4296049999999996</v>
      </c>
      <c r="H1210">
        <v>152.65405799999999</v>
      </c>
      <c r="I1210">
        <v>4.8368039999999999</v>
      </c>
    </row>
    <row r="1211" spans="1:9" x14ac:dyDescent="0.25">
      <c r="A1211">
        <v>1210</v>
      </c>
      <c r="F1211">
        <v>154.43385999999998</v>
      </c>
      <c r="G1211">
        <v>7.4667680000000001</v>
      </c>
      <c r="H1211">
        <v>152.65405799999999</v>
      </c>
      <c r="I1211">
        <v>4.8368039999999999</v>
      </c>
    </row>
    <row r="1212" spans="1:9" x14ac:dyDescent="0.25">
      <c r="A1212">
        <v>1211</v>
      </c>
      <c r="F1212">
        <v>154.43385999999998</v>
      </c>
      <c r="G1212">
        <v>7.4667680000000001</v>
      </c>
      <c r="H1212">
        <v>152.65405799999999</v>
      </c>
      <c r="I1212">
        <v>4.8368039999999999</v>
      </c>
    </row>
    <row r="1213" spans="1:9" x14ac:dyDescent="0.25">
      <c r="A1213">
        <v>1212</v>
      </c>
      <c r="F1213">
        <v>154.43385999999998</v>
      </c>
      <c r="G1213">
        <v>7.4667680000000001</v>
      </c>
      <c r="H1213">
        <v>152.65405799999999</v>
      </c>
      <c r="I1213">
        <v>4.8368039999999999</v>
      </c>
    </row>
    <row r="1214" spans="1:9" x14ac:dyDescent="0.25">
      <c r="A1214">
        <v>1213</v>
      </c>
      <c r="F1214">
        <v>154.43385999999998</v>
      </c>
      <c r="G1214">
        <v>7.4667680000000001</v>
      </c>
      <c r="H1214">
        <v>152.65405799999999</v>
      </c>
      <c r="I1214">
        <v>4.8368039999999999</v>
      </c>
    </row>
    <row r="1215" spans="1:9" x14ac:dyDescent="0.25">
      <c r="A1215">
        <v>1214</v>
      </c>
      <c r="F1215">
        <v>154.43385999999998</v>
      </c>
      <c r="G1215">
        <v>7.4667680000000001</v>
      </c>
      <c r="H1215">
        <v>152.65405799999999</v>
      </c>
      <c r="I1215">
        <v>4.8368039999999999</v>
      </c>
    </row>
    <row r="1216" spans="1:9" x14ac:dyDescent="0.25">
      <c r="A1216">
        <v>1215</v>
      </c>
      <c r="F1216">
        <v>154.43385999999998</v>
      </c>
      <c r="G1216">
        <v>7.4667680000000001</v>
      </c>
    </row>
    <row r="1217" spans="1:9" x14ac:dyDescent="0.25">
      <c r="A1217">
        <v>1216</v>
      </c>
      <c r="D1217">
        <v>171.83633900000001</v>
      </c>
      <c r="E1217">
        <v>6.000248</v>
      </c>
    </row>
    <row r="1218" spans="1:9" x14ac:dyDescent="0.25">
      <c r="A1218">
        <v>1217</v>
      </c>
      <c r="D1218">
        <v>171.87040999999999</v>
      </c>
      <c r="E1218">
        <v>5.9840629999999999</v>
      </c>
    </row>
    <row r="1219" spans="1:9" x14ac:dyDescent="0.25">
      <c r="A1219">
        <v>1218</v>
      </c>
      <c r="D1219">
        <v>171.85278099999999</v>
      </c>
      <c r="E1219">
        <v>5.9702500000000001</v>
      </c>
    </row>
    <row r="1220" spans="1:9" x14ac:dyDescent="0.25">
      <c r="A1220">
        <v>1219</v>
      </c>
      <c r="D1220">
        <v>171.81932899999998</v>
      </c>
      <c r="E1220">
        <v>5.9851979999999996</v>
      </c>
    </row>
    <row r="1221" spans="1:9" x14ac:dyDescent="0.25">
      <c r="A1221">
        <v>1220</v>
      </c>
      <c r="D1221">
        <v>171.820153</v>
      </c>
      <c r="E1221">
        <v>5.9598890000000004</v>
      </c>
    </row>
    <row r="1222" spans="1:9" x14ac:dyDescent="0.25">
      <c r="A1222">
        <v>1221</v>
      </c>
      <c r="D1222">
        <v>171.859792</v>
      </c>
      <c r="E1222">
        <v>6.0154019999999999</v>
      </c>
    </row>
    <row r="1223" spans="1:9" x14ac:dyDescent="0.25">
      <c r="A1223">
        <v>1222</v>
      </c>
      <c r="D1223">
        <v>171.91308699999999</v>
      </c>
      <c r="E1223">
        <v>5.9975680000000002</v>
      </c>
    </row>
    <row r="1224" spans="1:9" x14ac:dyDescent="0.25">
      <c r="A1224">
        <v>1223</v>
      </c>
      <c r="B1224">
        <v>178.94905199999999</v>
      </c>
      <c r="C1224">
        <v>7.8004100000000003</v>
      </c>
      <c r="D1224">
        <v>171.83633900000001</v>
      </c>
      <c r="E1224">
        <v>6.000248</v>
      </c>
    </row>
    <row r="1225" spans="1:9" x14ac:dyDescent="0.25">
      <c r="A1225">
        <v>1224</v>
      </c>
      <c r="B1225">
        <v>178.970651</v>
      </c>
      <c r="C1225">
        <v>7.7596910000000001</v>
      </c>
      <c r="D1225">
        <v>171.83633900000001</v>
      </c>
      <c r="E1225">
        <v>6.000248</v>
      </c>
    </row>
    <row r="1226" spans="1:9" x14ac:dyDescent="0.25">
      <c r="A1226">
        <v>1225</v>
      </c>
      <c r="B1226">
        <v>178.94663</v>
      </c>
      <c r="C1226">
        <v>7.8057189999999999</v>
      </c>
    </row>
    <row r="1227" spans="1:9" x14ac:dyDescent="0.25">
      <c r="A1227">
        <v>1226</v>
      </c>
      <c r="B1227">
        <v>178.89251100000001</v>
      </c>
      <c r="C1227">
        <v>7.8506650000000002</v>
      </c>
    </row>
    <row r="1228" spans="1:9" x14ac:dyDescent="0.25">
      <c r="A1228">
        <v>1227</v>
      </c>
      <c r="B1228">
        <v>178.886325</v>
      </c>
      <c r="C1228">
        <v>7.8324699999999998</v>
      </c>
    </row>
    <row r="1229" spans="1:9" x14ac:dyDescent="0.25">
      <c r="A1229">
        <v>1228</v>
      </c>
      <c r="B1229">
        <v>178.83380199999999</v>
      </c>
      <c r="C1229">
        <v>7.821955</v>
      </c>
    </row>
    <row r="1230" spans="1:9" x14ac:dyDescent="0.25">
      <c r="A1230">
        <v>1229</v>
      </c>
      <c r="B1230">
        <v>178.94905199999999</v>
      </c>
      <c r="C1230">
        <v>7.8004100000000003</v>
      </c>
    </row>
    <row r="1231" spans="1:9" x14ac:dyDescent="0.25">
      <c r="A1231">
        <v>1230</v>
      </c>
    </row>
    <row r="1232" spans="1:9" x14ac:dyDescent="0.25">
      <c r="A1232">
        <v>1231</v>
      </c>
      <c r="F1232">
        <v>182.47963999999999</v>
      </c>
      <c r="G1232">
        <v>8.8426229999999997</v>
      </c>
      <c r="H1232">
        <v>182.66231099999999</v>
      </c>
      <c r="I1232">
        <v>5.7821670000000003</v>
      </c>
    </row>
    <row r="1233" spans="1:9" x14ac:dyDescent="0.25">
      <c r="A1233">
        <v>1232</v>
      </c>
      <c r="F1233">
        <v>182.47030899999999</v>
      </c>
      <c r="G1233">
        <v>8.8262830000000001</v>
      </c>
      <c r="H1233">
        <v>182.627002</v>
      </c>
      <c r="I1233">
        <v>5.8007229999999996</v>
      </c>
    </row>
    <row r="1234" spans="1:9" x14ac:dyDescent="0.25">
      <c r="A1234">
        <v>1233</v>
      </c>
      <c r="F1234">
        <v>182.46613200000002</v>
      </c>
      <c r="G1234">
        <v>8.8310250000000003</v>
      </c>
      <c r="H1234">
        <v>182.661124</v>
      </c>
      <c r="I1234">
        <v>5.7817540000000003</v>
      </c>
    </row>
    <row r="1235" spans="1:9" x14ac:dyDescent="0.25">
      <c r="A1235">
        <v>1234</v>
      </c>
      <c r="F1235">
        <v>182.431445</v>
      </c>
      <c r="G1235">
        <v>8.8420550000000002</v>
      </c>
      <c r="H1235">
        <v>182.653548</v>
      </c>
      <c r="I1235">
        <v>5.7841259999999997</v>
      </c>
    </row>
    <row r="1236" spans="1:9" x14ac:dyDescent="0.25">
      <c r="A1236">
        <v>1235</v>
      </c>
      <c r="F1236">
        <v>182.4332</v>
      </c>
      <c r="G1236">
        <v>8.8638069999999995</v>
      </c>
      <c r="H1236">
        <v>182.68710199999998</v>
      </c>
      <c r="I1236">
        <v>5.7735589999999997</v>
      </c>
    </row>
    <row r="1237" spans="1:9" x14ac:dyDescent="0.25">
      <c r="A1237">
        <v>1236</v>
      </c>
      <c r="F1237">
        <v>182.39742999999999</v>
      </c>
      <c r="G1237">
        <v>8.8626210000000007</v>
      </c>
      <c r="H1237">
        <v>182.691226</v>
      </c>
      <c r="I1237">
        <v>5.7677350000000001</v>
      </c>
    </row>
    <row r="1238" spans="1:9" x14ac:dyDescent="0.25">
      <c r="A1238">
        <v>1237</v>
      </c>
      <c r="F1238">
        <v>182.30330599999999</v>
      </c>
      <c r="G1238">
        <v>8.8628269999999993</v>
      </c>
      <c r="H1238">
        <v>182.632003</v>
      </c>
      <c r="I1238">
        <v>5.753406</v>
      </c>
    </row>
    <row r="1239" spans="1:9" x14ac:dyDescent="0.25">
      <c r="A1239">
        <v>1238</v>
      </c>
      <c r="F1239">
        <v>182.372996</v>
      </c>
      <c r="G1239">
        <v>8.8002020000000005</v>
      </c>
      <c r="H1239">
        <v>182.65777500000002</v>
      </c>
      <c r="I1239">
        <v>5.7684049999999996</v>
      </c>
    </row>
    <row r="1240" spans="1:9" x14ac:dyDescent="0.25">
      <c r="A1240">
        <v>1239</v>
      </c>
      <c r="D1240">
        <v>201.66429099999999</v>
      </c>
      <c r="E1240">
        <v>7.640676</v>
      </c>
      <c r="F1240">
        <v>182.47963999999999</v>
      </c>
      <c r="G1240">
        <v>8.8426229999999997</v>
      </c>
      <c r="H1240">
        <v>182.66231099999999</v>
      </c>
      <c r="I1240">
        <v>5.7821670000000003</v>
      </c>
    </row>
    <row r="1241" spans="1:9" x14ac:dyDescent="0.25">
      <c r="A1241">
        <v>1240</v>
      </c>
      <c r="D1241">
        <v>201.65465499999999</v>
      </c>
      <c r="E1241">
        <v>7.6232030000000002</v>
      </c>
    </row>
    <row r="1242" spans="1:9" x14ac:dyDescent="0.25">
      <c r="A1242">
        <v>1241</v>
      </c>
      <c r="D1242">
        <v>201.70093500000002</v>
      </c>
      <c r="E1242">
        <v>7.5998539999999997</v>
      </c>
    </row>
    <row r="1243" spans="1:9" x14ac:dyDescent="0.25">
      <c r="A1243">
        <v>1242</v>
      </c>
      <c r="D1243">
        <v>201.666766</v>
      </c>
      <c r="E1243">
        <v>7.5856279999999998</v>
      </c>
    </row>
    <row r="1244" spans="1:9" x14ac:dyDescent="0.25">
      <c r="A1244">
        <v>1243</v>
      </c>
      <c r="D1244">
        <v>201.682075</v>
      </c>
      <c r="E1244">
        <v>7.5554750000000004</v>
      </c>
    </row>
    <row r="1245" spans="1:9" x14ac:dyDescent="0.25">
      <c r="A1245">
        <v>1244</v>
      </c>
      <c r="D1245">
        <v>201.700885</v>
      </c>
      <c r="E1245">
        <v>7.5645980000000002</v>
      </c>
    </row>
    <row r="1246" spans="1:9" x14ac:dyDescent="0.25">
      <c r="A1246">
        <v>1245</v>
      </c>
      <c r="D1246">
        <v>201.68830800000001</v>
      </c>
      <c r="E1246">
        <v>7.5359400000000001</v>
      </c>
    </row>
    <row r="1247" spans="1:9" x14ac:dyDescent="0.25">
      <c r="A1247">
        <v>1246</v>
      </c>
      <c r="D1247">
        <v>201.76737900000001</v>
      </c>
      <c r="E1247">
        <v>7.5440319999999996</v>
      </c>
    </row>
    <row r="1248" spans="1:9" x14ac:dyDescent="0.25">
      <c r="A1248">
        <v>1247</v>
      </c>
      <c r="B1248">
        <v>209.408569</v>
      </c>
      <c r="C1248">
        <v>7.8779839999999997</v>
      </c>
      <c r="D1248">
        <v>201.66429099999999</v>
      </c>
      <c r="E1248">
        <v>7.640676</v>
      </c>
    </row>
    <row r="1249" spans="1:9" x14ac:dyDescent="0.25">
      <c r="A1249">
        <v>1248</v>
      </c>
      <c r="B1249">
        <v>209.43815499999999</v>
      </c>
      <c r="C1249">
        <v>7.867572</v>
      </c>
    </row>
    <row r="1250" spans="1:9" x14ac:dyDescent="0.25">
      <c r="A1250">
        <v>1249</v>
      </c>
      <c r="B1250">
        <v>209.405528</v>
      </c>
      <c r="C1250">
        <v>7.8682930000000004</v>
      </c>
    </row>
    <row r="1251" spans="1:9" x14ac:dyDescent="0.25">
      <c r="A1251">
        <v>1250</v>
      </c>
      <c r="B1251">
        <v>209.38542899999999</v>
      </c>
      <c r="C1251">
        <v>7.8750450000000001</v>
      </c>
    </row>
    <row r="1252" spans="1:9" x14ac:dyDescent="0.25">
      <c r="A1252">
        <v>1251</v>
      </c>
      <c r="B1252">
        <v>209.38258999999999</v>
      </c>
      <c r="C1252">
        <v>7.8944770000000002</v>
      </c>
    </row>
    <row r="1253" spans="1:9" x14ac:dyDescent="0.25">
      <c r="A1253">
        <v>1252</v>
      </c>
      <c r="B1253">
        <v>209.359756</v>
      </c>
      <c r="C1253">
        <v>7.9070539999999996</v>
      </c>
    </row>
    <row r="1254" spans="1:9" x14ac:dyDescent="0.25">
      <c r="A1254">
        <v>1253</v>
      </c>
      <c r="B1254">
        <v>209.33599799999999</v>
      </c>
      <c r="C1254">
        <v>7.9411759999999996</v>
      </c>
    </row>
    <row r="1255" spans="1:9" x14ac:dyDescent="0.25">
      <c r="A1255">
        <v>1254</v>
      </c>
      <c r="B1255">
        <v>209.408569</v>
      </c>
      <c r="C1255">
        <v>7.8779839999999997</v>
      </c>
      <c r="H1255">
        <v>210.05322899999999</v>
      </c>
      <c r="I1255">
        <v>5.8326279999999997</v>
      </c>
    </row>
    <row r="1256" spans="1:9" x14ac:dyDescent="0.25">
      <c r="A1256">
        <v>1255</v>
      </c>
      <c r="F1256">
        <v>210.56892299999998</v>
      </c>
      <c r="G1256">
        <v>8.5667609999999996</v>
      </c>
      <c r="H1256">
        <v>210.102351</v>
      </c>
      <c r="I1256">
        <v>5.8074750000000002</v>
      </c>
    </row>
    <row r="1257" spans="1:9" x14ac:dyDescent="0.25">
      <c r="A1257">
        <v>1256</v>
      </c>
      <c r="F1257">
        <v>210.60994600000001</v>
      </c>
      <c r="G1257">
        <v>8.5860900000000004</v>
      </c>
      <c r="H1257">
        <v>210.02090799999999</v>
      </c>
      <c r="I1257">
        <v>5.8121650000000002</v>
      </c>
    </row>
    <row r="1258" spans="1:9" x14ac:dyDescent="0.25">
      <c r="A1258">
        <v>1257</v>
      </c>
      <c r="F1258">
        <v>210.61649599999998</v>
      </c>
      <c r="G1258">
        <v>8.5925320000000003</v>
      </c>
      <c r="H1258">
        <v>210.02101400000001</v>
      </c>
      <c r="I1258">
        <v>5.8491220000000004</v>
      </c>
    </row>
    <row r="1259" spans="1:9" x14ac:dyDescent="0.25">
      <c r="A1259">
        <v>1258</v>
      </c>
      <c r="F1259">
        <v>210.62180599999999</v>
      </c>
      <c r="G1259">
        <v>8.6101089999999996</v>
      </c>
      <c r="H1259">
        <v>210.065494</v>
      </c>
      <c r="I1259">
        <v>5.8088670000000002</v>
      </c>
    </row>
    <row r="1260" spans="1:9" x14ac:dyDescent="0.25">
      <c r="A1260">
        <v>1259</v>
      </c>
      <c r="F1260">
        <v>210.641704</v>
      </c>
      <c r="G1260">
        <v>8.5989749999999994</v>
      </c>
      <c r="H1260">
        <v>210.03167999999999</v>
      </c>
      <c r="I1260">
        <v>5.8700489999999999</v>
      </c>
    </row>
    <row r="1261" spans="1:9" x14ac:dyDescent="0.25">
      <c r="A1261">
        <v>1260</v>
      </c>
      <c r="F1261">
        <v>210.640773</v>
      </c>
      <c r="G1261">
        <v>8.5929450000000003</v>
      </c>
      <c r="H1261">
        <v>210.033019</v>
      </c>
      <c r="I1261">
        <v>5.858193</v>
      </c>
    </row>
    <row r="1262" spans="1:9" x14ac:dyDescent="0.25">
      <c r="A1262">
        <v>1261</v>
      </c>
      <c r="F1262">
        <v>210.65257600000001</v>
      </c>
      <c r="G1262">
        <v>8.6374790000000008</v>
      </c>
      <c r="H1262">
        <v>210.08925500000001</v>
      </c>
      <c r="I1262">
        <v>5.8180930000000002</v>
      </c>
    </row>
    <row r="1263" spans="1:9" x14ac:dyDescent="0.25">
      <c r="A1263">
        <v>1262</v>
      </c>
      <c r="F1263">
        <v>210.67803900000001</v>
      </c>
      <c r="G1263">
        <v>8.6600549999999998</v>
      </c>
      <c r="H1263">
        <v>210.05322899999999</v>
      </c>
      <c r="I1263">
        <v>5.8326279999999997</v>
      </c>
    </row>
    <row r="1264" spans="1:9" x14ac:dyDescent="0.25">
      <c r="A1264">
        <v>1263</v>
      </c>
      <c r="D1264">
        <v>228.06289100000001</v>
      </c>
      <c r="E1264">
        <v>6.2508929999999996</v>
      </c>
      <c r="F1264">
        <v>210.56892299999998</v>
      </c>
      <c r="G1264">
        <v>8.5667609999999996</v>
      </c>
    </row>
    <row r="1265" spans="1:9" x14ac:dyDescent="0.25">
      <c r="A1265">
        <v>1264</v>
      </c>
      <c r="D1265">
        <v>228.07375200000001</v>
      </c>
      <c r="E1265">
        <v>6.3053850000000002</v>
      </c>
    </row>
    <row r="1266" spans="1:9" x14ac:dyDescent="0.25">
      <c r="A1266">
        <v>1265</v>
      </c>
      <c r="D1266">
        <v>228.065922</v>
      </c>
      <c r="E1266">
        <v>6.295083</v>
      </c>
    </row>
    <row r="1267" spans="1:9" x14ac:dyDescent="0.25">
      <c r="A1267">
        <v>1266</v>
      </c>
      <c r="D1267">
        <v>228.057942</v>
      </c>
      <c r="E1267">
        <v>6.2399339999999999</v>
      </c>
    </row>
    <row r="1268" spans="1:9" x14ac:dyDescent="0.25">
      <c r="A1268">
        <v>1267</v>
      </c>
      <c r="D1268">
        <v>228.123242</v>
      </c>
      <c r="E1268">
        <v>6.2588730000000004</v>
      </c>
    </row>
    <row r="1269" spans="1:9" x14ac:dyDescent="0.25">
      <c r="A1269">
        <v>1268</v>
      </c>
      <c r="D1269">
        <v>228.08743699999999</v>
      </c>
      <c r="E1269">
        <v>6.2476609999999999</v>
      </c>
    </row>
    <row r="1270" spans="1:9" x14ac:dyDescent="0.25">
      <c r="A1270">
        <v>1269</v>
      </c>
      <c r="D1270">
        <v>228.02647999999999</v>
      </c>
      <c r="E1270">
        <v>6.2348340000000002</v>
      </c>
    </row>
    <row r="1271" spans="1:9" x14ac:dyDescent="0.25">
      <c r="A1271">
        <v>1270</v>
      </c>
      <c r="D1271">
        <v>228.03249</v>
      </c>
      <c r="E1271">
        <v>6.2687210000000002</v>
      </c>
    </row>
    <row r="1272" spans="1:9" x14ac:dyDescent="0.25">
      <c r="A1272">
        <v>1271</v>
      </c>
      <c r="B1272">
        <v>234.90067500000001</v>
      </c>
      <c r="C1272">
        <v>7.4546700000000001</v>
      </c>
      <c r="D1272">
        <v>228.162836</v>
      </c>
      <c r="E1272">
        <v>6.332757</v>
      </c>
    </row>
    <row r="1273" spans="1:9" x14ac:dyDescent="0.25">
      <c r="A1273">
        <v>1272</v>
      </c>
      <c r="B1273">
        <v>234.90830099999999</v>
      </c>
      <c r="C1273">
        <v>7.4207320000000001</v>
      </c>
      <c r="D1273">
        <v>228.11435299999999</v>
      </c>
      <c r="E1273">
        <v>6.3030119999999998</v>
      </c>
    </row>
    <row r="1274" spans="1:9" x14ac:dyDescent="0.25">
      <c r="A1274">
        <v>1273</v>
      </c>
      <c r="B1274">
        <v>234.893351</v>
      </c>
      <c r="C1274">
        <v>7.4218440000000001</v>
      </c>
      <c r="D1274">
        <v>228.06289100000001</v>
      </c>
      <c r="E1274">
        <v>6.2508929999999996</v>
      </c>
    </row>
    <row r="1275" spans="1:9" x14ac:dyDescent="0.25">
      <c r="A1275">
        <v>1274</v>
      </c>
      <c r="B1275">
        <v>234.90294700000001</v>
      </c>
      <c r="C1275">
        <v>7.4433069999999999</v>
      </c>
    </row>
    <row r="1276" spans="1:9" x14ac:dyDescent="0.25">
      <c r="A1276">
        <v>1275</v>
      </c>
      <c r="B1276">
        <v>234.888352</v>
      </c>
      <c r="C1276">
        <v>7.4399230000000003</v>
      </c>
    </row>
    <row r="1277" spans="1:9" x14ac:dyDescent="0.25">
      <c r="A1277">
        <v>1276</v>
      </c>
      <c r="B1277">
        <v>234.89804900000001</v>
      </c>
      <c r="C1277">
        <v>7.4548220000000001</v>
      </c>
    </row>
    <row r="1278" spans="1:9" x14ac:dyDescent="0.25">
      <c r="A1278">
        <v>1277</v>
      </c>
      <c r="B1278">
        <v>234.87138200000001</v>
      </c>
      <c r="C1278">
        <v>7.4687609999999998</v>
      </c>
    </row>
    <row r="1279" spans="1:9" x14ac:dyDescent="0.25">
      <c r="A1279">
        <v>1278</v>
      </c>
      <c r="B1279">
        <v>234.96365</v>
      </c>
      <c r="C1279">
        <v>7.480073</v>
      </c>
      <c r="H1279">
        <v>233.96233799999999</v>
      </c>
      <c r="I1279">
        <v>5.489973</v>
      </c>
    </row>
    <row r="1280" spans="1:9" x14ac:dyDescent="0.25">
      <c r="A1280">
        <v>1279</v>
      </c>
      <c r="B1280">
        <v>234.90067500000001</v>
      </c>
      <c r="C1280">
        <v>7.4546700000000001</v>
      </c>
      <c r="F1280">
        <v>235.52114699999998</v>
      </c>
      <c r="G1280">
        <v>8.6329429999999991</v>
      </c>
      <c r="H1280">
        <v>233.99526600000002</v>
      </c>
      <c r="I1280">
        <v>5.4552769999999997</v>
      </c>
    </row>
    <row r="1281" spans="1:9" x14ac:dyDescent="0.25">
      <c r="A1281">
        <v>1280</v>
      </c>
      <c r="F1281">
        <v>235.54013700000002</v>
      </c>
      <c r="G1281">
        <v>8.6140559999999997</v>
      </c>
      <c r="H1281">
        <v>234.00294299999999</v>
      </c>
      <c r="I1281">
        <v>5.480175</v>
      </c>
    </row>
    <row r="1282" spans="1:9" x14ac:dyDescent="0.25">
      <c r="A1282">
        <v>1281</v>
      </c>
      <c r="F1282">
        <v>235.55922699999999</v>
      </c>
      <c r="G1282">
        <v>8.6305689999999995</v>
      </c>
      <c r="H1282">
        <v>234.013598</v>
      </c>
      <c r="I1282">
        <v>5.4673480000000003</v>
      </c>
    </row>
    <row r="1283" spans="1:9" x14ac:dyDescent="0.25">
      <c r="A1283">
        <v>1282</v>
      </c>
      <c r="F1283">
        <v>235.55937800000001</v>
      </c>
      <c r="G1283">
        <v>8.6581440000000001</v>
      </c>
      <c r="H1283">
        <v>234.02940599999999</v>
      </c>
      <c r="I1283">
        <v>5.4690640000000004</v>
      </c>
    </row>
    <row r="1284" spans="1:9" x14ac:dyDescent="0.25">
      <c r="A1284">
        <v>1283</v>
      </c>
      <c r="F1284">
        <v>235.527411</v>
      </c>
      <c r="G1284">
        <v>8.6371850000000006</v>
      </c>
      <c r="H1284">
        <v>234.03349499999999</v>
      </c>
      <c r="I1284">
        <v>5.4507820000000002</v>
      </c>
    </row>
    <row r="1285" spans="1:9" x14ac:dyDescent="0.25">
      <c r="A1285">
        <v>1284</v>
      </c>
      <c r="F1285">
        <v>235.57275999999999</v>
      </c>
      <c r="G1285">
        <v>8.6522349999999992</v>
      </c>
      <c r="H1285">
        <v>234.042889</v>
      </c>
      <c r="I1285">
        <v>5.4519950000000001</v>
      </c>
    </row>
    <row r="1286" spans="1:9" x14ac:dyDescent="0.25">
      <c r="A1286">
        <v>1285</v>
      </c>
      <c r="F1286">
        <v>235.58669900000001</v>
      </c>
      <c r="G1286">
        <v>8.6452659999999995</v>
      </c>
      <c r="H1286">
        <v>234.05854400000001</v>
      </c>
      <c r="I1286">
        <v>5.4355310000000001</v>
      </c>
    </row>
    <row r="1287" spans="1:9" x14ac:dyDescent="0.25">
      <c r="A1287">
        <v>1286</v>
      </c>
      <c r="F1287">
        <v>235.591599</v>
      </c>
      <c r="G1287">
        <v>8.6641539999999999</v>
      </c>
      <c r="H1287">
        <v>234.020466</v>
      </c>
      <c r="I1287">
        <v>5.452045</v>
      </c>
    </row>
    <row r="1288" spans="1:9" x14ac:dyDescent="0.25">
      <c r="A1288">
        <v>1287</v>
      </c>
      <c r="D1288">
        <v>252.11332899999999</v>
      </c>
      <c r="E1288">
        <v>6.0733269999999999</v>
      </c>
      <c r="F1288">
        <v>235.58639700000001</v>
      </c>
      <c r="G1288">
        <v>8.7071819999999995</v>
      </c>
      <c r="H1288">
        <v>233.96233799999999</v>
      </c>
      <c r="I1288">
        <v>5.489973</v>
      </c>
    </row>
    <row r="1289" spans="1:9" x14ac:dyDescent="0.25">
      <c r="A1289">
        <v>1288</v>
      </c>
      <c r="D1289">
        <v>252.08237299999999</v>
      </c>
      <c r="E1289">
        <v>6.0393379999999999</v>
      </c>
      <c r="F1289">
        <v>235.59463</v>
      </c>
      <c r="G1289">
        <v>8.7242010000000008</v>
      </c>
      <c r="H1289">
        <v>233.96233799999999</v>
      </c>
      <c r="I1289">
        <v>5.489973</v>
      </c>
    </row>
    <row r="1290" spans="1:9" x14ac:dyDescent="0.25">
      <c r="A1290">
        <v>1289</v>
      </c>
      <c r="D1290">
        <v>252.10989599999999</v>
      </c>
      <c r="E1290">
        <v>6.0428730000000002</v>
      </c>
      <c r="F1290">
        <v>235.57523599999999</v>
      </c>
      <c r="G1290">
        <v>8.7174840000000007</v>
      </c>
    </row>
    <row r="1291" spans="1:9" x14ac:dyDescent="0.25">
      <c r="A1291">
        <v>1290</v>
      </c>
      <c r="D1291">
        <v>252.09661299999999</v>
      </c>
      <c r="E1291">
        <v>6.0181779999999998</v>
      </c>
      <c r="F1291">
        <v>235.54013700000002</v>
      </c>
      <c r="G1291">
        <v>8.6140559999999997</v>
      </c>
    </row>
    <row r="1292" spans="1:9" x14ac:dyDescent="0.25">
      <c r="A1292">
        <v>1291</v>
      </c>
      <c r="D1292">
        <v>252.11555300000001</v>
      </c>
      <c r="E1292">
        <v>6.0261069999999997</v>
      </c>
    </row>
    <row r="1293" spans="1:9" x14ac:dyDescent="0.25">
      <c r="A1293">
        <v>1292</v>
      </c>
      <c r="D1293">
        <v>252.115702</v>
      </c>
      <c r="E1293">
        <v>5.9913610000000004</v>
      </c>
    </row>
    <row r="1294" spans="1:9" x14ac:dyDescent="0.25">
      <c r="A1294">
        <v>1293</v>
      </c>
      <c r="D1294">
        <v>252.099493</v>
      </c>
      <c r="E1294">
        <v>5.9949469999999998</v>
      </c>
    </row>
    <row r="1295" spans="1:9" x14ac:dyDescent="0.25">
      <c r="A1295">
        <v>1294</v>
      </c>
      <c r="B1295">
        <v>257.58815199999998</v>
      </c>
      <c r="C1295">
        <v>7.5107280000000003</v>
      </c>
      <c r="D1295">
        <v>252.10474600000001</v>
      </c>
      <c r="E1295">
        <v>5.999492</v>
      </c>
    </row>
    <row r="1296" spans="1:9" x14ac:dyDescent="0.25">
      <c r="A1296">
        <v>1295</v>
      </c>
      <c r="B1296">
        <v>257.599718</v>
      </c>
      <c r="C1296">
        <v>7.4832539999999996</v>
      </c>
      <c r="D1296">
        <v>252.11762400000001</v>
      </c>
      <c r="E1296">
        <v>6.0076229999999997</v>
      </c>
    </row>
    <row r="1297" spans="1:9" x14ac:dyDescent="0.25">
      <c r="A1297">
        <v>1296</v>
      </c>
      <c r="B1297">
        <v>257.60380800000001</v>
      </c>
      <c r="C1297">
        <v>7.5211309999999996</v>
      </c>
      <c r="D1297">
        <v>252.129591</v>
      </c>
      <c r="E1297">
        <v>6.0205510000000002</v>
      </c>
    </row>
    <row r="1298" spans="1:9" x14ac:dyDescent="0.25">
      <c r="A1298">
        <v>1297</v>
      </c>
      <c r="B1298">
        <v>257.61451599999998</v>
      </c>
      <c r="C1298">
        <v>7.5075969999999996</v>
      </c>
      <c r="D1298">
        <v>252.150046</v>
      </c>
      <c r="E1298">
        <v>5.9911079999999997</v>
      </c>
    </row>
    <row r="1299" spans="1:9" x14ac:dyDescent="0.25">
      <c r="A1299">
        <v>1298</v>
      </c>
      <c r="B1299">
        <v>257.594515</v>
      </c>
      <c r="C1299">
        <v>7.5128490000000001</v>
      </c>
      <c r="D1299">
        <v>252.20039600000001</v>
      </c>
      <c r="E1299">
        <v>5.9524739999999996</v>
      </c>
    </row>
    <row r="1300" spans="1:9" x14ac:dyDescent="0.25">
      <c r="A1300">
        <v>1299</v>
      </c>
      <c r="B1300">
        <v>257.60219000000001</v>
      </c>
      <c r="C1300">
        <v>7.5106770000000003</v>
      </c>
      <c r="D1300">
        <v>252.11332899999999</v>
      </c>
      <c r="E1300">
        <v>6.0733269999999999</v>
      </c>
    </row>
    <row r="1301" spans="1:9" x14ac:dyDescent="0.25">
      <c r="A1301">
        <v>1300</v>
      </c>
      <c r="B1301">
        <v>257.629008</v>
      </c>
      <c r="C1301">
        <v>7.5133029999999996</v>
      </c>
    </row>
    <row r="1302" spans="1:9" x14ac:dyDescent="0.25">
      <c r="A1302">
        <v>1301</v>
      </c>
      <c r="B1302">
        <v>257.60188900000003</v>
      </c>
      <c r="C1302">
        <v>7.5292120000000002</v>
      </c>
    </row>
    <row r="1303" spans="1:9" x14ac:dyDescent="0.25">
      <c r="A1303">
        <v>1302</v>
      </c>
      <c r="B1303">
        <v>257.65724</v>
      </c>
      <c r="C1303">
        <v>7.5430989999999998</v>
      </c>
    </row>
    <row r="1304" spans="1:9" x14ac:dyDescent="0.25">
      <c r="A1304">
        <v>1303</v>
      </c>
      <c r="B1304">
        <v>257.66895499999998</v>
      </c>
      <c r="C1304">
        <v>7.5315349999999999</v>
      </c>
    </row>
    <row r="1305" spans="1:9" x14ac:dyDescent="0.25">
      <c r="A1305">
        <v>1304</v>
      </c>
      <c r="B1305">
        <v>257.704813</v>
      </c>
      <c r="C1305">
        <v>7.522545</v>
      </c>
    </row>
    <row r="1306" spans="1:9" x14ac:dyDescent="0.25">
      <c r="A1306">
        <v>1305</v>
      </c>
      <c r="B1306">
        <v>257.708597</v>
      </c>
      <c r="C1306">
        <v>7.5023949999999999</v>
      </c>
      <c r="H1306">
        <v>257.02812799999998</v>
      </c>
      <c r="I1306">
        <v>5.291347</v>
      </c>
    </row>
    <row r="1307" spans="1:9" x14ac:dyDescent="0.25">
      <c r="A1307">
        <v>1306</v>
      </c>
      <c r="B1307">
        <v>257.58815199999998</v>
      </c>
      <c r="C1307">
        <v>7.5107280000000003</v>
      </c>
      <c r="F1307">
        <v>257.11979100000002</v>
      </c>
      <c r="G1307">
        <v>8.3304829999999992</v>
      </c>
      <c r="H1307">
        <v>257.03939300000002</v>
      </c>
      <c r="I1307">
        <v>5.2655900000000004</v>
      </c>
    </row>
    <row r="1308" spans="1:9" x14ac:dyDescent="0.25">
      <c r="A1308">
        <v>1307</v>
      </c>
      <c r="F1308">
        <v>257.13044600000001</v>
      </c>
      <c r="G1308">
        <v>8.3454829999999998</v>
      </c>
      <c r="H1308">
        <v>257.09999699999997</v>
      </c>
      <c r="I1308">
        <v>5.3150320000000004</v>
      </c>
    </row>
    <row r="1309" spans="1:9" x14ac:dyDescent="0.25">
      <c r="A1309">
        <v>1308</v>
      </c>
      <c r="F1309">
        <v>257.11484400000001</v>
      </c>
      <c r="G1309">
        <v>8.3632600000000004</v>
      </c>
      <c r="H1309">
        <v>257.10953699999999</v>
      </c>
      <c r="I1309">
        <v>5.2890230000000003</v>
      </c>
    </row>
    <row r="1310" spans="1:9" x14ac:dyDescent="0.25">
      <c r="A1310">
        <v>1309</v>
      </c>
      <c r="F1310">
        <v>257.10615799999999</v>
      </c>
      <c r="G1310">
        <v>8.3533620000000006</v>
      </c>
      <c r="H1310">
        <v>257.080805</v>
      </c>
      <c r="I1310">
        <v>5.3331619999999997</v>
      </c>
    </row>
    <row r="1311" spans="1:9" x14ac:dyDescent="0.25">
      <c r="A1311">
        <v>1310</v>
      </c>
      <c r="F1311">
        <v>257.13155999999998</v>
      </c>
      <c r="G1311">
        <v>8.3584619999999994</v>
      </c>
      <c r="H1311">
        <v>257.07777599999997</v>
      </c>
      <c r="I1311">
        <v>5.3127589999999998</v>
      </c>
    </row>
    <row r="1312" spans="1:9" x14ac:dyDescent="0.25">
      <c r="A1312">
        <v>1311</v>
      </c>
      <c r="F1312">
        <v>257.14741700000002</v>
      </c>
      <c r="G1312">
        <v>8.3546739999999993</v>
      </c>
      <c r="H1312">
        <v>257.05635999999998</v>
      </c>
      <c r="I1312">
        <v>5.326092</v>
      </c>
    </row>
    <row r="1313" spans="1:9" x14ac:dyDescent="0.25">
      <c r="A1313">
        <v>1312</v>
      </c>
      <c r="F1313">
        <v>257.11751800000002</v>
      </c>
      <c r="G1313">
        <v>8.3389679999999995</v>
      </c>
      <c r="H1313">
        <v>257.07343100000003</v>
      </c>
      <c r="I1313">
        <v>5.2949820000000001</v>
      </c>
    </row>
    <row r="1314" spans="1:9" x14ac:dyDescent="0.25">
      <c r="A1314">
        <v>1313</v>
      </c>
      <c r="F1314">
        <v>257.11666300000002</v>
      </c>
      <c r="G1314">
        <v>8.3339189999999999</v>
      </c>
      <c r="H1314">
        <v>257.05817999999999</v>
      </c>
      <c r="I1314">
        <v>5.3136679999999998</v>
      </c>
    </row>
    <row r="1315" spans="1:9" x14ac:dyDescent="0.25">
      <c r="A1315">
        <v>1314</v>
      </c>
      <c r="D1315">
        <v>269.70167400000003</v>
      </c>
      <c r="E1315">
        <v>5.796926</v>
      </c>
      <c r="F1315">
        <v>257.12413199999997</v>
      </c>
      <c r="G1315">
        <v>8.3433109999999999</v>
      </c>
      <c r="H1315">
        <v>257.07580400000001</v>
      </c>
      <c r="I1315">
        <v>5.3296780000000004</v>
      </c>
    </row>
    <row r="1316" spans="1:9" x14ac:dyDescent="0.25">
      <c r="A1316">
        <v>1315</v>
      </c>
      <c r="D1316">
        <v>269.67041599999999</v>
      </c>
      <c r="E1316">
        <v>5.753393</v>
      </c>
      <c r="F1316">
        <v>257.13080000000002</v>
      </c>
      <c r="G1316">
        <v>8.3463419999999999</v>
      </c>
      <c r="H1316">
        <v>257.064795</v>
      </c>
      <c r="I1316">
        <v>5.3318490000000001</v>
      </c>
    </row>
    <row r="1317" spans="1:9" x14ac:dyDescent="0.25">
      <c r="A1317">
        <v>1316</v>
      </c>
      <c r="D1317">
        <v>269.68869599999999</v>
      </c>
      <c r="E1317">
        <v>5.793139</v>
      </c>
      <c r="F1317">
        <v>257.15044999999998</v>
      </c>
      <c r="G1317">
        <v>8.3458369999999995</v>
      </c>
      <c r="H1317">
        <v>257.04287899999997</v>
      </c>
      <c r="I1317">
        <v>5.3299300000000001</v>
      </c>
    </row>
    <row r="1318" spans="1:9" x14ac:dyDescent="0.25">
      <c r="A1318">
        <v>1317</v>
      </c>
      <c r="D1318">
        <v>269.74192299999999</v>
      </c>
      <c r="E1318">
        <v>5.7450099999999997</v>
      </c>
      <c r="F1318">
        <v>257.16812299999998</v>
      </c>
      <c r="G1318">
        <v>8.3729069999999997</v>
      </c>
      <c r="H1318">
        <v>257.10661099999999</v>
      </c>
      <c r="I1318">
        <v>5.2668020000000002</v>
      </c>
    </row>
    <row r="1319" spans="1:9" x14ac:dyDescent="0.25">
      <c r="A1319">
        <v>1318</v>
      </c>
      <c r="D1319">
        <v>269.77818500000001</v>
      </c>
      <c r="E1319">
        <v>5.7421819999999997</v>
      </c>
      <c r="F1319">
        <v>257.17004199999997</v>
      </c>
      <c r="G1319">
        <v>8.3842689999999997</v>
      </c>
      <c r="H1319">
        <v>257.16373299999998</v>
      </c>
      <c r="I1319">
        <v>5.2512470000000002</v>
      </c>
    </row>
    <row r="1320" spans="1:9" x14ac:dyDescent="0.25">
      <c r="A1320">
        <v>1319</v>
      </c>
      <c r="D1320">
        <v>269.67273499999999</v>
      </c>
      <c r="E1320">
        <v>5.7090519999999998</v>
      </c>
      <c r="F1320">
        <v>257.19367799999998</v>
      </c>
      <c r="G1320">
        <v>8.4064399999999999</v>
      </c>
      <c r="H1320">
        <v>257.02812799999998</v>
      </c>
      <c r="I1320">
        <v>5.291347</v>
      </c>
    </row>
    <row r="1321" spans="1:9" x14ac:dyDescent="0.25">
      <c r="A1321">
        <v>1320</v>
      </c>
      <c r="D1321">
        <v>269.73778700000003</v>
      </c>
      <c r="E1321">
        <v>5.6934469999999999</v>
      </c>
      <c r="F1321">
        <v>257.241804</v>
      </c>
      <c r="G1321">
        <v>8.4360339999999994</v>
      </c>
    </row>
    <row r="1322" spans="1:9" x14ac:dyDescent="0.25">
      <c r="A1322">
        <v>1321</v>
      </c>
      <c r="D1322">
        <v>269.71243099999998</v>
      </c>
      <c r="E1322">
        <v>5.7171830000000003</v>
      </c>
      <c r="F1322">
        <v>257.11979100000002</v>
      </c>
      <c r="G1322">
        <v>8.3304829999999992</v>
      </c>
    </row>
    <row r="1323" spans="1:9" x14ac:dyDescent="0.25">
      <c r="A1323">
        <v>1322</v>
      </c>
      <c r="B1323">
        <v>275.02342399999998</v>
      </c>
      <c r="C1323">
        <v>7.2027130000000001</v>
      </c>
      <c r="D1323">
        <v>269.77273400000001</v>
      </c>
      <c r="E1323">
        <v>5.7190510000000003</v>
      </c>
    </row>
    <row r="1324" spans="1:9" x14ac:dyDescent="0.25">
      <c r="A1324">
        <v>1323</v>
      </c>
      <c r="B1324">
        <v>275.02342399999998</v>
      </c>
      <c r="C1324">
        <v>7.2027130000000001</v>
      </c>
      <c r="D1324">
        <v>269.74096900000001</v>
      </c>
      <c r="E1324">
        <v>5.750515</v>
      </c>
    </row>
    <row r="1325" spans="1:9" x14ac:dyDescent="0.25">
      <c r="A1325">
        <v>1324</v>
      </c>
      <c r="B1325">
        <v>275.02342399999998</v>
      </c>
      <c r="C1325">
        <v>7.2027130000000001</v>
      </c>
      <c r="D1325">
        <v>269.71586400000001</v>
      </c>
      <c r="E1325">
        <v>5.7412720000000004</v>
      </c>
    </row>
    <row r="1326" spans="1:9" x14ac:dyDescent="0.25">
      <c r="A1326">
        <v>1325</v>
      </c>
      <c r="B1326">
        <v>275.02342399999998</v>
      </c>
      <c r="C1326">
        <v>7.2027130000000001</v>
      </c>
      <c r="D1326">
        <v>269.802931</v>
      </c>
      <c r="E1326">
        <v>5.74092</v>
      </c>
    </row>
    <row r="1327" spans="1:9" x14ac:dyDescent="0.25">
      <c r="A1327">
        <v>1326</v>
      </c>
      <c r="B1327">
        <v>275.02342399999998</v>
      </c>
      <c r="C1327">
        <v>7.2027130000000001</v>
      </c>
      <c r="D1327">
        <v>269.941462</v>
      </c>
      <c r="E1327">
        <v>5.7178899999999997</v>
      </c>
    </row>
    <row r="1328" spans="1:9" x14ac:dyDescent="0.25">
      <c r="A1328">
        <v>1327</v>
      </c>
      <c r="B1328">
        <v>275.02342399999998</v>
      </c>
      <c r="C1328">
        <v>7.2027130000000001</v>
      </c>
      <c r="D1328">
        <v>269.976156</v>
      </c>
      <c r="E1328">
        <v>5.7421819999999997</v>
      </c>
    </row>
    <row r="1329" spans="1:11" x14ac:dyDescent="0.25">
      <c r="A1329">
        <v>1328</v>
      </c>
      <c r="B1329">
        <v>275.02342399999998</v>
      </c>
      <c r="C1329">
        <v>7.2027130000000001</v>
      </c>
      <c r="D1329">
        <v>269.70167400000003</v>
      </c>
      <c r="E1329">
        <v>5.796926</v>
      </c>
    </row>
    <row r="1330" spans="1:11" x14ac:dyDescent="0.25">
      <c r="A1330">
        <v>1329</v>
      </c>
      <c r="B1330">
        <v>275.02342399999998</v>
      </c>
      <c r="C1330">
        <v>7.2027130000000001</v>
      </c>
    </row>
    <row r="1331" spans="1:11" x14ac:dyDescent="0.25">
      <c r="A1331">
        <v>1330</v>
      </c>
      <c r="B1331">
        <v>275.02342399999998</v>
      </c>
      <c r="C1331">
        <v>7.2027130000000001</v>
      </c>
      <c r="J1331">
        <v>236.088289</v>
      </c>
      <c r="K1331">
        <v>13.342451000000001</v>
      </c>
    </row>
    <row r="1332" spans="1:11" x14ac:dyDescent="0.25">
      <c r="A1332">
        <v>1331</v>
      </c>
    </row>
    <row r="1333" spans="1:11" x14ac:dyDescent="0.25">
      <c r="A1333">
        <v>1332</v>
      </c>
    </row>
    <row r="1334" spans="1:11" x14ac:dyDescent="0.25">
      <c r="A1334">
        <v>1333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E8FD-3263-4913-9EB1-E442DA54A06A}">
  <dimension ref="A1:DV1177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298</v>
      </c>
      <c r="K1">
        <v>92.063492063492063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313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311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299</v>
      </c>
      <c r="K2">
        <v>94.685990338164245</v>
      </c>
      <c r="M2" t="s">
        <v>297</v>
      </c>
      <c r="N2">
        <v>189</v>
      </c>
      <c r="R2" t="s">
        <v>236</v>
      </c>
      <c r="S2">
        <v>8.3994708994709025E-2</v>
      </c>
      <c r="T2">
        <v>1.9393598788878866E-2</v>
      </c>
      <c r="W2" t="s">
        <v>221</v>
      </c>
      <c r="X2">
        <f>AVERAGE(Coordination!AT:AT)</f>
        <v>0.57450282074777781</v>
      </c>
      <c r="Y2">
        <f>STDEV(Coordination!AT:AT)</f>
        <v>0.25099622758027834</v>
      </c>
      <c r="Z2" t="s">
        <v>224</v>
      </c>
      <c r="AA2">
        <f>AVERAGE(Coordination!AW:AW)</f>
        <v>0.40475346213568675</v>
      </c>
      <c r="AB2">
        <f>STDEV(Coordination!AW:AW)</f>
        <v>0.25330815619825725</v>
      </c>
      <c r="AC2" t="s">
        <v>227</v>
      </c>
      <c r="AD2">
        <f>AVERAGE(Coordination!AZ:AZ)</f>
        <v>0.56242438103408787</v>
      </c>
      <c r="AE2">
        <f>STDEV(Coordination!AZ:AZ)</f>
        <v>0.13086189308096485</v>
      </c>
      <c r="AF2" t="s">
        <v>230</v>
      </c>
      <c r="AG2">
        <f>AVERAGE(Coordination!BC:BC)</f>
        <v>0.61101334449784617</v>
      </c>
      <c r="AH2">
        <f>STDEV(Coordination!BC:BC)</f>
        <v>0.16527803173483799</v>
      </c>
      <c r="AK2" t="s">
        <v>314</v>
      </c>
      <c r="AL2">
        <f>AVERAGE(Coordination!BQ:BQ)</f>
        <v>0.26366258303063139</v>
      </c>
      <c r="AM2">
        <f>STDEV(Coordination!BQ:BQ)</f>
        <v>0.10770710918773997</v>
      </c>
      <c r="AN2" t="s">
        <v>317</v>
      </c>
      <c r="AO2">
        <f>AVERAGE(Coordination!BT:BT)</f>
        <v>0.25723812240295602</v>
      </c>
      <c r="AP2">
        <f>STDEV(Coordination!BT:BT)</f>
        <v>0.11526498006733685</v>
      </c>
      <c r="AQ2" t="s">
        <v>320</v>
      </c>
      <c r="AR2">
        <f>AVERAGE(Coordination!BW:BW)</f>
        <v>0.37619891680053469</v>
      </c>
      <c r="AS2">
        <f>STDEV(Coordination!BW:BW)</f>
        <v>7.363959271413037E-2</v>
      </c>
      <c r="AT2" t="s">
        <v>323</v>
      </c>
      <c r="AU2">
        <f>AVERAGE(Coordination!BZ:BZ)</f>
        <v>0.32737076480523536</v>
      </c>
      <c r="AV2">
        <f>STDEV(Coordination!BZ:BZ)</f>
        <v>9.7126197702410794E-2</v>
      </c>
      <c r="AX2" t="s">
        <v>103</v>
      </c>
      <c r="AY2">
        <f>AVERAGE(Cycle!$CL:$CL)</f>
        <v>8.25</v>
      </c>
      <c r="AZ2">
        <f>STDEV(Cycle!$CL:$CL)</f>
        <v>1.7249609259570002</v>
      </c>
      <c r="BA2" t="s">
        <v>104</v>
      </c>
      <c r="BB2">
        <f>AVERAGE(Cycle!$CP:$CP)</f>
        <v>8.615384615384615</v>
      </c>
      <c r="BC2">
        <f>STDEV(Cycle!$CP:$CP)</f>
        <v>1.9818178044297494</v>
      </c>
      <c r="BD2" t="s">
        <v>105</v>
      </c>
      <c r="BE2">
        <f>AVERAGE(Cycle!$CT:$CT)</f>
        <v>8.6734693877551017</v>
      </c>
      <c r="BF2">
        <f>STDEV(Cycle!$CT:$CT)</f>
        <v>1.6756560295155138</v>
      </c>
      <c r="BG2" t="s">
        <v>106</v>
      </c>
      <c r="BH2">
        <f>AVERAGE(Cycle!$CX:$CX)</f>
        <v>8.2916666666666661</v>
      </c>
      <c r="BI2">
        <f>STDEV(Cycle!$CX:$CX)</f>
        <v>1.5839397868059717</v>
      </c>
      <c r="BK2" t="s">
        <v>312</v>
      </c>
      <c r="BL2">
        <f>AVERAGE(Cycle!AO:AR)</f>
        <v>248.49302976678158</v>
      </c>
      <c r="BM2">
        <f>STDEV(Cycle!AO:AR)</f>
        <v>45.529261373504383</v>
      </c>
      <c r="BO2" t="s">
        <v>32</v>
      </c>
      <c r="BP2">
        <f>AVERAGE(Cycle!BF:BF)</f>
        <v>1.5021703518518521</v>
      </c>
      <c r="BQ2">
        <f>STDEV(Cycle!BF:BF)</f>
        <v>0.58993652977913957</v>
      </c>
      <c r="BS2" t="s">
        <v>206</v>
      </c>
      <c r="BT2">
        <v>79</v>
      </c>
      <c r="BU2">
        <v>6.8280034572169397</v>
      </c>
      <c r="BV2">
        <v>0.39500000000000002</v>
      </c>
      <c r="BX2" t="s">
        <v>140</v>
      </c>
      <c r="BY2">
        <f>AVERAGE(Cycle!DC:DC)</f>
        <v>60.749561916841316</v>
      </c>
      <c r="BZ2">
        <f>STDEV(Cycle!DC:DC)</f>
        <v>19.000235549749711</v>
      </c>
      <c r="CA2" t="s">
        <v>143</v>
      </c>
      <c r="CB2">
        <f>AVERAGE(Cycle!DF:DF)</f>
        <v>60.741404734970921</v>
      </c>
      <c r="CC2">
        <f>STDEV(Cycle!DF:DF)</f>
        <v>17.550718154956432</v>
      </c>
      <c r="CD2" t="s">
        <v>146</v>
      </c>
      <c r="CE2">
        <f>AVERAGE(Cycle!DI:DI)</f>
        <v>45.496209217139459</v>
      </c>
      <c r="CF2">
        <f>STDEV(Cycle!DI:DI)</f>
        <v>10.0457264788083</v>
      </c>
      <c r="CG2" t="s">
        <v>149</v>
      </c>
      <c r="CH2">
        <f>AVERAGE(Cycle!DL:DL)</f>
        <v>53.504901960784309</v>
      </c>
      <c r="CI2">
        <f>STDEV(Cycle!DL:DL)</f>
        <v>10.220910001912458</v>
      </c>
      <c r="CK2" t="s">
        <v>152</v>
      </c>
      <c r="CL2">
        <f>AVERAGE(Cycle!DP:DP)</f>
        <v>35.938185745878052</v>
      </c>
      <c r="CM2">
        <f>STDEV(Cycle!DP:DP)</f>
        <v>23.771316175484063</v>
      </c>
      <c r="CN2" t="s">
        <v>155</v>
      </c>
      <c r="CO2">
        <f>AVERAGE(Cycle!DS:DS)</f>
        <v>35.626099328022399</v>
      </c>
      <c r="CP2">
        <f>STDEV(Cycle!DS:DS)</f>
        <v>24.669257031876118</v>
      </c>
      <c r="CQ2" t="s">
        <v>158</v>
      </c>
      <c r="CR2">
        <f>AVERAGE(Cycle!DV:DV)</f>
        <v>5.8499352121801094</v>
      </c>
      <c r="CS2">
        <f>STDEV(Cycle!DV:DV)</f>
        <v>12.450582158696408</v>
      </c>
      <c r="CT2" t="s">
        <v>161</v>
      </c>
      <c r="CU2">
        <f>AVERAGE(Cycle!DY:DY)</f>
        <v>16.832611832611835</v>
      </c>
      <c r="CV2">
        <f>STDEV(Cycle!DY:DY)</f>
        <v>22.107405397402456</v>
      </c>
      <c r="CX2" t="s">
        <v>176</v>
      </c>
      <c r="CY2">
        <f>AVERAGE(Cycle!BV:BV)/200</f>
        <v>4.2812500000000003E-2</v>
      </c>
      <c r="CZ2">
        <f>STDEV(Cycle!BV:BV)/200</f>
        <v>1.3042738666204028E-2</v>
      </c>
      <c r="DA2" t="s">
        <v>177</v>
      </c>
      <c r="DB2">
        <f>AVERAGE(Cycle!BZ:BZ)/200</f>
        <v>4.2812500000000003E-2</v>
      </c>
      <c r="DC2">
        <f>STDEV(Cycle!BZ:BZ)/200</f>
        <v>1.308345755915185E-2</v>
      </c>
      <c r="DD2" t="s">
        <v>178</v>
      </c>
      <c r="DE2">
        <f>AVERAGE(Cycle!CD:CD)/200</f>
        <v>3.2790697674418605E-2</v>
      </c>
      <c r="DF2">
        <f>STDEV(Cycle!CD:CD)/200</f>
        <v>8.3311181995001198E-3</v>
      </c>
      <c r="DG2" t="s">
        <v>179</v>
      </c>
      <c r="DH2">
        <f>AVERAGE(Cycle!CH:CH)/200</f>
        <v>0.04</v>
      </c>
      <c r="DI2">
        <f>STDEV(Cycle!CH:CH)/200</f>
        <v>9.0219370889631726E-3</v>
      </c>
      <c r="DK2" t="s">
        <v>192</v>
      </c>
      <c r="DL2">
        <f>AVERAGE(Cycle!CM:CM)/200</f>
        <v>1.4038461538461538E-2</v>
      </c>
      <c r="DM2">
        <f>STDEV(Cycle!CM:CM)/200</f>
        <v>8.968269858417156E-3</v>
      </c>
      <c r="DN2" t="s">
        <v>193</v>
      </c>
      <c r="DO2">
        <f>AVERAGE(Cycle!CQ:CQ)/200</f>
        <v>1.4230769230769231E-2</v>
      </c>
      <c r="DP2">
        <f>STDEV(Cycle!CQ:CQ)/200</f>
        <v>9.3086832425648275E-3</v>
      </c>
      <c r="DQ2" t="s">
        <v>194</v>
      </c>
      <c r="DR2">
        <f>AVERAGE(Cycle!CU:CU)/200</f>
        <v>2.6530612244897961E-3</v>
      </c>
      <c r="DS2">
        <f>STDEV(Cycle!CU:CU)/200</f>
        <v>5.4104490741225418E-3</v>
      </c>
      <c r="DT2" t="s">
        <v>195</v>
      </c>
      <c r="DU2">
        <f>AVERAGE(Cycle!CY:CY)/200</f>
        <v>7.8125E-3</v>
      </c>
      <c r="DV2">
        <f>STDEV(Cycle!CY:CY)/200</f>
        <v>1.1104256898892233E-2</v>
      </c>
    </row>
    <row r="3" spans="1:126" x14ac:dyDescent="0.25">
      <c r="A3">
        <v>2</v>
      </c>
      <c r="J3" t="s">
        <v>300</v>
      </c>
      <c r="K3">
        <v>91.666666666666657</v>
      </c>
      <c r="M3" t="s">
        <v>291</v>
      </c>
      <c r="N3">
        <v>45</v>
      </c>
      <c r="O3">
        <f t="shared" ref="O3:O9" si="0" xml:space="preserve"> (N3/N$2)*100</f>
        <v>23.809523809523807</v>
      </c>
      <c r="R3" t="s">
        <v>239</v>
      </c>
      <c r="S3">
        <v>32.502149613069648</v>
      </c>
      <c r="W3" t="s">
        <v>222</v>
      </c>
      <c r="X3">
        <f>AVERAGE(Coordination!AU:AU)</f>
        <v>0.43289960855987042</v>
      </c>
      <c r="Y3">
        <f>STDEV(Coordination!AU:AU)</f>
        <v>0.13569191269925318</v>
      </c>
      <c r="Z3" t="s">
        <v>225</v>
      </c>
      <c r="AA3">
        <f>AVERAGE(Coordination!AX:AX)</f>
        <v>0.52056959071928133</v>
      </c>
      <c r="AB3">
        <f>STDEV(Coordination!AX:AX)</f>
        <v>0.19260039475872018</v>
      </c>
      <c r="AC3" t="s">
        <v>228</v>
      </c>
      <c r="AD3">
        <f>AVERAGE(Coordination!BA:BA)</f>
        <v>0.45042600908025349</v>
      </c>
      <c r="AE3">
        <f>STDEV(Coordination!BA:BA)</f>
        <v>0.18125659588106099</v>
      </c>
      <c r="AF3" t="s">
        <v>231</v>
      </c>
      <c r="AG3">
        <f>AVERAGE(Coordination!BD:BD)</f>
        <v>0.48829504054644474</v>
      </c>
      <c r="AH3">
        <f>STDEV(Coordination!BD:BD)</f>
        <v>0.13217719184781421</v>
      </c>
      <c r="AK3" t="s">
        <v>315</v>
      </c>
      <c r="AL3">
        <f>AVERAGE(Coordination!BR:BR)</f>
        <v>0.36696416737942017</v>
      </c>
      <c r="AM3">
        <f>STDEV(Coordination!BR:BR)</f>
        <v>7.0252811265138326E-2</v>
      </c>
      <c r="AN3" t="s">
        <v>318</v>
      </c>
      <c r="AO3">
        <f>AVERAGE(Coordination!BU:BU)</f>
        <v>0.34023879449159999</v>
      </c>
      <c r="AP3">
        <f>STDEV(Coordination!BU:BU)</f>
        <v>0.10710485297755787</v>
      </c>
      <c r="AQ3" t="s">
        <v>321</v>
      </c>
      <c r="AR3">
        <f>AVERAGE(Coordination!BX:BX)</f>
        <v>0.34576995429997504</v>
      </c>
      <c r="AS3">
        <f>STDEV(Coordination!BX:BX)</f>
        <v>0.10490185725614512</v>
      </c>
      <c r="AT3" t="s">
        <v>324</v>
      </c>
      <c r="AU3">
        <f>AVERAGE(Coordination!CA:CA)</f>
        <v>0.39008276533812225</v>
      </c>
      <c r="AV3">
        <f>STDEV(Coordination!CA:CA)</f>
        <v>7.2444680792336902E-2</v>
      </c>
      <c r="AX3" t="s">
        <v>107</v>
      </c>
      <c r="AY3">
        <f>AVERAGE(Cycle!$BU:$BU)</f>
        <v>14.208333333333334</v>
      </c>
      <c r="AZ3">
        <f>STDEV(Cycle!$BU:$BU)</f>
        <v>1.7498733490137621</v>
      </c>
      <c r="BA3" t="s">
        <v>108</v>
      </c>
      <c r="BB3">
        <f>AVERAGE(Cycle!$BY:$BY)</f>
        <v>14.125</v>
      </c>
      <c r="BC3">
        <f>STDEV(Cycle!$BY:$BY)</f>
        <v>1.6193642041035472</v>
      </c>
      <c r="BD3" t="s">
        <v>109</v>
      </c>
      <c r="BE3">
        <f>AVERAGE(Cycle!$CC:$CC)</f>
        <v>14.325581395348838</v>
      </c>
      <c r="BF3">
        <f>STDEV(Cycle!$CC:$CC)</f>
        <v>1.1067096283806281</v>
      </c>
      <c r="BG3" t="s">
        <v>110</v>
      </c>
      <c r="BH3">
        <f>AVERAGE(Cycle!$CG:$CG)</f>
        <v>14.909090909090908</v>
      </c>
      <c r="BI3">
        <f>STDEV(Cycle!$CG:$CG)</f>
        <v>1.2725762519883577</v>
      </c>
      <c r="BK3" t="s">
        <v>308</v>
      </c>
      <c r="BL3">
        <v>245.80314939173147</v>
      </c>
      <c r="BO3" t="s">
        <v>33</v>
      </c>
      <c r="BP3">
        <f>AVERAGE(Cycle!BG:BG)</f>
        <v>2.9155613265306108</v>
      </c>
      <c r="BQ3">
        <f>STDEV(Cycle!BG:BG)</f>
        <v>0.65692809368170013</v>
      </c>
      <c r="BS3" t="s">
        <v>207</v>
      </c>
      <c r="BT3">
        <v>472</v>
      </c>
      <c r="BU3">
        <v>40.795159896283486</v>
      </c>
      <c r="BV3">
        <v>2.36</v>
      </c>
      <c r="BX3" t="s">
        <v>141</v>
      </c>
      <c r="BY3">
        <f>AVERAGE(Cycle!DD:DD)</f>
        <v>43.009601373571975</v>
      </c>
      <c r="BZ3">
        <f>STDEV(Cycle!DD:DD)</f>
        <v>11.54802107724332</v>
      </c>
      <c r="CA3" t="s">
        <v>144</v>
      </c>
      <c r="CB3">
        <f>AVERAGE(Cycle!DG:DG)</f>
        <v>48.759901930857808</v>
      </c>
      <c r="CC3">
        <f>STDEV(Cycle!DG:DG)</f>
        <v>11.514654882759674</v>
      </c>
      <c r="CD3" t="s">
        <v>147</v>
      </c>
      <c r="CE3">
        <f>AVERAGE(Cycle!DJ:DJ)</f>
        <v>51.481067382230187</v>
      </c>
      <c r="CF3">
        <f>STDEV(Cycle!DJ:DJ)</f>
        <v>12.652394280272272</v>
      </c>
      <c r="CG3" t="s">
        <v>150</v>
      </c>
      <c r="CH3">
        <f>AVERAGE(Cycle!DM:DM)</f>
        <v>45.596627637068821</v>
      </c>
      <c r="CI3">
        <f>STDEV(Cycle!DM:DM)</f>
        <v>10.246751452735284</v>
      </c>
      <c r="CK3" t="s">
        <v>153</v>
      </c>
      <c r="CL3">
        <f>AVERAGE(Cycle!DQ:DQ)</f>
        <v>5.0682063662832881</v>
      </c>
      <c r="CM3">
        <f>STDEV(Cycle!DQ:DQ)</f>
        <v>9.9132111830637228</v>
      </c>
      <c r="CN3" t="s">
        <v>156</v>
      </c>
      <c r="CO3">
        <f>AVERAGE(Cycle!DT:DT)</f>
        <v>14.019468779084161</v>
      </c>
      <c r="CP3">
        <f>STDEV(Cycle!DT:DT)</f>
        <v>22.223249795932766</v>
      </c>
      <c r="CQ3" t="s">
        <v>159</v>
      </c>
      <c r="CR3">
        <f>AVERAGE(Cycle!DW:DW)</f>
        <v>15.890022675736958</v>
      </c>
      <c r="CS3">
        <f>STDEV(Cycle!DW:DW)</f>
        <v>24.816882849629156</v>
      </c>
      <c r="CT3" t="s">
        <v>162</v>
      </c>
      <c r="CU3">
        <f>AVERAGE(Cycle!DZ:DZ)</f>
        <v>4.4817971380471384</v>
      </c>
      <c r="CV3">
        <f>STDEV(Cycle!DZ:DZ)</f>
        <v>9.9289804852296388</v>
      </c>
      <c r="CX3" t="s">
        <v>180</v>
      </c>
      <c r="CY3">
        <f>AVERAGE(Cycle!BW:BW)/200</f>
        <v>3.0729166666666665E-2</v>
      </c>
      <c r="CZ3">
        <f>STDEV(Cycle!BW:BW)/200</f>
        <v>9.4525457188725584E-3</v>
      </c>
      <c r="DA3" t="s">
        <v>181</v>
      </c>
      <c r="DB3">
        <f>AVERAGE(Cycle!CA:CA)/200</f>
        <v>3.4687500000000003E-2</v>
      </c>
      <c r="DC3">
        <f>STDEV(Cycle!CA:CA)/200</f>
        <v>1.0127183242418987E-2</v>
      </c>
      <c r="DD3" t="s">
        <v>182</v>
      </c>
      <c r="DE3">
        <f>AVERAGE(Cycle!CE:CE)/200</f>
        <v>3.6860465116279072E-2</v>
      </c>
      <c r="DF3">
        <f>STDEV(Cycle!CE:CE)/200</f>
        <v>9.3237571502889152E-3</v>
      </c>
      <c r="DG3" t="s">
        <v>183</v>
      </c>
      <c r="DH3">
        <f>AVERAGE(Cycle!CI:CI)/200</f>
        <v>3.4204545454545453E-2</v>
      </c>
      <c r="DI3">
        <f>STDEV(Cycle!CI:CI)/200</f>
        <v>9.2096500083855264E-3</v>
      </c>
      <c r="DK3" t="s">
        <v>196</v>
      </c>
      <c r="DL3">
        <f>AVERAGE(Cycle!CN:CN)/200</f>
        <v>2.5000000000000001E-3</v>
      </c>
      <c r="DM3">
        <f>STDEV(Cycle!CN:CN)/200</f>
        <v>5.2859413987092442E-3</v>
      </c>
      <c r="DN3" t="s">
        <v>197</v>
      </c>
      <c r="DO3">
        <f>AVERAGE(Cycle!CR:CR)/200</f>
        <v>7.6923076923076927E-3</v>
      </c>
      <c r="DP3">
        <f>STDEV(Cycle!CR:CR)/200</f>
        <v>1.3628888668370641E-2</v>
      </c>
      <c r="DQ3" t="s">
        <v>198</v>
      </c>
      <c r="DR3">
        <f>AVERAGE(Cycle!CV:CV)/200</f>
        <v>8.1632653061224497E-3</v>
      </c>
      <c r="DS3">
        <f>STDEV(Cycle!CV:CV)/200</f>
        <v>1.3907951770443397E-2</v>
      </c>
      <c r="DT3" t="s">
        <v>199</v>
      </c>
      <c r="DU3">
        <f>AVERAGE(Cycle!CZ:CZ)/200</f>
        <v>2.1875000000000002E-3</v>
      </c>
      <c r="DV3">
        <f>STDEV(Cycle!CZ:CZ)/200</f>
        <v>5.4486236794258425E-3</v>
      </c>
    </row>
    <row r="4" spans="1:126" x14ac:dyDescent="0.25">
      <c r="A4">
        <v>3</v>
      </c>
      <c r="F4" t="s">
        <v>22</v>
      </c>
      <c r="J4" t="s">
        <v>301</v>
      </c>
      <c r="K4">
        <v>0</v>
      </c>
      <c r="M4" t="s">
        <v>292</v>
      </c>
      <c r="N4">
        <v>0</v>
      </c>
      <c r="O4">
        <f t="shared" si="0"/>
        <v>0</v>
      </c>
      <c r="W4" t="s">
        <v>223</v>
      </c>
      <c r="X4">
        <f>AVERAGE(Coordination!AV:AV)</f>
        <v>0.38754775572831179</v>
      </c>
      <c r="Y4">
        <f>STDEV(Coordination!AV:AV)</f>
        <v>0.17637437591319605</v>
      </c>
      <c r="Z4" t="s">
        <v>226</v>
      </c>
      <c r="AA4">
        <f>AVERAGE(Coordination!AY:AY)</f>
        <v>0.50602375376349007</v>
      </c>
      <c r="AB4">
        <f>STDEV(Coordination!AY:AY)</f>
        <v>0.13020890969248491</v>
      </c>
      <c r="AC4" t="s">
        <v>229</v>
      </c>
      <c r="AD4">
        <f>AVERAGE(Coordination!BB:BB)</f>
        <v>0.4472322928585869</v>
      </c>
      <c r="AE4">
        <f>STDEV(Coordination!BB:BB)</f>
        <v>0.45047091288117452</v>
      </c>
      <c r="AF4" t="s">
        <v>232</v>
      </c>
      <c r="AG4">
        <f>AVERAGE(Coordination!BE:BE)</f>
        <v>0.15516939459756096</v>
      </c>
      <c r="AH4">
        <f>STDEV(Coordination!BE:BE)</f>
        <v>0.29088682379910397</v>
      </c>
      <c r="AK4" t="s">
        <v>316</v>
      </c>
      <c r="AL4">
        <f>AVERAGE(Coordination!BS:BS)</f>
        <v>0.31724391793808565</v>
      </c>
      <c r="AM4">
        <f>STDEV(Coordination!BS:BS)</f>
        <v>9.9559338089214411E-2</v>
      </c>
      <c r="AN4" t="s">
        <v>319</v>
      </c>
      <c r="AO4">
        <f>AVERAGE(Coordination!BV:BV)</f>
        <v>0.38779780812872405</v>
      </c>
      <c r="AP4">
        <f>STDEV(Coordination!BV:BV)</f>
        <v>6.4297961254899921E-2</v>
      </c>
      <c r="AQ4" t="s">
        <v>322</v>
      </c>
      <c r="AR4">
        <f>AVERAGE(Coordination!BY:BY)</f>
        <v>6.1453948436350103E-2</v>
      </c>
      <c r="AS4">
        <f>STDEV(Coordination!BY:BY)</f>
        <v>9.361063932360171E-2</v>
      </c>
      <c r="AT4" t="s">
        <v>325</v>
      </c>
      <c r="AU4">
        <f>AVERAGE(Coordination!CB:CB)</f>
        <v>5.9332194620474371E-2</v>
      </c>
      <c r="AV4">
        <f>STDEV(Coordination!CB:CB)</f>
        <v>8.7534494916173447E-2</v>
      </c>
      <c r="AX4" t="s">
        <v>112</v>
      </c>
      <c r="AY4">
        <f>AVERAGE(Cycle!$K$2:$K$60)</f>
        <v>7.1041666666666684E-2</v>
      </c>
      <c r="AZ4">
        <f>STDEV(Cycle!$K$2:$K$60)</f>
        <v>8.7493667450684997E-3</v>
      </c>
      <c r="BA4" t="s">
        <v>113</v>
      </c>
      <c r="BB4">
        <f>AVERAGE(Cycle!$L$2:$L$60)</f>
        <v>7.0625000000000007E-2</v>
      </c>
      <c r="BC4">
        <f>STDEV(Cycle!$L$2:$L$60)</f>
        <v>8.0968210205177357E-3</v>
      </c>
      <c r="BD4" t="s">
        <v>114</v>
      </c>
      <c r="BE4">
        <f>AVERAGE(Cycle!$M$2:$M$59)</f>
        <v>7.1627906976744204E-2</v>
      </c>
      <c r="BF4">
        <f>STDEV(Cycle!$M$2:$M$59)</f>
        <v>5.5335481419031369E-3</v>
      </c>
      <c r="BG4" t="s">
        <v>115</v>
      </c>
      <c r="BH4">
        <f>AVERAGE(Cycle!$N$2:$N$59)</f>
        <v>7.4545454545454554E-2</v>
      </c>
      <c r="BI4">
        <f>STDEV(Cycle!$N$2:$N$59)</f>
        <v>6.3628812599417876E-3</v>
      </c>
      <c r="BO4" t="s">
        <v>36</v>
      </c>
      <c r="BS4" t="s">
        <v>208</v>
      </c>
      <c r="BT4">
        <v>561</v>
      </c>
      <c r="BU4">
        <v>48.48746758859118</v>
      </c>
      <c r="BV4">
        <v>2.8050000000000002</v>
      </c>
      <c r="BX4" t="s">
        <v>142</v>
      </c>
      <c r="BY4">
        <f>AVERAGE(Cycle!DE:DE)</f>
        <v>52.352807357402952</v>
      </c>
      <c r="BZ4">
        <f>STDEV(Cycle!DE:DE)</f>
        <v>13.148887052085312</v>
      </c>
      <c r="CA4" t="s">
        <v>145</v>
      </c>
      <c r="CB4">
        <f>AVERAGE(Cycle!DH:DH)</f>
        <v>43.888555956570677</v>
      </c>
      <c r="CC4">
        <f>STDEV(Cycle!DH:DH)</f>
        <v>10.417266163946877</v>
      </c>
      <c r="CD4" t="s">
        <v>148</v>
      </c>
      <c r="CE4">
        <f>AVERAGE(Cycle!DK:DK)</f>
        <v>90.433064997018491</v>
      </c>
      <c r="CF4">
        <f>STDEV(Cycle!DK:DK)</f>
        <v>16.586894356841388</v>
      </c>
      <c r="CG4" t="s">
        <v>151</v>
      </c>
      <c r="CH4">
        <f>AVERAGE(Cycle!DN:DN)</f>
        <v>88.830648518148507</v>
      </c>
      <c r="CI4">
        <f>STDEV(Cycle!DN:DN)</f>
        <v>12.844078299258562</v>
      </c>
      <c r="CK4" t="s">
        <v>154</v>
      </c>
      <c r="CL4">
        <f>AVERAGE(Cycle!DR:DR)</f>
        <v>15.919208996132074</v>
      </c>
      <c r="CM4">
        <f>STDEV(Cycle!DR:DR)</f>
        <v>20.333090437966792</v>
      </c>
      <c r="CN4" t="s">
        <v>157</v>
      </c>
      <c r="CO4">
        <f>AVERAGE(Cycle!DU:DU)</f>
        <v>3.7993683666760587</v>
      </c>
      <c r="CP4">
        <f>STDEV(Cycle!DU:DU)</f>
        <v>8.946561736342872</v>
      </c>
      <c r="CQ4" t="s">
        <v>160</v>
      </c>
      <c r="CR4">
        <f>AVERAGE(Cycle!DX:DX)</f>
        <v>80.293164885001616</v>
      </c>
      <c r="CS4">
        <f>STDEV(Cycle!DX:DX)</f>
        <v>22.755570563380637</v>
      </c>
      <c r="CT4" t="s">
        <v>163</v>
      </c>
      <c r="CU4">
        <f>AVERAGE(Cycle!EA:EA)</f>
        <v>85.564273689273691</v>
      </c>
      <c r="CV4">
        <f>STDEV(Cycle!EA:EA)</f>
        <v>21.451188338343517</v>
      </c>
      <c r="CX4" t="s">
        <v>184</v>
      </c>
      <c r="CY4">
        <f>AVERAGE(Cycle!BX:BX)/200</f>
        <v>3.7395833333333336E-2</v>
      </c>
      <c r="CZ4">
        <f>STDEV(Cycle!BX:BX)/200</f>
        <v>1.0866187225641519E-2</v>
      </c>
      <c r="DA4" t="s">
        <v>185</v>
      </c>
      <c r="DB4">
        <f>AVERAGE(Cycle!CB:CB)/200</f>
        <v>3.1354166666666662E-2</v>
      </c>
      <c r="DC4">
        <f>STDEV(Cycle!CB:CB)/200</f>
        <v>9.5505142633805582E-3</v>
      </c>
      <c r="DD4" t="s">
        <v>186</v>
      </c>
      <c r="DE4">
        <f>AVERAGE(Cycle!CF:CF)/200</f>
        <v>6.5000000000000002E-2</v>
      </c>
      <c r="DF4">
        <f>STDEV(Cycle!CF:CF)/200</f>
        <v>1.3671311638052946E-2</v>
      </c>
      <c r="DG4" t="s">
        <v>187</v>
      </c>
      <c r="DH4">
        <f>AVERAGE(Cycle!CJ:CJ)/200</f>
        <v>6.6136363636363632E-2</v>
      </c>
      <c r="DI4">
        <f>STDEV(Cycle!CJ:CJ)/200</f>
        <v>1.0775922577653261E-2</v>
      </c>
      <c r="DK4" t="s">
        <v>200</v>
      </c>
      <c r="DL4">
        <f>AVERAGE(Cycle!CO:CO)/200</f>
        <v>7.4999999999999997E-3</v>
      </c>
      <c r="DM4">
        <f>STDEV(Cycle!CO:CO)/200</f>
        <v>1.077851894224041E-2</v>
      </c>
      <c r="DN4" t="s">
        <v>201</v>
      </c>
      <c r="DO4">
        <f>AVERAGE(Cycle!CS:CS)/200</f>
        <v>2.0192307692307693E-3</v>
      </c>
      <c r="DP4">
        <f>STDEV(Cycle!CS:CS)/200</f>
        <v>5.263601930145809E-3</v>
      </c>
      <c r="DQ4" t="s">
        <v>202</v>
      </c>
      <c r="DR4">
        <f>AVERAGE(Cycle!CW:CW)/200</f>
        <v>3.4081632653061224E-2</v>
      </c>
      <c r="DS4">
        <f>STDEV(Cycle!CW:CW)/200</f>
        <v>1.1258028125693756E-2</v>
      </c>
      <c r="DT4" t="s">
        <v>203</v>
      </c>
      <c r="DU4">
        <f>AVERAGE(Cycle!DA:DA)/200</f>
        <v>3.4791666666666665E-2</v>
      </c>
      <c r="DV4">
        <f>STDEV(Cycle!DA:DA)/200</f>
        <v>1.0208378564091427E-2</v>
      </c>
    </row>
    <row r="5" spans="1:126" x14ac:dyDescent="0.25">
      <c r="A5">
        <v>4</v>
      </c>
      <c r="C5" s="2">
        <v>2</v>
      </c>
      <c r="J5" t="s">
        <v>302</v>
      </c>
      <c r="K5">
        <v>0</v>
      </c>
      <c r="M5" t="s">
        <v>293</v>
      </c>
      <c r="N5">
        <v>6</v>
      </c>
      <c r="O5">
        <f t="shared" si="0"/>
        <v>3.1746031746031744</v>
      </c>
      <c r="AX5" t="s">
        <v>116</v>
      </c>
      <c r="AY5">
        <f>AVERAGE(Cycle!$P$2:$P$60)</f>
        <v>4.1249999999999995E-2</v>
      </c>
      <c r="AZ5">
        <f>STDEV(Cycle!$P$2:$P$60)</f>
        <v>8.6248046297850624E-3</v>
      </c>
      <c r="BA5" t="s">
        <v>117</v>
      </c>
      <c r="BB5">
        <f>AVERAGE(Cycle!$Q$2:$Q$61)</f>
        <v>4.3076923076923082E-2</v>
      </c>
      <c r="BC5">
        <f>STDEV(Cycle!$Q$2:$Q$61)</f>
        <v>9.9090890221487614E-3</v>
      </c>
      <c r="BD5" t="s">
        <v>118</v>
      </c>
      <c r="BE5">
        <f>AVERAGE(Cycle!$R$2:$R$60)</f>
        <v>4.3367346938775517E-2</v>
      </c>
      <c r="BF5">
        <f>STDEV(Cycle!$R$2:$R$60)</f>
        <v>8.3782801475775544E-3</v>
      </c>
      <c r="BG5" t="s">
        <v>119</v>
      </c>
      <c r="BH5">
        <f>AVERAGE(Cycle!$S$2:$S$60)</f>
        <v>4.1458333333333326E-2</v>
      </c>
      <c r="BI5">
        <f>STDEV(Cycle!$S$2:$S$60)</f>
        <v>7.9196989340298753E-3</v>
      </c>
      <c r="BO5" t="s">
        <v>32</v>
      </c>
      <c r="BP5">
        <f>AVERAGE(Cycle!BI:BI)</f>
        <v>3.4747454999999996</v>
      </c>
      <c r="BQ5">
        <f>STDEV(Cycle!BI:BI)</f>
        <v>0.2852574010165207</v>
      </c>
      <c r="BS5" t="s">
        <v>209</v>
      </c>
      <c r="BT5">
        <v>45</v>
      </c>
      <c r="BU5">
        <v>3.8893690579083837</v>
      </c>
      <c r="BV5">
        <v>0.22500000000000001</v>
      </c>
    </row>
    <row r="6" spans="1:126" x14ac:dyDescent="0.25">
      <c r="A6">
        <v>5</v>
      </c>
      <c r="C6" s="2">
        <v>2</v>
      </c>
      <c r="J6" t="s">
        <v>303</v>
      </c>
      <c r="K6">
        <v>0</v>
      </c>
      <c r="M6" t="s">
        <v>294</v>
      </c>
      <c r="N6">
        <v>78</v>
      </c>
      <c r="O6">
        <f t="shared" si="0"/>
        <v>41.269841269841265</v>
      </c>
      <c r="AX6" t="s">
        <v>120</v>
      </c>
      <c r="AY6">
        <f>AVERAGE(Cycle!$U$2:$U$60)</f>
        <v>0.11114583333333339</v>
      </c>
      <c r="AZ6">
        <f>STDEV(Cycle!$U$2:$U$60)</f>
        <v>1.2170752495718654E-2</v>
      </c>
      <c r="BA6" t="s">
        <v>121</v>
      </c>
      <c r="BB6">
        <f>AVERAGE(Cycle!$V$2:$V$60)</f>
        <v>0.11260416666666673</v>
      </c>
      <c r="BC6">
        <f>STDEV(Cycle!$V$2:$V$60)</f>
        <v>1.2290351834953224E-2</v>
      </c>
      <c r="BD6" t="s">
        <v>122</v>
      </c>
      <c r="BE6">
        <f>AVERAGE(Cycle!$W$2:$W$59)</f>
        <v>0.1136046511627907</v>
      </c>
      <c r="BF6">
        <f>STDEV(Cycle!$W$2:$W$59)</f>
        <v>8.1156507672161E-3</v>
      </c>
      <c r="BG6" t="s">
        <v>123</v>
      </c>
      <c r="BH6">
        <f>AVERAGE(Cycle!$X$2:$X$59)</f>
        <v>0.11477272727272729</v>
      </c>
      <c r="BI6">
        <f>STDEV(Cycle!$X$2:$X$59)</f>
        <v>8.8891458149385136E-3</v>
      </c>
      <c r="BO6" t="s">
        <v>33</v>
      </c>
      <c r="BP6">
        <f>AVERAGE(Cycle!BJ:BJ)</f>
        <v>3.0858554999999996</v>
      </c>
      <c r="BQ6">
        <f>STDEV(Cycle!BJ:BJ)</f>
        <v>0.46214019764039133</v>
      </c>
      <c r="BS6" t="s">
        <v>210</v>
      </c>
      <c r="BT6">
        <v>0</v>
      </c>
      <c r="BU6">
        <v>0</v>
      </c>
      <c r="BV6">
        <v>0</v>
      </c>
    </row>
    <row r="7" spans="1:126" x14ac:dyDescent="0.25">
      <c r="A7">
        <v>6</v>
      </c>
      <c r="C7" s="2">
        <v>2</v>
      </c>
      <c r="M7" t="s">
        <v>295</v>
      </c>
      <c r="N7">
        <v>5</v>
      </c>
      <c r="O7">
        <f t="shared" si="0"/>
        <v>2.6455026455026456</v>
      </c>
      <c r="AX7" t="s">
        <v>23</v>
      </c>
      <c r="AY7">
        <f>AVERAGE(Cycle!Z:Z)</f>
        <v>27.273942433609477</v>
      </c>
      <c r="AZ7">
        <f>STDEV(Cycle!Z:Z)</f>
        <v>4.0521796008023729</v>
      </c>
      <c r="BA7" t="s">
        <v>24</v>
      </c>
      <c r="BB7">
        <f>AVERAGE(Cycle!AA:AA)</f>
        <v>27.485718498508433</v>
      </c>
      <c r="BC7">
        <f>STDEV(Cycle!AA:AA)</f>
        <v>4.1570838724001193</v>
      </c>
      <c r="BD7" t="s">
        <v>25</v>
      </c>
      <c r="BE7">
        <f>AVERAGE(Cycle!AB:AB)</f>
        <v>28.013111054951292</v>
      </c>
      <c r="BF7">
        <f>STDEV(Cycle!AB:AB)</f>
        <v>4.5617214185817474</v>
      </c>
      <c r="BG7" t="s">
        <v>26</v>
      </c>
      <c r="BH7">
        <f>AVERAGE(Cycle!AC:AC)</f>
        <v>28.385286672033761</v>
      </c>
      <c r="BI7">
        <f>STDEV(Cycle!AC:AC)</f>
        <v>3.3901594505353674</v>
      </c>
      <c r="BO7" t="s">
        <v>39</v>
      </c>
      <c r="BS7" t="s">
        <v>211</v>
      </c>
      <c r="BT7">
        <v>1157</v>
      </c>
    </row>
    <row r="8" spans="1:126" x14ac:dyDescent="0.25">
      <c r="A8">
        <v>7</v>
      </c>
      <c r="C8" s="2">
        <v>2</v>
      </c>
      <c r="D8" s="3">
        <v>3</v>
      </c>
      <c r="M8" t="s">
        <v>296</v>
      </c>
      <c r="N8">
        <v>40</v>
      </c>
      <c r="O8">
        <f t="shared" si="0"/>
        <v>21.164021164021165</v>
      </c>
      <c r="AX8" t="s">
        <v>136</v>
      </c>
      <c r="AY8">
        <f>AVERAGE(Cycle!$AJ$2:$AJ$60)</f>
        <v>9.0977670209797505</v>
      </c>
      <c r="AZ8">
        <f>STDEV(Cycle!$AJ$2:$AJ$60)</f>
        <v>0.95169838639276993</v>
      </c>
      <c r="BA8" t="s">
        <v>137</v>
      </c>
      <c r="BB8">
        <f>AVERAGE(Cycle!$AK$2:$AK$60)</f>
        <v>8.9771449367823681</v>
      </c>
      <c r="BC8">
        <f>STDEV(Cycle!$AK$2:$AK$60)</f>
        <v>0.91443333485471101</v>
      </c>
      <c r="BD8" t="s">
        <v>138</v>
      </c>
      <c r="BE8">
        <f>AVERAGE(Cycle!$AL$2:$AL$59)</f>
        <v>8.8445828597496927</v>
      </c>
      <c r="BF8">
        <f>STDEV(Cycle!$AL$2:$AL$59)</f>
        <v>0.60785192932514431</v>
      </c>
      <c r="BG8" t="s">
        <v>139</v>
      </c>
      <c r="BH8">
        <f>AVERAGE(Cycle!$AM$2:$AM$59)</f>
        <v>8.7640539410354208</v>
      </c>
      <c r="BI8">
        <f>STDEV(Cycle!$AM$2:$AM$59)</f>
        <v>0.68187683203450988</v>
      </c>
      <c r="BO8" t="s">
        <v>40</v>
      </c>
      <c r="BP8">
        <f>AVERAGE(Cycle!BL:BL)</f>
        <v>3.7784617462981065</v>
      </c>
      <c r="BQ8">
        <f>STDEV(Cycle!BL:BL)</f>
        <v>3.9404181809553411</v>
      </c>
    </row>
    <row r="9" spans="1:126" x14ac:dyDescent="0.25">
      <c r="A9">
        <v>8</v>
      </c>
      <c r="C9" s="2">
        <v>2</v>
      </c>
      <c r="D9" s="3">
        <v>3</v>
      </c>
      <c r="M9" t="s">
        <v>286</v>
      </c>
      <c r="N9">
        <v>15</v>
      </c>
      <c r="O9">
        <f t="shared" si="0"/>
        <v>7.9365079365079358</v>
      </c>
      <c r="AX9" t="s">
        <v>128</v>
      </c>
      <c r="AY9">
        <v>8.5308056872037916</v>
      </c>
      <c r="BA9" t="s">
        <v>129</v>
      </c>
      <c r="BB9">
        <v>8.2949308755760374</v>
      </c>
      <c r="BD9" t="s">
        <v>130</v>
      </c>
      <c r="BE9">
        <v>8.571428571428573</v>
      </c>
      <c r="BG9" t="s">
        <v>131</v>
      </c>
      <c r="BH9">
        <v>8.3720930232558146</v>
      </c>
      <c r="BO9" t="s">
        <v>41</v>
      </c>
      <c r="BP9">
        <f>AVERAGE(Cycle!BM:BM)</f>
        <v>4.4115525230377619</v>
      </c>
      <c r="BQ9">
        <f>STDEV(Cycle!BM:BM)</f>
        <v>3.4437707748293893</v>
      </c>
    </row>
    <row r="10" spans="1:126" x14ac:dyDescent="0.25">
      <c r="A10">
        <v>9</v>
      </c>
      <c r="C10" s="2">
        <v>2</v>
      </c>
      <c r="D10" s="3">
        <v>3</v>
      </c>
      <c r="AX10" t="s">
        <v>91</v>
      </c>
      <c r="AY10">
        <f>AVERAGE(Cycle!$AV$2:$AV$58)</f>
        <v>64.186589868859585</v>
      </c>
      <c r="AZ10">
        <f>STDEV(Cycle!$AV$2:$AV$58)</f>
        <v>4.5901575791902118</v>
      </c>
      <c r="BA10" t="s">
        <v>92</v>
      </c>
      <c r="BB10">
        <f>AVERAGE(Cycle!$AW$2:$AW$58)</f>
        <v>63.113727184876623</v>
      </c>
      <c r="BC10">
        <f>STDEV(Cycle!$AW$2:$AW$58)</f>
        <v>5.0588181617360739</v>
      </c>
      <c r="BD10" t="s">
        <v>93</v>
      </c>
      <c r="BE10">
        <f>AVERAGE(Cycle!$AX$2:$AX$58)</f>
        <v>63.140688993065119</v>
      </c>
      <c r="BF10">
        <f>STDEV(Cycle!$AX$2:$AX$58)</f>
        <v>3.9614826775312992</v>
      </c>
      <c r="BG10" t="s">
        <v>94</v>
      </c>
      <c r="BH10">
        <f>AVERAGE(Cycle!$AY$2:$AY$58)</f>
        <v>65.01190859410643</v>
      </c>
      <c r="BI10">
        <f>STDEV(Cycle!$AY$2:$AY$58)</f>
        <v>3.7204477254255566</v>
      </c>
      <c r="BO10" t="s">
        <v>328</v>
      </c>
    </row>
    <row r="11" spans="1:126" x14ac:dyDescent="0.25">
      <c r="A11">
        <v>10</v>
      </c>
      <c r="C11" s="2">
        <v>2</v>
      </c>
      <c r="D11" s="3">
        <v>3</v>
      </c>
      <c r="AX11" t="s">
        <v>95</v>
      </c>
      <c r="AY11">
        <f>AVERAGE(Cycle!$BA$2:$BA$58)</f>
        <v>35.813410131140387</v>
      </c>
      <c r="AZ11">
        <f>STDEV(Cycle!$BA$2:$BA$58)</f>
        <v>4.5901575791903015</v>
      </c>
      <c r="BA11" t="s">
        <v>96</v>
      </c>
      <c r="BB11">
        <f>AVERAGE(Cycle!$BB$2:$BB$58)</f>
        <v>36.886272815123348</v>
      </c>
      <c r="BC11">
        <f>STDEV(Cycle!$BB$2:$BB$58)</f>
        <v>5.0588181617361681</v>
      </c>
      <c r="BD11" t="s">
        <v>97</v>
      </c>
      <c r="BE11">
        <f>AVERAGE(Cycle!$BC$2:$BC$58)</f>
        <v>36.85931100693486</v>
      </c>
      <c r="BF11">
        <f>STDEV(Cycle!$BC$2:$BC$58)</f>
        <v>3.9614826775313583</v>
      </c>
      <c r="BG11" t="s">
        <v>98</v>
      </c>
      <c r="BH11">
        <f>AVERAGE(Cycle!$BD$2:$BD$58)</f>
        <v>34.988091405893563</v>
      </c>
      <c r="BI11">
        <f>STDEV(Cycle!$BD$2:$BD$58)</f>
        <v>3.7204477254255854</v>
      </c>
      <c r="BO11" t="s">
        <v>329</v>
      </c>
      <c r="BP11">
        <f>AVERAGE(Cycle!$BR:$BR)</f>
        <v>9.2804604204510497</v>
      </c>
      <c r="BQ11">
        <f>STDEV(Cycle!$BR:$BR)</f>
        <v>13.723094131167539</v>
      </c>
    </row>
    <row r="12" spans="1:126" x14ac:dyDescent="0.25">
      <c r="A12">
        <v>11</v>
      </c>
      <c r="C12" s="2">
        <v>2</v>
      </c>
      <c r="D12" s="3">
        <v>3</v>
      </c>
      <c r="BO12" t="s">
        <v>330</v>
      </c>
      <c r="BP12">
        <f>AVERAGE(Cycle!$BS:$BS)</f>
        <v>28.218490369863982</v>
      </c>
      <c r="BQ12">
        <f>STDEV(Cycle!$BS:$BS)</f>
        <v>24.566723592682997</v>
      </c>
    </row>
    <row r="13" spans="1:126" x14ac:dyDescent="0.25">
      <c r="A13">
        <v>12</v>
      </c>
      <c r="C13" s="2">
        <v>2</v>
      </c>
      <c r="D13" s="3">
        <v>3</v>
      </c>
      <c r="BO13" t="s">
        <v>44</v>
      </c>
    </row>
    <row r="14" spans="1:126" x14ac:dyDescent="0.25">
      <c r="A14">
        <v>13</v>
      </c>
      <c r="C14" s="2">
        <v>2</v>
      </c>
      <c r="D14" s="3">
        <v>3</v>
      </c>
      <c r="BO14" t="s">
        <v>45</v>
      </c>
      <c r="BP14">
        <f>AVERAGE(Cycle!BO:BO)</f>
        <v>4.3788102710862162</v>
      </c>
      <c r="BQ14">
        <f>STDEV(Cycle!BO:BO)</f>
        <v>2.7475682896263405</v>
      </c>
    </row>
    <row r="15" spans="1:126" x14ac:dyDescent="0.25">
      <c r="A15">
        <v>14</v>
      </c>
      <c r="C15" s="2">
        <v>2</v>
      </c>
      <c r="D15" s="3">
        <v>3</v>
      </c>
      <c r="BO15" t="s">
        <v>46</v>
      </c>
      <c r="BP15">
        <f>AVERAGE(Cycle!BP:BP)</f>
        <v>6.8170516154083565</v>
      </c>
      <c r="BQ15">
        <f>STDEV(Cycle!BP:BP)</f>
        <v>3.6233942684882408</v>
      </c>
    </row>
    <row r="16" spans="1:126" x14ac:dyDescent="0.25">
      <c r="A16">
        <v>15</v>
      </c>
      <c r="C16" s="2">
        <v>2</v>
      </c>
      <c r="D16" s="3">
        <v>3</v>
      </c>
    </row>
    <row r="17" spans="1:5" x14ac:dyDescent="0.25">
      <c r="A17">
        <v>16</v>
      </c>
      <c r="C17" s="2">
        <v>2</v>
      </c>
      <c r="D17" s="3">
        <v>3</v>
      </c>
    </row>
    <row r="18" spans="1:5" x14ac:dyDescent="0.25">
      <c r="A18">
        <v>17</v>
      </c>
      <c r="C18" s="2">
        <v>2</v>
      </c>
      <c r="D18" s="3">
        <v>3</v>
      </c>
    </row>
    <row r="19" spans="1:5" x14ac:dyDescent="0.25">
      <c r="A19">
        <v>18</v>
      </c>
      <c r="C19" s="2">
        <v>2</v>
      </c>
      <c r="D19" s="3">
        <v>3</v>
      </c>
    </row>
    <row r="20" spans="1:5" x14ac:dyDescent="0.25">
      <c r="A20">
        <v>19</v>
      </c>
      <c r="B20" s="4">
        <v>1</v>
      </c>
      <c r="D20" s="3">
        <v>3</v>
      </c>
    </row>
    <row r="21" spans="1:5" x14ac:dyDescent="0.25">
      <c r="A21">
        <v>20</v>
      </c>
      <c r="B21" s="4">
        <v>1</v>
      </c>
      <c r="D21" s="3">
        <v>3</v>
      </c>
    </row>
    <row r="22" spans="1:5" x14ac:dyDescent="0.25">
      <c r="A22">
        <v>21</v>
      </c>
      <c r="B22" s="4">
        <v>1</v>
      </c>
    </row>
    <row r="23" spans="1:5" x14ac:dyDescent="0.25">
      <c r="A23">
        <v>22</v>
      </c>
      <c r="B23" s="4">
        <v>1</v>
      </c>
    </row>
    <row r="24" spans="1:5" x14ac:dyDescent="0.25">
      <c r="A24">
        <v>23</v>
      </c>
      <c r="B24" s="4">
        <v>1</v>
      </c>
      <c r="E24" s="5">
        <v>4</v>
      </c>
    </row>
    <row r="25" spans="1:5" x14ac:dyDescent="0.25">
      <c r="A25">
        <v>24</v>
      </c>
      <c r="B25" s="4">
        <v>1</v>
      </c>
      <c r="E25" s="5">
        <v>4</v>
      </c>
    </row>
    <row r="26" spans="1:5" x14ac:dyDescent="0.25">
      <c r="A26">
        <v>25</v>
      </c>
      <c r="B26" s="4">
        <v>1</v>
      </c>
      <c r="E26" s="5">
        <v>4</v>
      </c>
    </row>
    <row r="27" spans="1:5" x14ac:dyDescent="0.25">
      <c r="A27">
        <v>26</v>
      </c>
      <c r="B27" s="4">
        <v>1</v>
      </c>
      <c r="E27" s="5">
        <v>4</v>
      </c>
    </row>
    <row r="28" spans="1:5" x14ac:dyDescent="0.25">
      <c r="A28">
        <v>27</v>
      </c>
      <c r="B28" s="4">
        <v>1</v>
      </c>
      <c r="E28" s="5">
        <v>4</v>
      </c>
    </row>
    <row r="29" spans="1:5" x14ac:dyDescent="0.25">
      <c r="A29">
        <v>28</v>
      </c>
      <c r="B29" s="4">
        <v>1</v>
      </c>
      <c r="E29" s="5">
        <v>4</v>
      </c>
    </row>
    <row r="30" spans="1:5" x14ac:dyDescent="0.25">
      <c r="A30">
        <v>29</v>
      </c>
      <c r="B30" s="4">
        <v>1</v>
      </c>
      <c r="E30" s="5">
        <v>4</v>
      </c>
    </row>
    <row r="31" spans="1:5" x14ac:dyDescent="0.25">
      <c r="A31">
        <v>30</v>
      </c>
      <c r="B31" s="4">
        <v>1</v>
      </c>
      <c r="E31" s="5">
        <v>4</v>
      </c>
    </row>
    <row r="32" spans="1:5" x14ac:dyDescent="0.25">
      <c r="A32">
        <v>31</v>
      </c>
      <c r="B32" s="4">
        <v>1</v>
      </c>
      <c r="E32" s="5">
        <v>4</v>
      </c>
    </row>
    <row r="33" spans="1:5" x14ac:dyDescent="0.25">
      <c r="A33">
        <v>32</v>
      </c>
      <c r="E33" s="5">
        <v>4</v>
      </c>
    </row>
    <row r="34" spans="1:5" x14ac:dyDescent="0.25">
      <c r="A34">
        <v>33</v>
      </c>
      <c r="E34" s="5">
        <v>4</v>
      </c>
    </row>
    <row r="35" spans="1:5" x14ac:dyDescent="0.25">
      <c r="A35">
        <v>34</v>
      </c>
    </row>
    <row r="36" spans="1:5" x14ac:dyDescent="0.25">
      <c r="A36">
        <v>35</v>
      </c>
      <c r="C36" s="2">
        <v>2</v>
      </c>
      <c r="D36" s="3">
        <v>3</v>
      </c>
    </row>
    <row r="37" spans="1:5" x14ac:dyDescent="0.25">
      <c r="A37">
        <v>36</v>
      </c>
      <c r="C37" s="2">
        <v>2</v>
      </c>
      <c r="D37" s="3">
        <v>3</v>
      </c>
    </row>
    <row r="38" spans="1:5" x14ac:dyDescent="0.25">
      <c r="A38">
        <v>37</v>
      </c>
      <c r="C38" s="2">
        <v>2</v>
      </c>
      <c r="D38" s="3">
        <v>3</v>
      </c>
    </row>
    <row r="39" spans="1:5" x14ac:dyDescent="0.25">
      <c r="A39">
        <v>38</v>
      </c>
      <c r="C39" s="2">
        <v>2</v>
      </c>
      <c r="D39" s="3">
        <v>3</v>
      </c>
    </row>
    <row r="40" spans="1:5" x14ac:dyDescent="0.25">
      <c r="A40">
        <v>39</v>
      </c>
      <c r="C40" s="2">
        <v>2</v>
      </c>
      <c r="D40" s="3">
        <v>3</v>
      </c>
    </row>
    <row r="41" spans="1:5" x14ac:dyDescent="0.25">
      <c r="A41">
        <v>40</v>
      </c>
      <c r="C41" s="2">
        <v>2</v>
      </c>
      <c r="D41" s="3">
        <v>3</v>
      </c>
    </row>
    <row r="42" spans="1:5" x14ac:dyDescent="0.25">
      <c r="A42">
        <v>41</v>
      </c>
      <c r="C42" s="2">
        <v>2</v>
      </c>
      <c r="D42" s="3">
        <v>3</v>
      </c>
    </row>
    <row r="43" spans="1:5" x14ac:dyDescent="0.25">
      <c r="A43">
        <v>42</v>
      </c>
      <c r="C43" s="2">
        <v>2</v>
      </c>
      <c r="D43" s="3">
        <v>3</v>
      </c>
    </row>
    <row r="44" spans="1:5" x14ac:dyDescent="0.25">
      <c r="A44">
        <v>43</v>
      </c>
      <c r="C44" s="2">
        <v>2</v>
      </c>
      <c r="D44" s="3">
        <v>3</v>
      </c>
    </row>
    <row r="45" spans="1:5" x14ac:dyDescent="0.25">
      <c r="A45">
        <v>44</v>
      </c>
      <c r="C45" s="2">
        <v>2</v>
      </c>
      <c r="D45" s="3">
        <v>3</v>
      </c>
    </row>
    <row r="46" spans="1:5" x14ac:dyDescent="0.25">
      <c r="A46">
        <v>45</v>
      </c>
      <c r="C46" s="2">
        <v>2</v>
      </c>
    </row>
    <row r="47" spans="1:5" x14ac:dyDescent="0.25">
      <c r="A47">
        <v>46</v>
      </c>
      <c r="C47" s="2">
        <v>2</v>
      </c>
    </row>
    <row r="48" spans="1:5" x14ac:dyDescent="0.25">
      <c r="A48">
        <v>47</v>
      </c>
    </row>
    <row r="49" spans="1:5" x14ac:dyDescent="0.25">
      <c r="A49">
        <v>48</v>
      </c>
      <c r="B49" s="4">
        <v>1</v>
      </c>
    </row>
    <row r="50" spans="1:5" x14ac:dyDescent="0.25">
      <c r="A50">
        <v>49</v>
      </c>
      <c r="B50" s="4">
        <v>1</v>
      </c>
    </row>
    <row r="51" spans="1:5" x14ac:dyDescent="0.25">
      <c r="A51">
        <v>50</v>
      </c>
      <c r="B51" s="4">
        <v>1</v>
      </c>
    </row>
    <row r="52" spans="1:5" x14ac:dyDescent="0.25">
      <c r="A52">
        <v>51</v>
      </c>
      <c r="B52" s="4">
        <v>1</v>
      </c>
      <c r="E52" s="5">
        <v>4</v>
      </c>
    </row>
    <row r="53" spans="1:5" x14ac:dyDescent="0.25">
      <c r="A53">
        <v>52</v>
      </c>
      <c r="B53" s="4">
        <v>1</v>
      </c>
      <c r="E53" s="5">
        <v>4</v>
      </c>
    </row>
    <row r="54" spans="1:5" x14ac:dyDescent="0.25">
      <c r="A54">
        <v>53</v>
      </c>
      <c r="B54" s="4">
        <v>1</v>
      </c>
      <c r="E54" s="5">
        <v>4</v>
      </c>
    </row>
    <row r="55" spans="1:5" x14ac:dyDescent="0.25">
      <c r="A55">
        <v>54</v>
      </c>
      <c r="B55" s="4">
        <v>1</v>
      </c>
      <c r="E55" s="5">
        <v>4</v>
      </c>
    </row>
    <row r="56" spans="1:5" x14ac:dyDescent="0.25">
      <c r="A56">
        <v>55</v>
      </c>
      <c r="B56" s="4">
        <v>1</v>
      </c>
      <c r="E56" s="5">
        <v>4</v>
      </c>
    </row>
    <row r="57" spans="1:5" x14ac:dyDescent="0.25">
      <c r="A57">
        <v>56</v>
      </c>
      <c r="B57" s="4">
        <v>1</v>
      </c>
      <c r="E57" s="5">
        <v>4</v>
      </c>
    </row>
    <row r="58" spans="1:5" x14ac:dyDescent="0.25">
      <c r="A58">
        <v>57</v>
      </c>
      <c r="B58" s="4">
        <v>1</v>
      </c>
      <c r="E58" s="5">
        <v>4</v>
      </c>
    </row>
    <row r="59" spans="1:5" x14ac:dyDescent="0.25">
      <c r="A59">
        <v>58</v>
      </c>
      <c r="E59" s="5">
        <v>4</v>
      </c>
    </row>
    <row r="60" spans="1:5" x14ac:dyDescent="0.25">
      <c r="A60">
        <v>59</v>
      </c>
      <c r="D60" s="3">
        <v>3</v>
      </c>
      <c r="E60" s="5">
        <v>4</v>
      </c>
    </row>
    <row r="61" spans="1:5" x14ac:dyDescent="0.25">
      <c r="A61">
        <v>60</v>
      </c>
      <c r="D61" s="3">
        <v>3</v>
      </c>
      <c r="E61" s="5">
        <v>4</v>
      </c>
    </row>
    <row r="62" spans="1:5" x14ac:dyDescent="0.25">
      <c r="A62">
        <v>61</v>
      </c>
      <c r="D62" s="3">
        <v>3</v>
      </c>
    </row>
    <row r="63" spans="1:5" x14ac:dyDescent="0.25">
      <c r="A63">
        <v>62</v>
      </c>
      <c r="C63" s="2">
        <v>2</v>
      </c>
      <c r="D63" s="3">
        <v>3</v>
      </c>
    </row>
    <row r="64" spans="1:5" x14ac:dyDescent="0.25">
      <c r="A64">
        <v>63</v>
      </c>
      <c r="C64" s="2">
        <v>2</v>
      </c>
      <c r="D64" s="3">
        <v>3</v>
      </c>
    </row>
    <row r="65" spans="1:5" x14ac:dyDescent="0.25">
      <c r="A65">
        <v>64</v>
      </c>
      <c r="C65" s="2">
        <v>2</v>
      </c>
      <c r="D65" s="3">
        <v>3</v>
      </c>
    </row>
    <row r="66" spans="1:5" x14ac:dyDescent="0.25">
      <c r="A66">
        <v>65</v>
      </c>
      <c r="C66" s="2">
        <v>2</v>
      </c>
      <c r="D66" s="3">
        <v>3</v>
      </c>
    </row>
    <row r="67" spans="1:5" x14ac:dyDescent="0.25">
      <c r="A67">
        <v>66</v>
      </c>
      <c r="C67" s="2">
        <v>2</v>
      </c>
      <c r="D67" s="3">
        <v>3</v>
      </c>
    </row>
    <row r="68" spans="1:5" x14ac:dyDescent="0.25">
      <c r="A68">
        <v>67</v>
      </c>
      <c r="C68" s="2">
        <v>2</v>
      </c>
      <c r="D68" s="3">
        <v>3</v>
      </c>
    </row>
    <row r="69" spans="1:5" x14ac:dyDescent="0.25">
      <c r="A69">
        <v>68</v>
      </c>
      <c r="C69" s="2">
        <v>2</v>
      </c>
      <c r="D69" s="3">
        <v>3</v>
      </c>
    </row>
    <row r="70" spans="1:5" x14ac:dyDescent="0.25">
      <c r="A70">
        <v>69</v>
      </c>
      <c r="C70" s="2">
        <v>2</v>
      </c>
    </row>
    <row r="71" spans="1:5" x14ac:dyDescent="0.25">
      <c r="A71">
        <v>70</v>
      </c>
      <c r="C71" s="2">
        <v>2</v>
      </c>
    </row>
    <row r="72" spans="1:5" x14ac:dyDescent="0.25">
      <c r="A72">
        <v>71</v>
      </c>
      <c r="C72" s="2">
        <v>2</v>
      </c>
    </row>
    <row r="73" spans="1:5" x14ac:dyDescent="0.25">
      <c r="A73">
        <v>72</v>
      </c>
      <c r="B73" s="4">
        <v>1</v>
      </c>
      <c r="C73" s="2">
        <v>2</v>
      </c>
    </row>
    <row r="74" spans="1:5" x14ac:dyDescent="0.25">
      <c r="A74">
        <v>73</v>
      </c>
      <c r="B74" s="4">
        <v>1</v>
      </c>
    </row>
    <row r="75" spans="1:5" x14ac:dyDescent="0.25">
      <c r="A75">
        <v>74</v>
      </c>
      <c r="B75" s="4">
        <v>1</v>
      </c>
    </row>
    <row r="76" spans="1:5" x14ac:dyDescent="0.25">
      <c r="A76">
        <v>75</v>
      </c>
      <c r="B76" s="4">
        <v>1</v>
      </c>
      <c r="E76" s="5">
        <v>4</v>
      </c>
    </row>
    <row r="77" spans="1:5" x14ac:dyDescent="0.25">
      <c r="A77">
        <v>76</v>
      </c>
      <c r="B77" s="4">
        <v>1</v>
      </c>
      <c r="E77" s="5">
        <v>4</v>
      </c>
    </row>
    <row r="78" spans="1:5" x14ac:dyDescent="0.25">
      <c r="A78">
        <v>77</v>
      </c>
      <c r="B78" s="4">
        <v>1</v>
      </c>
      <c r="E78" s="5">
        <v>4</v>
      </c>
    </row>
    <row r="79" spans="1:5" x14ac:dyDescent="0.25">
      <c r="A79">
        <v>78</v>
      </c>
      <c r="B79" s="4">
        <v>1</v>
      </c>
      <c r="E79" s="5">
        <v>4</v>
      </c>
    </row>
    <row r="80" spans="1:5" x14ac:dyDescent="0.25">
      <c r="A80">
        <v>79</v>
      </c>
      <c r="B80" s="4">
        <v>1</v>
      </c>
      <c r="E80" s="5">
        <v>4</v>
      </c>
    </row>
    <row r="81" spans="1:5" x14ac:dyDescent="0.25">
      <c r="A81">
        <v>80</v>
      </c>
      <c r="B81" s="4">
        <v>1</v>
      </c>
      <c r="E81" s="5">
        <v>4</v>
      </c>
    </row>
    <row r="82" spans="1:5" x14ac:dyDescent="0.25">
      <c r="A82">
        <v>81</v>
      </c>
      <c r="D82" s="3">
        <v>3</v>
      </c>
      <c r="E82" s="5">
        <v>4</v>
      </c>
    </row>
    <row r="83" spans="1:5" x14ac:dyDescent="0.25">
      <c r="A83">
        <v>82</v>
      </c>
      <c r="D83" s="3">
        <v>3</v>
      </c>
      <c r="E83" s="5">
        <v>4</v>
      </c>
    </row>
    <row r="84" spans="1:5" x14ac:dyDescent="0.25">
      <c r="A84">
        <v>83</v>
      </c>
      <c r="D84" s="3">
        <v>3</v>
      </c>
      <c r="E84" s="5">
        <v>4</v>
      </c>
    </row>
    <row r="85" spans="1:5" x14ac:dyDescent="0.25">
      <c r="A85">
        <v>84</v>
      </c>
      <c r="D85" s="3">
        <v>3</v>
      </c>
      <c r="E85" s="5">
        <v>4</v>
      </c>
    </row>
    <row r="86" spans="1:5" x14ac:dyDescent="0.25">
      <c r="A86">
        <v>85</v>
      </c>
      <c r="D86" s="3">
        <v>3</v>
      </c>
    </row>
    <row r="87" spans="1:5" x14ac:dyDescent="0.25">
      <c r="A87">
        <v>86</v>
      </c>
      <c r="C87" s="2">
        <v>2</v>
      </c>
      <c r="D87" s="3">
        <v>3</v>
      </c>
    </row>
    <row r="88" spans="1:5" x14ac:dyDescent="0.25">
      <c r="A88">
        <v>87</v>
      </c>
      <c r="C88" s="2">
        <v>2</v>
      </c>
      <c r="D88" s="3">
        <v>3</v>
      </c>
    </row>
    <row r="89" spans="1:5" x14ac:dyDescent="0.25">
      <c r="A89">
        <v>88</v>
      </c>
      <c r="C89" s="2">
        <v>2</v>
      </c>
      <c r="D89" s="3">
        <v>3</v>
      </c>
    </row>
    <row r="90" spans="1:5" x14ac:dyDescent="0.25">
      <c r="A90">
        <v>89</v>
      </c>
      <c r="C90" s="2">
        <v>2</v>
      </c>
      <c r="D90" s="3">
        <v>3</v>
      </c>
    </row>
    <row r="91" spans="1:5" x14ac:dyDescent="0.25">
      <c r="A91">
        <v>90</v>
      </c>
      <c r="C91" s="2">
        <v>2</v>
      </c>
    </row>
    <row r="92" spans="1:5" x14ac:dyDescent="0.25">
      <c r="A92">
        <v>91</v>
      </c>
      <c r="C92" s="2">
        <v>2</v>
      </c>
    </row>
    <row r="93" spans="1:5" x14ac:dyDescent="0.25">
      <c r="A93">
        <v>92</v>
      </c>
      <c r="C93" s="2">
        <v>2</v>
      </c>
    </row>
    <row r="94" spans="1:5" x14ac:dyDescent="0.25">
      <c r="A94">
        <v>93</v>
      </c>
      <c r="C94" s="2">
        <v>2</v>
      </c>
    </row>
    <row r="95" spans="1:5" x14ac:dyDescent="0.25">
      <c r="A95">
        <v>94</v>
      </c>
      <c r="C95" s="2">
        <v>2</v>
      </c>
    </row>
    <row r="96" spans="1:5" x14ac:dyDescent="0.25">
      <c r="A96">
        <v>95</v>
      </c>
      <c r="C96" s="2">
        <v>2</v>
      </c>
    </row>
    <row r="97" spans="1:5" x14ac:dyDescent="0.25">
      <c r="A97">
        <v>96</v>
      </c>
      <c r="B97" s="4">
        <v>1</v>
      </c>
    </row>
    <row r="98" spans="1:5" x14ac:dyDescent="0.25">
      <c r="A98">
        <v>97</v>
      </c>
      <c r="B98" s="4">
        <v>1</v>
      </c>
    </row>
    <row r="99" spans="1:5" x14ac:dyDescent="0.25">
      <c r="A99">
        <v>98</v>
      </c>
      <c r="B99" s="4">
        <v>1</v>
      </c>
    </row>
    <row r="100" spans="1:5" x14ac:dyDescent="0.25">
      <c r="A100">
        <v>99</v>
      </c>
      <c r="B100" s="4">
        <v>1</v>
      </c>
    </row>
    <row r="101" spans="1:5" x14ac:dyDescent="0.25">
      <c r="A101">
        <v>100</v>
      </c>
      <c r="B101" s="4">
        <v>1</v>
      </c>
    </row>
    <row r="102" spans="1:5" x14ac:dyDescent="0.25">
      <c r="A102">
        <v>101</v>
      </c>
      <c r="B102" s="4">
        <v>1</v>
      </c>
      <c r="E102" s="5">
        <v>4</v>
      </c>
    </row>
    <row r="103" spans="1:5" x14ac:dyDescent="0.25">
      <c r="A103">
        <v>102</v>
      </c>
      <c r="B103" s="4">
        <v>1</v>
      </c>
      <c r="E103" s="5">
        <v>4</v>
      </c>
    </row>
    <row r="104" spans="1:5" x14ac:dyDescent="0.25">
      <c r="A104">
        <v>103</v>
      </c>
      <c r="B104" s="4">
        <v>1</v>
      </c>
      <c r="E104" s="5">
        <v>4</v>
      </c>
    </row>
    <row r="105" spans="1:5" x14ac:dyDescent="0.25">
      <c r="A105">
        <v>104</v>
      </c>
      <c r="B105" s="4">
        <v>1</v>
      </c>
      <c r="D105" s="3">
        <v>3</v>
      </c>
      <c r="E105" s="5">
        <v>4</v>
      </c>
    </row>
    <row r="106" spans="1:5" x14ac:dyDescent="0.25">
      <c r="A106">
        <v>105</v>
      </c>
      <c r="D106" s="3">
        <v>3</v>
      </c>
      <c r="E106" s="5">
        <v>4</v>
      </c>
    </row>
    <row r="107" spans="1:5" x14ac:dyDescent="0.25">
      <c r="A107">
        <v>106</v>
      </c>
      <c r="D107" s="3">
        <v>3</v>
      </c>
      <c r="E107" s="5">
        <v>4</v>
      </c>
    </row>
    <row r="108" spans="1:5" x14ac:dyDescent="0.25">
      <c r="A108">
        <v>107</v>
      </c>
      <c r="D108" s="3">
        <v>3</v>
      </c>
      <c r="E108" s="5">
        <v>4</v>
      </c>
    </row>
    <row r="109" spans="1:5" x14ac:dyDescent="0.25">
      <c r="A109">
        <v>108</v>
      </c>
      <c r="D109" s="3">
        <v>3</v>
      </c>
      <c r="E109" s="5">
        <v>4</v>
      </c>
    </row>
    <row r="110" spans="1:5" x14ac:dyDescent="0.25">
      <c r="A110">
        <v>109</v>
      </c>
      <c r="D110" s="3">
        <v>3</v>
      </c>
      <c r="E110" s="5">
        <v>4</v>
      </c>
    </row>
    <row r="111" spans="1:5" x14ac:dyDescent="0.25">
      <c r="A111">
        <v>110</v>
      </c>
      <c r="C111" s="2">
        <v>2</v>
      </c>
      <c r="D111" s="3">
        <v>3</v>
      </c>
    </row>
    <row r="112" spans="1:5" x14ac:dyDescent="0.25">
      <c r="A112">
        <v>111</v>
      </c>
      <c r="C112" s="2">
        <v>2</v>
      </c>
      <c r="D112" s="3">
        <v>3</v>
      </c>
    </row>
    <row r="113" spans="1:5" x14ac:dyDescent="0.25">
      <c r="A113">
        <v>112</v>
      </c>
      <c r="C113" s="2">
        <v>2</v>
      </c>
      <c r="D113" s="3">
        <v>3</v>
      </c>
    </row>
    <row r="114" spans="1:5" x14ac:dyDescent="0.25">
      <c r="A114">
        <v>113</v>
      </c>
      <c r="C114" s="2">
        <v>2</v>
      </c>
    </row>
    <row r="115" spans="1:5" x14ac:dyDescent="0.25">
      <c r="A115">
        <v>114</v>
      </c>
      <c r="C115" s="2">
        <v>2</v>
      </c>
    </row>
    <row r="116" spans="1:5" x14ac:dyDescent="0.25">
      <c r="A116">
        <v>115</v>
      </c>
      <c r="C116" s="2">
        <v>2</v>
      </c>
    </row>
    <row r="117" spans="1:5" x14ac:dyDescent="0.25">
      <c r="A117">
        <v>116</v>
      </c>
      <c r="C117" s="2">
        <v>2</v>
      </c>
    </row>
    <row r="118" spans="1:5" x14ac:dyDescent="0.25">
      <c r="A118">
        <v>117</v>
      </c>
      <c r="C118" s="2">
        <v>2</v>
      </c>
    </row>
    <row r="119" spans="1:5" x14ac:dyDescent="0.25">
      <c r="A119">
        <v>118</v>
      </c>
      <c r="B119" s="4">
        <v>1</v>
      </c>
      <c r="C119" s="2">
        <v>2</v>
      </c>
    </row>
    <row r="120" spans="1:5" x14ac:dyDescent="0.25">
      <c r="A120">
        <v>119</v>
      </c>
      <c r="B120" s="4">
        <v>1</v>
      </c>
    </row>
    <row r="121" spans="1:5" x14ac:dyDescent="0.25">
      <c r="A121">
        <v>120</v>
      </c>
      <c r="B121" s="4">
        <v>1</v>
      </c>
    </row>
    <row r="122" spans="1:5" x14ac:dyDescent="0.25">
      <c r="A122">
        <v>121</v>
      </c>
      <c r="B122" s="4">
        <v>1</v>
      </c>
    </row>
    <row r="123" spans="1:5" x14ac:dyDescent="0.25">
      <c r="A123">
        <v>122</v>
      </c>
      <c r="B123" s="4">
        <v>1</v>
      </c>
    </row>
    <row r="124" spans="1:5" x14ac:dyDescent="0.25">
      <c r="A124">
        <v>123</v>
      </c>
      <c r="B124" s="4">
        <v>1</v>
      </c>
    </row>
    <row r="125" spans="1:5" x14ac:dyDescent="0.25">
      <c r="A125">
        <v>124</v>
      </c>
      <c r="B125" s="4">
        <v>1</v>
      </c>
      <c r="E125" s="5">
        <v>4</v>
      </c>
    </row>
    <row r="126" spans="1:5" x14ac:dyDescent="0.25">
      <c r="A126">
        <v>125</v>
      </c>
      <c r="B126" s="4">
        <v>1</v>
      </c>
      <c r="E126" s="5">
        <v>4</v>
      </c>
    </row>
    <row r="127" spans="1:5" x14ac:dyDescent="0.25">
      <c r="A127">
        <v>126</v>
      </c>
      <c r="B127" s="4">
        <v>1</v>
      </c>
      <c r="E127" s="5">
        <v>4</v>
      </c>
    </row>
    <row r="128" spans="1:5" x14ac:dyDescent="0.25">
      <c r="A128">
        <v>127</v>
      </c>
      <c r="E128" s="5">
        <v>4</v>
      </c>
    </row>
    <row r="129" spans="1:5" x14ac:dyDescent="0.25">
      <c r="A129">
        <v>128</v>
      </c>
      <c r="D129" s="3">
        <v>3</v>
      </c>
      <c r="E129" s="5">
        <v>4</v>
      </c>
    </row>
    <row r="130" spans="1:5" x14ac:dyDescent="0.25">
      <c r="A130">
        <v>129</v>
      </c>
      <c r="D130" s="3">
        <v>3</v>
      </c>
      <c r="E130" s="5">
        <v>4</v>
      </c>
    </row>
    <row r="131" spans="1:5" x14ac:dyDescent="0.25">
      <c r="A131">
        <v>130</v>
      </c>
      <c r="D131" s="3">
        <v>3</v>
      </c>
      <c r="E131" s="5">
        <v>4</v>
      </c>
    </row>
    <row r="132" spans="1:5" x14ac:dyDescent="0.25">
      <c r="A132">
        <v>131</v>
      </c>
      <c r="C132" s="2">
        <v>2</v>
      </c>
      <c r="D132" s="3">
        <v>3</v>
      </c>
      <c r="E132" s="5">
        <v>4</v>
      </c>
    </row>
    <row r="133" spans="1:5" x14ac:dyDescent="0.25">
      <c r="A133">
        <v>132</v>
      </c>
      <c r="C133" s="2">
        <v>2</v>
      </c>
      <c r="D133" s="3">
        <v>3</v>
      </c>
      <c r="E133" s="5">
        <v>4</v>
      </c>
    </row>
    <row r="134" spans="1:5" x14ac:dyDescent="0.25">
      <c r="A134">
        <v>133</v>
      </c>
      <c r="C134" s="2">
        <v>2</v>
      </c>
      <c r="D134" s="3">
        <v>3</v>
      </c>
    </row>
    <row r="135" spans="1:5" x14ac:dyDescent="0.25">
      <c r="A135">
        <v>134</v>
      </c>
      <c r="C135" s="2">
        <v>2</v>
      </c>
      <c r="D135" s="3">
        <v>3</v>
      </c>
    </row>
    <row r="136" spans="1:5" x14ac:dyDescent="0.25">
      <c r="A136">
        <v>135</v>
      </c>
      <c r="C136" s="2">
        <v>2</v>
      </c>
      <c r="D136" s="3">
        <v>3</v>
      </c>
    </row>
    <row r="137" spans="1:5" x14ac:dyDescent="0.25">
      <c r="A137">
        <v>136</v>
      </c>
      <c r="C137" s="2">
        <v>2</v>
      </c>
      <c r="D137" s="3">
        <v>3</v>
      </c>
    </row>
    <row r="138" spans="1:5" x14ac:dyDescent="0.25">
      <c r="A138">
        <v>137</v>
      </c>
      <c r="C138" s="2">
        <v>2</v>
      </c>
    </row>
    <row r="139" spans="1:5" x14ac:dyDescent="0.25">
      <c r="A139">
        <v>138</v>
      </c>
      <c r="C139" s="2">
        <v>2</v>
      </c>
    </row>
    <row r="140" spans="1:5" x14ac:dyDescent="0.25">
      <c r="A140">
        <v>139</v>
      </c>
      <c r="C140" s="2">
        <v>2</v>
      </c>
    </row>
    <row r="141" spans="1:5" x14ac:dyDescent="0.25">
      <c r="A141">
        <v>140</v>
      </c>
      <c r="B141" s="4">
        <v>1</v>
      </c>
      <c r="C141" s="2">
        <v>2</v>
      </c>
    </row>
    <row r="142" spans="1:5" x14ac:dyDescent="0.25">
      <c r="A142">
        <v>141</v>
      </c>
      <c r="B142" s="4">
        <v>1</v>
      </c>
    </row>
    <row r="143" spans="1:5" x14ac:dyDescent="0.25">
      <c r="A143">
        <v>142</v>
      </c>
      <c r="B143" s="4">
        <v>1</v>
      </c>
    </row>
    <row r="144" spans="1:5" x14ac:dyDescent="0.25">
      <c r="A144">
        <v>143</v>
      </c>
      <c r="B144" s="4">
        <v>1</v>
      </c>
    </row>
    <row r="145" spans="1:5" x14ac:dyDescent="0.25">
      <c r="A145">
        <v>144</v>
      </c>
      <c r="B145" s="4">
        <v>1</v>
      </c>
    </row>
    <row r="146" spans="1:5" x14ac:dyDescent="0.25">
      <c r="A146">
        <v>145</v>
      </c>
      <c r="B146" s="4">
        <v>1</v>
      </c>
    </row>
    <row r="147" spans="1:5" x14ac:dyDescent="0.25">
      <c r="A147">
        <v>146</v>
      </c>
      <c r="B147" s="4">
        <v>1</v>
      </c>
    </row>
    <row r="148" spans="1:5" x14ac:dyDescent="0.25">
      <c r="A148">
        <v>147</v>
      </c>
      <c r="B148" s="4">
        <v>1</v>
      </c>
      <c r="E148" s="5">
        <v>4</v>
      </c>
    </row>
    <row r="149" spans="1:5" x14ac:dyDescent="0.25">
      <c r="A149">
        <v>148</v>
      </c>
      <c r="B149" s="4">
        <v>1</v>
      </c>
      <c r="E149" s="5">
        <v>4</v>
      </c>
    </row>
    <row r="150" spans="1:5" x14ac:dyDescent="0.25">
      <c r="A150">
        <v>149</v>
      </c>
      <c r="D150" s="3">
        <v>3</v>
      </c>
      <c r="E150" s="5">
        <v>4</v>
      </c>
    </row>
    <row r="151" spans="1:5" x14ac:dyDescent="0.25">
      <c r="A151">
        <v>150</v>
      </c>
      <c r="D151" s="3">
        <v>3</v>
      </c>
      <c r="E151" s="5">
        <v>4</v>
      </c>
    </row>
    <row r="152" spans="1:5" x14ac:dyDescent="0.25">
      <c r="A152">
        <v>151</v>
      </c>
      <c r="D152" s="3">
        <v>3</v>
      </c>
      <c r="E152" s="5">
        <v>4</v>
      </c>
    </row>
    <row r="153" spans="1:5" x14ac:dyDescent="0.25">
      <c r="A153">
        <v>152</v>
      </c>
      <c r="D153" s="3">
        <v>3</v>
      </c>
      <c r="E153" s="5">
        <v>4</v>
      </c>
    </row>
    <row r="154" spans="1:5" x14ac:dyDescent="0.25">
      <c r="A154">
        <v>153</v>
      </c>
      <c r="D154" s="3">
        <v>3</v>
      </c>
      <c r="E154" s="5">
        <v>4</v>
      </c>
    </row>
    <row r="155" spans="1:5" x14ac:dyDescent="0.25">
      <c r="A155">
        <v>154</v>
      </c>
      <c r="D155" s="3">
        <v>3</v>
      </c>
      <c r="E155" s="5">
        <v>4</v>
      </c>
    </row>
    <row r="156" spans="1:5" x14ac:dyDescent="0.25">
      <c r="A156">
        <v>155</v>
      </c>
      <c r="D156" s="3">
        <v>3</v>
      </c>
    </row>
    <row r="157" spans="1:5" x14ac:dyDescent="0.25">
      <c r="A157">
        <v>156</v>
      </c>
      <c r="D157" s="3">
        <v>3</v>
      </c>
    </row>
    <row r="158" spans="1:5" x14ac:dyDescent="0.25">
      <c r="A158">
        <v>157</v>
      </c>
      <c r="C158" s="2">
        <v>2</v>
      </c>
      <c r="D158" s="3">
        <v>3</v>
      </c>
    </row>
    <row r="159" spans="1:5" x14ac:dyDescent="0.25">
      <c r="A159">
        <v>158</v>
      </c>
      <c r="C159" s="2">
        <v>2</v>
      </c>
    </row>
    <row r="160" spans="1:5" x14ac:dyDescent="0.25">
      <c r="A160">
        <v>159</v>
      </c>
      <c r="C160" s="2">
        <v>2</v>
      </c>
    </row>
    <row r="161" spans="1:5" x14ac:dyDescent="0.25">
      <c r="A161">
        <v>160</v>
      </c>
      <c r="C161" s="2">
        <v>2</v>
      </c>
    </row>
    <row r="162" spans="1:5" x14ac:dyDescent="0.25">
      <c r="A162">
        <v>161</v>
      </c>
      <c r="C162" s="2">
        <v>2</v>
      </c>
    </row>
    <row r="163" spans="1:5" x14ac:dyDescent="0.25">
      <c r="A163">
        <v>162</v>
      </c>
      <c r="C163" s="2">
        <v>2</v>
      </c>
    </row>
    <row r="164" spans="1:5" x14ac:dyDescent="0.25">
      <c r="A164">
        <v>163</v>
      </c>
      <c r="C164" s="2">
        <v>2</v>
      </c>
    </row>
    <row r="165" spans="1:5" x14ac:dyDescent="0.25">
      <c r="A165">
        <v>164</v>
      </c>
      <c r="C165" s="2">
        <v>2</v>
      </c>
    </row>
    <row r="166" spans="1:5" x14ac:dyDescent="0.25">
      <c r="A166">
        <v>165</v>
      </c>
      <c r="B166" s="4">
        <v>1</v>
      </c>
      <c r="C166" s="2">
        <v>2</v>
      </c>
    </row>
    <row r="167" spans="1:5" x14ac:dyDescent="0.25">
      <c r="A167">
        <v>166</v>
      </c>
      <c r="B167" s="4">
        <v>1</v>
      </c>
    </row>
    <row r="168" spans="1:5" x14ac:dyDescent="0.25">
      <c r="A168">
        <v>167</v>
      </c>
      <c r="B168" s="4">
        <v>1</v>
      </c>
    </row>
    <row r="169" spans="1:5" x14ac:dyDescent="0.25">
      <c r="A169">
        <v>168</v>
      </c>
      <c r="B169" s="4">
        <v>1</v>
      </c>
    </row>
    <row r="170" spans="1:5" x14ac:dyDescent="0.25">
      <c r="A170">
        <v>169</v>
      </c>
      <c r="B170" s="4">
        <v>1</v>
      </c>
    </row>
    <row r="171" spans="1:5" x14ac:dyDescent="0.25">
      <c r="A171">
        <v>170</v>
      </c>
      <c r="B171" s="4">
        <v>1</v>
      </c>
      <c r="E171" s="5">
        <v>4</v>
      </c>
    </row>
    <row r="172" spans="1:5" x14ac:dyDescent="0.25">
      <c r="A172">
        <v>171</v>
      </c>
      <c r="B172" s="4">
        <v>1</v>
      </c>
      <c r="E172" s="5">
        <v>4</v>
      </c>
    </row>
    <row r="173" spans="1:5" x14ac:dyDescent="0.25">
      <c r="A173">
        <v>172</v>
      </c>
      <c r="D173" s="3">
        <v>3</v>
      </c>
      <c r="E173" s="5">
        <v>4</v>
      </c>
    </row>
    <row r="174" spans="1:5" x14ac:dyDescent="0.25">
      <c r="A174">
        <v>173</v>
      </c>
      <c r="D174" s="3">
        <v>3</v>
      </c>
      <c r="E174" s="5">
        <v>4</v>
      </c>
    </row>
    <row r="175" spans="1:5" x14ac:dyDescent="0.25">
      <c r="A175">
        <v>174</v>
      </c>
      <c r="D175" s="3">
        <v>3</v>
      </c>
      <c r="E175" s="5">
        <v>4</v>
      </c>
    </row>
    <row r="176" spans="1:5" x14ac:dyDescent="0.25">
      <c r="A176">
        <v>175</v>
      </c>
      <c r="D176" s="3">
        <v>3</v>
      </c>
      <c r="E176" s="5">
        <v>4</v>
      </c>
    </row>
    <row r="177" spans="1:5" x14ac:dyDescent="0.25">
      <c r="A177">
        <v>176</v>
      </c>
      <c r="D177" s="3">
        <v>3</v>
      </c>
      <c r="E177" s="5">
        <v>4</v>
      </c>
    </row>
    <row r="178" spans="1:5" x14ac:dyDescent="0.25">
      <c r="A178">
        <v>177</v>
      </c>
      <c r="D178" s="3">
        <v>3</v>
      </c>
      <c r="E178" s="5">
        <v>4</v>
      </c>
    </row>
    <row r="179" spans="1:5" x14ac:dyDescent="0.25">
      <c r="A179">
        <v>178</v>
      </c>
      <c r="D179" s="3">
        <v>3</v>
      </c>
    </row>
    <row r="180" spans="1:5" x14ac:dyDescent="0.25">
      <c r="A180">
        <v>179</v>
      </c>
      <c r="D180" s="3">
        <v>3</v>
      </c>
    </row>
    <row r="181" spans="1:5" x14ac:dyDescent="0.25">
      <c r="A181">
        <v>180</v>
      </c>
    </row>
    <row r="182" spans="1:5" x14ac:dyDescent="0.25">
      <c r="A182">
        <v>181</v>
      </c>
      <c r="C182" s="2">
        <v>2</v>
      </c>
    </row>
    <row r="183" spans="1:5" x14ac:dyDescent="0.25">
      <c r="A183">
        <v>182</v>
      </c>
      <c r="C183" s="2">
        <v>2</v>
      </c>
    </row>
    <row r="184" spans="1:5" x14ac:dyDescent="0.25">
      <c r="A184">
        <v>183</v>
      </c>
      <c r="C184" s="2">
        <v>2</v>
      </c>
    </row>
    <row r="185" spans="1:5" x14ac:dyDescent="0.25">
      <c r="A185">
        <v>184</v>
      </c>
      <c r="C185" s="2">
        <v>2</v>
      </c>
    </row>
    <row r="186" spans="1:5" x14ac:dyDescent="0.25">
      <c r="A186">
        <v>185</v>
      </c>
      <c r="C186" s="2">
        <v>2</v>
      </c>
    </row>
    <row r="187" spans="1:5" x14ac:dyDescent="0.25">
      <c r="A187">
        <v>186</v>
      </c>
      <c r="C187" s="2">
        <v>2</v>
      </c>
    </row>
    <row r="188" spans="1:5" x14ac:dyDescent="0.25">
      <c r="A188">
        <v>187</v>
      </c>
      <c r="B188" s="4">
        <v>1</v>
      </c>
      <c r="C188" s="2">
        <v>2</v>
      </c>
    </row>
    <row r="189" spans="1:5" x14ac:dyDescent="0.25">
      <c r="A189">
        <v>188</v>
      </c>
      <c r="B189" s="4">
        <v>1</v>
      </c>
      <c r="C189" s="2">
        <v>2</v>
      </c>
    </row>
    <row r="190" spans="1:5" x14ac:dyDescent="0.25">
      <c r="A190">
        <v>189</v>
      </c>
      <c r="B190" s="4">
        <v>1</v>
      </c>
    </row>
    <row r="191" spans="1:5" x14ac:dyDescent="0.25">
      <c r="A191">
        <v>190</v>
      </c>
      <c r="B191" s="4">
        <v>1</v>
      </c>
    </row>
    <row r="192" spans="1:5" x14ac:dyDescent="0.25">
      <c r="A192">
        <v>191</v>
      </c>
      <c r="B192" s="4">
        <v>1</v>
      </c>
    </row>
    <row r="193" spans="1:5" x14ac:dyDescent="0.25">
      <c r="A193">
        <v>192</v>
      </c>
      <c r="B193" s="4">
        <v>1</v>
      </c>
      <c r="E193" s="5">
        <v>4</v>
      </c>
    </row>
    <row r="194" spans="1:5" x14ac:dyDescent="0.25">
      <c r="A194">
        <v>193</v>
      </c>
      <c r="B194" s="4">
        <v>1</v>
      </c>
      <c r="E194" s="5">
        <v>4</v>
      </c>
    </row>
    <row r="195" spans="1:5" x14ac:dyDescent="0.25">
      <c r="A195">
        <v>194</v>
      </c>
      <c r="D195" s="3">
        <v>3</v>
      </c>
      <c r="E195" s="5">
        <v>4</v>
      </c>
    </row>
    <row r="196" spans="1:5" x14ac:dyDescent="0.25">
      <c r="A196">
        <v>195</v>
      </c>
      <c r="D196" s="3">
        <v>3</v>
      </c>
      <c r="E196" s="5">
        <v>4</v>
      </c>
    </row>
    <row r="197" spans="1:5" x14ac:dyDescent="0.25">
      <c r="A197">
        <v>196</v>
      </c>
      <c r="D197" s="3">
        <v>3</v>
      </c>
      <c r="E197" s="5">
        <v>4</v>
      </c>
    </row>
    <row r="198" spans="1:5" x14ac:dyDescent="0.25">
      <c r="A198">
        <v>197</v>
      </c>
      <c r="D198" s="3">
        <v>3</v>
      </c>
      <c r="E198" s="5">
        <v>4</v>
      </c>
    </row>
    <row r="199" spans="1:5" x14ac:dyDescent="0.25">
      <c r="A199">
        <v>198</v>
      </c>
      <c r="D199" s="3">
        <v>3</v>
      </c>
      <c r="E199" s="5">
        <v>4</v>
      </c>
    </row>
    <row r="200" spans="1:5" x14ac:dyDescent="0.25">
      <c r="A200">
        <v>199</v>
      </c>
      <c r="D200" s="3">
        <v>3</v>
      </c>
      <c r="E200" s="5">
        <v>4</v>
      </c>
    </row>
    <row r="201" spans="1:5" x14ac:dyDescent="0.25">
      <c r="A201">
        <v>200</v>
      </c>
      <c r="D201" s="3">
        <v>3</v>
      </c>
    </row>
    <row r="202" spans="1:5" x14ac:dyDescent="0.25">
      <c r="A202">
        <v>201</v>
      </c>
      <c r="C202" s="2">
        <v>2</v>
      </c>
      <c r="D202" s="3">
        <v>3</v>
      </c>
    </row>
    <row r="203" spans="1:5" x14ac:dyDescent="0.25">
      <c r="A203">
        <v>202</v>
      </c>
      <c r="C203" s="2">
        <v>2</v>
      </c>
    </row>
    <row r="204" spans="1:5" x14ac:dyDescent="0.25">
      <c r="A204">
        <v>203</v>
      </c>
      <c r="C204" s="2">
        <v>2</v>
      </c>
    </row>
    <row r="205" spans="1:5" x14ac:dyDescent="0.25">
      <c r="A205">
        <v>204</v>
      </c>
      <c r="C205" s="2">
        <v>2</v>
      </c>
    </row>
    <row r="206" spans="1:5" x14ac:dyDescent="0.25">
      <c r="A206">
        <v>205</v>
      </c>
      <c r="C206" s="2">
        <v>2</v>
      </c>
    </row>
    <row r="207" spans="1:5" x14ac:dyDescent="0.25">
      <c r="A207">
        <v>206</v>
      </c>
      <c r="C207" s="2">
        <v>2</v>
      </c>
    </row>
    <row r="208" spans="1:5" x14ac:dyDescent="0.25">
      <c r="A208">
        <v>207</v>
      </c>
      <c r="C208" s="2">
        <v>2</v>
      </c>
    </row>
    <row r="209" spans="1:5" x14ac:dyDescent="0.25">
      <c r="A209">
        <v>208</v>
      </c>
      <c r="B209" s="4">
        <v>1</v>
      </c>
      <c r="C209" s="2">
        <v>2</v>
      </c>
    </row>
    <row r="210" spans="1:5" x14ac:dyDescent="0.25">
      <c r="A210">
        <v>209</v>
      </c>
      <c r="B210" s="4">
        <v>1</v>
      </c>
    </row>
    <row r="211" spans="1:5" x14ac:dyDescent="0.25">
      <c r="A211">
        <v>210</v>
      </c>
      <c r="B211" s="4">
        <v>1</v>
      </c>
    </row>
    <row r="212" spans="1:5" x14ac:dyDescent="0.25">
      <c r="A212">
        <v>211</v>
      </c>
      <c r="B212" s="4">
        <v>1</v>
      </c>
    </row>
    <row r="213" spans="1:5" x14ac:dyDescent="0.25">
      <c r="A213">
        <v>212</v>
      </c>
      <c r="B213" s="4">
        <v>1</v>
      </c>
    </row>
    <row r="214" spans="1:5" x14ac:dyDescent="0.25">
      <c r="A214">
        <v>213</v>
      </c>
      <c r="B214" s="4">
        <v>1</v>
      </c>
    </row>
    <row r="215" spans="1:5" x14ac:dyDescent="0.25">
      <c r="A215">
        <v>214</v>
      </c>
      <c r="B215" s="4">
        <v>1</v>
      </c>
    </row>
    <row r="216" spans="1:5" x14ac:dyDescent="0.25">
      <c r="A216">
        <v>215</v>
      </c>
      <c r="B216" s="4">
        <v>1</v>
      </c>
    </row>
    <row r="217" spans="1:5" x14ac:dyDescent="0.25">
      <c r="A217">
        <v>216</v>
      </c>
      <c r="E217" s="5">
        <v>4</v>
      </c>
    </row>
    <row r="218" spans="1:5" x14ac:dyDescent="0.25">
      <c r="A218">
        <v>217</v>
      </c>
      <c r="D218" s="3">
        <v>3</v>
      </c>
      <c r="E218" s="5">
        <v>4</v>
      </c>
    </row>
    <row r="219" spans="1:5" x14ac:dyDescent="0.25">
      <c r="A219">
        <v>218</v>
      </c>
      <c r="D219" s="3">
        <v>3</v>
      </c>
      <c r="E219" s="5">
        <v>4</v>
      </c>
    </row>
    <row r="220" spans="1:5" x14ac:dyDescent="0.25">
      <c r="A220">
        <v>219</v>
      </c>
      <c r="D220" s="3">
        <v>3</v>
      </c>
      <c r="E220" s="5">
        <v>4</v>
      </c>
    </row>
    <row r="221" spans="1:5" x14ac:dyDescent="0.25">
      <c r="A221">
        <v>220</v>
      </c>
      <c r="D221" s="3">
        <v>3</v>
      </c>
      <c r="E221" s="5">
        <v>4</v>
      </c>
    </row>
    <row r="222" spans="1:5" x14ac:dyDescent="0.25">
      <c r="A222">
        <v>221</v>
      </c>
      <c r="C222" s="2">
        <v>2</v>
      </c>
      <c r="D222" s="3">
        <v>3</v>
      </c>
      <c r="E222" s="5">
        <v>4</v>
      </c>
    </row>
    <row r="223" spans="1:5" x14ac:dyDescent="0.25">
      <c r="A223">
        <v>222</v>
      </c>
      <c r="C223" s="2">
        <v>2</v>
      </c>
      <c r="D223" s="3">
        <v>3</v>
      </c>
      <c r="E223" s="5">
        <v>4</v>
      </c>
    </row>
    <row r="224" spans="1:5" x14ac:dyDescent="0.25">
      <c r="A224">
        <v>223</v>
      </c>
      <c r="C224" s="2">
        <v>2</v>
      </c>
      <c r="D224" s="3">
        <v>3</v>
      </c>
      <c r="E224" s="5">
        <v>4</v>
      </c>
    </row>
    <row r="225" spans="1:5" x14ac:dyDescent="0.25">
      <c r="A225">
        <v>224</v>
      </c>
      <c r="C225" s="2">
        <v>2</v>
      </c>
      <c r="D225" s="3">
        <v>3</v>
      </c>
    </row>
    <row r="226" spans="1:5" x14ac:dyDescent="0.25">
      <c r="A226">
        <v>225</v>
      </c>
      <c r="C226" s="2">
        <v>2</v>
      </c>
      <c r="D226" s="3">
        <v>3</v>
      </c>
    </row>
    <row r="227" spans="1:5" x14ac:dyDescent="0.25">
      <c r="A227">
        <v>226</v>
      </c>
      <c r="C227" s="2">
        <v>2</v>
      </c>
    </row>
    <row r="228" spans="1:5" x14ac:dyDescent="0.25">
      <c r="A228">
        <v>227</v>
      </c>
      <c r="C228" s="2">
        <v>2</v>
      </c>
    </row>
    <row r="229" spans="1:5" x14ac:dyDescent="0.25">
      <c r="A229">
        <v>228</v>
      </c>
      <c r="C229" s="2">
        <v>2</v>
      </c>
    </row>
    <row r="230" spans="1:5" x14ac:dyDescent="0.25">
      <c r="A230">
        <v>229</v>
      </c>
      <c r="C230" s="2">
        <v>2</v>
      </c>
    </row>
    <row r="231" spans="1:5" x14ac:dyDescent="0.25">
      <c r="A231">
        <v>230</v>
      </c>
      <c r="B231" s="4">
        <v>1</v>
      </c>
      <c r="C231" s="2">
        <v>2</v>
      </c>
    </row>
    <row r="232" spans="1:5" x14ac:dyDescent="0.25">
      <c r="A232">
        <v>231</v>
      </c>
      <c r="B232" s="4">
        <v>1</v>
      </c>
    </row>
    <row r="233" spans="1:5" x14ac:dyDescent="0.25">
      <c r="A233">
        <v>232</v>
      </c>
      <c r="B233" s="4">
        <v>1</v>
      </c>
    </row>
    <row r="234" spans="1:5" x14ac:dyDescent="0.25">
      <c r="A234">
        <v>233</v>
      </c>
      <c r="B234" s="4">
        <v>1</v>
      </c>
    </row>
    <row r="235" spans="1:5" x14ac:dyDescent="0.25">
      <c r="A235">
        <v>234</v>
      </c>
      <c r="B235" s="4">
        <v>1</v>
      </c>
    </row>
    <row r="236" spans="1:5" x14ac:dyDescent="0.25">
      <c r="A236">
        <v>235</v>
      </c>
      <c r="B236" s="4">
        <v>1</v>
      </c>
    </row>
    <row r="237" spans="1:5" x14ac:dyDescent="0.25">
      <c r="A237">
        <v>236</v>
      </c>
      <c r="B237" s="4">
        <v>1</v>
      </c>
    </row>
    <row r="238" spans="1:5" x14ac:dyDescent="0.25">
      <c r="A238">
        <v>237</v>
      </c>
      <c r="B238" s="4">
        <v>1</v>
      </c>
    </row>
    <row r="239" spans="1:5" x14ac:dyDescent="0.25">
      <c r="A239">
        <v>238</v>
      </c>
      <c r="B239" s="4">
        <v>1</v>
      </c>
      <c r="E239" s="5">
        <v>4</v>
      </c>
    </row>
    <row r="240" spans="1:5" x14ac:dyDescent="0.25">
      <c r="A240">
        <v>239</v>
      </c>
      <c r="E240" s="5">
        <v>4</v>
      </c>
    </row>
    <row r="241" spans="1:6" x14ac:dyDescent="0.25">
      <c r="A241">
        <v>240</v>
      </c>
      <c r="E241" s="5">
        <v>4</v>
      </c>
      <c r="F241" t="s">
        <v>22</v>
      </c>
    </row>
    <row r="242" spans="1:6" x14ac:dyDescent="0.25">
      <c r="A242">
        <v>241</v>
      </c>
    </row>
    <row r="243" spans="1:6" x14ac:dyDescent="0.25">
      <c r="A243">
        <v>242</v>
      </c>
      <c r="F243" t="s">
        <v>22</v>
      </c>
    </row>
    <row r="244" spans="1:6" x14ac:dyDescent="0.25">
      <c r="A244">
        <v>243</v>
      </c>
      <c r="C244" s="2">
        <v>2</v>
      </c>
    </row>
    <row r="245" spans="1:6" x14ac:dyDescent="0.25">
      <c r="A245">
        <v>244</v>
      </c>
      <c r="C245" s="2">
        <v>2</v>
      </c>
    </row>
    <row r="246" spans="1:6" x14ac:dyDescent="0.25">
      <c r="A246">
        <v>245</v>
      </c>
      <c r="C246" s="2">
        <v>2</v>
      </c>
    </row>
    <row r="247" spans="1:6" x14ac:dyDescent="0.25">
      <c r="A247">
        <v>246</v>
      </c>
      <c r="C247" s="2">
        <v>2</v>
      </c>
    </row>
    <row r="248" spans="1:6" x14ac:dyDescent="0.25">
      <c r="A248">
        <v>247</v>
      </c>
      <c r="C248" s="2">
        <v>2</v>
      </c>
    </row>
    <row r="249" spans="1:6" x14ac:dyDescent="0.25">
      <c r="A249">
        <v>248</v>
      </c>
      <c r="B249" s="4">
        <v>1</v>
      </c>
      <c r="C249" s="2">
        <v>2</v>
      </c>
    </row>
    <row r="250" spans="1:6" x14ac:dyDescent="0.25">
      <c r="A250">
        <v>249</v>
      </c>
      <c r="B250" s="4">
        <v>1</v>
      </c>
      <c r="C250" s="2">
        <v>2</v>
      </c>
    </row>
    <row r="251" spans="1:6" x14ac:dyDescent="0.25">
      <c r="A251">
        <v>250</v>
      </c>
      <c r="B251" s="4">
        <v>1</v>
      </c>
      <c r="C251" s="2">
        <v>2</v>
      </c>
    </row>
    <row r="252" spans="1:6" x14ac:dyDescent="0.25">
      <c r="A252">
        <v>251</v>
      </c>
      <c r="B252" s="4">
        <v>1</v>
      </c>
    </row>
    <row r="253" spans="1:6" x14ac:dyDescent="0.25">
      <c r="A253">
        <v>252</v>
      </c>
      <c r="B253" s="4">
        <v>1</v>
      </c>
    </row>
    <row r="254" spans="1:6" x14ac:dyDescent="0.25">
      <c r="A254">
        <v>253</v>
      </c>
      <c r="B254" s="4">
        <v>1</v>
      </c>
      <c r="E254" s="5">
        <v>4</v>
      </c>
    </row>
    <row r="255" spans="1:6" x14ac:dyDescent="0.25">
      <c r="A255">
        <v>254</v>
      </c>
      <c r="B255" s="4">
        <v>1</v>
      </c>
      <c r="D255" s="3">
        <v>3</v>
      </c>
      <c r="E255" s="5">
        <v>4</v>
      </c>
    </row>
    <row r="256" spans="1:6" x14ac:dyDescent="0.25">
      <c r="A256">
        <v>255</v>
      </c>
      <c r="D256" s="3">
        <v>3</v>
      </c>
      <c r="E256" s="5">
        <v>4</v>
      </c>
    </row>
    <row r="257" spans="1:5" x14ac:dyDescent="0.25">
      <c r="A257">
        <v>256</v>
      </c>
      <c r="D257" s="3">
        <v>3</v>
      </c>
      <c r="E257" s="5">
        <v>4</v>
      </c>
    </row>
    <row r="258" spans="1:5" x14ac:dyDescent="0.25">
      <c r="A258">
        <v>257</v>
      </c>
      <c r="D258" s="3">
        <v>3</v>
      </c>
      <c r="E258" s="5">
        <v>4</v>
      </c>
    </row>
    <row r="259" spans="1:5" x14ac:dyDescent="0.25">
      <c r="A259">
        <v>258</v>
      </c>
      <c r="D259" s="3">
        <v>3</v>
      </c>
      <c r="E259" s="5">
        <v>4</v>
      </c>
    </row>
    <row r="260" spans="1:5" x14ac:dyDescent="0.25">
      <c r="A260">
        <v>259</v>
      </c>
      <c r="D260" s="3">
        <v>3</v>
      </c>
      <c r="E260" s="5">
        <v>4</v>
      </c>
    </row>
    <row r="261" spans="1:5" x14ac:dyDescent="0.25">
      <c r="A261">
        <v>260</v>
      </c>
      <c r="D261" s="3">
        <v>3</v>
      </c>
      <c r="E261" s="5">
        <v>4</v>
      </c>
    </row>
    <row r="262" spans="1:5" x14ac:dyDescent="0.25">
      <c r="A262">
        <v>261</v>
      </c>
      <c r="D262" s="3">
        <v>3</v>
      </c>
    </row>
    <row r="263" spans="1:5" x14ac:dyDescent="0.25">
      <c r="A263">
        <v>262</v>
      </c>
    </row>
    <row r="264" spans="1:5" x14ac:dyDescent="0.25">
      <c r="A264">
        <v>263</v>
      </c>
    </row>
    <row r="265" spans="1:5" x14ac:dyDescent="0.25">
      <c r="A265">
        <v>264</v>
      </c>
    </row>
    <row r="266" spans="1:5" x14ac:dyDescent="0.25">
      <c r="A266">
        <v>265</v>
      </c>
      <c r="C266" s="2">
        <v>2</v>
      </c>
    </row>
    <row r="267" spans="1:5" x14ac:dyDescent="0.25">
      <c r="A267">
        <v>266</v>
      </c>
      <c r="C267" s="2">
        <v>2</v>
      </c>
    </row>
    <row r="268" spans="1:5" x14ac:dyDescent="0.25">
      <c r="A268">
        <v>267</v>
      </c>
      <c r="C268" s="2">
        <v>2</v>
      </c>
    </row>
    <row r="269" spans="1:5" x14ac:dyDescent="0.25">
      <c r="A269">
        <v>268</v>
      </c>
      <c r="B269" s="4">
        <v>1</v>
      </c>
      <c r="C269" s="2">
        <v>2</v>
      </c>
    </row>
    <row r="270" spans="1:5" x14ac:dyDescent="0.25">
      <c r="A270">
        <v>269</v>
      </c>
      <c r="B270" s="4">
        <v>1</v>
      </c>
      <c r="C270" s="2">
        <v>2</v>
      </c>
    </row>
    <row r="271" spans="1:5" x14ac:dyDescent="0.25">
      <c r="A271">
        <v>270</v>
      </c>
      <c r="B271" s="4">
        <v>1</v>
      </c>
      <c r="C271" s="2">
        <v>2</v>
      </c>
    </row>
    <row r="272" spans="1:5" x14ac:dyDescent="0.25">
      <c r="A272">
        <v>271</v>
      </c>
      <c r="B272" s="4">
        <v>1</v>
      </c>
      <c r="C272" s="2">
        <v>2</v>
      </c>
    </row>
    <row r="273" spans="1:5" x14ac:dyDescent="0.25">
      <c r="A273">
        <v>272</v>
      </c>
      <c r="B273" s="4">
        <v>1</v>
      </c>
    </row>
    <row r="274" spans="1:5" x14ac:dyDescent="0.25">
      <c r="A274">
        <v>273</v>
      </c>
      <c r="B274" s="4">
        <v>1</v>
      </c>
    </row>
    <row r="275" spans="1:5" x14ac:dyDescent="0.25">
      <c r="A275">
        <v>274</v>
      </c>
      <c r="B275" s="4">
        <v>1</v>
      </c>
    </row>
    <row r="276" spans="1:5" x14ac:dyDescent="0.25">
      <c r="A276">
        <v>275</v>
      </c>
    </row>
    <row r="277" spans="1:5" x14ac:dyDescent="0.25">
      <c r="A277">
        <v>276</v>
      </c>
      <c r="D277" s="3">
        <v>3</v>
      </c>
    </row>
    <row r="278" spans="1:5" x14ac:dyDescent="0.25">
      <c r="A278">
        <v>277</v>
      </c>
      <c r="D278" s="3">
        <v>3</v>
      </c>
      <c r="E278" s="5">
        <v>4</v>
      </c>
    </row>
    <row r="279" spans="1:5" x14ac:dyDescent="0.25">
      <c r="A279">
        <v>278</v>
      </c>
      <c r="D279" s="3">
        <v>3</v>
      </c>
      <c r="E279" s="5">
        <v>4</v>
      </c>
    </row>
    <row r="280" spans="1:5" x14ac:dyDescent="0.25">
      <c r="A280">
        <v>279</v>
      </c>
      <c r="D280" s="3">
        <v>3</v>
      </c>
      <c r="E280" s="5">
        <v>4</v>
      </c>
    </row>
    <row r="281" spans="1:5" x14ac:dyDescent="0.25">
      <c r="A281">
        <v>280</v>
      </c>
      <c r="D281" s="3">
        <v>3</v>
      </c>
      <c r="E281" s="5">
        <v>4</v>
      </c>
    </row>
    <row r="282" spans="1:5" x14ac:dyDescent="0.25">
      <c r="A282">
        <v>281</v>
      </c>
      <c r="D282" s="3">
        <v>3</v>
      </c>
      <c r="E282" s="5">
        <v>4</v>
      </c>
    </row>
    <row r="283" spans="1:5" x14ac:dyDescent="0.25">
      <c r="A283">
        <v>282</v>
      </c>
      <c r="E283" s="5">
        <v>4</v>
      </c>
    </row>
    <row r="284" spans="1:5" x14ac:dyDescent="0.25">
      <c r="A284">
        <v>283</v>
      </c>
    </row>
    <row r="285" spans="1:5" x14ac:dyDescent="0.25">
      <c r="A285">
        <v>284</v>
      </c>
    </row>
    <row r="286" spans="1:5" x14ac:dyDescent="0.25">
      <c r="A286">
        <v>285</v>
      </c>
      <c r="C286" s="2">
        <v>2</v>
      </c>
    </row>
    <row r="287" spans="1:5" x14ac:dyDescent="0.25">
      <c r="A287">
        <v>286</v>
      </c>
      <c r="C287" s="2">
        <v>2</v>
      </c>
    </row>
    <row r="288" spans="1:5" x14ac:dyDescent="0.25">
      <c r="A288">
        <v>287</v>
      </c>
      <c r="C288" s="2">
        <v>2</v>
      </c>
    </row>
    <row r="289" spans="1:5" x14ac:dyDescent="0.25">
      <c r="A289">
        <v>288</v>
      </c>
      <c r="C289" s="2">
        <v>2</v>
      </c>
    </row>
    <row r="290" spans="1:5" x14ac:dyDescent="0.25">
      <c r="A290">
        <v>289</v>
      </c>
      <c r="B290" s="4">
        <v>1</v>
      </c>
      <c r="C290" s="2">
        <v>2</v>
      </c>
    </row>
    <row r="291" spans="1:5" x14ac:dyDescent="0.25">
      <c r="A291">
        <v>290</v>
      </c>
      <c r="B291" s="4">
        <v>1</v>
      </c>
      <c r="C291" s="2">
        <v>2</v>
      </c>
    </row>
    <row r="292" spans="1:5" x14ac:dyDescent="0.25">
      <c r="A292">
        <v>291</v>
      </c>
      <c r="B292" s="4">
        <v>1</v>
      </c>
      <c r="C292" s="2">
        <v>2</v>
      </c>
    </row>
    <row r="293" spans="1:5" x14ac:dyDescent="0.25">
      <c r="A293">
        <v>292</v>
      </c>
      <c r="B293" s="4">
        <v>1</v>
      </c>
    </row>
    <row r="294" spans="1:5" x14ac:dyDescent="0.25">
      <c r="A294">
        <v>293</v>
      </c>
      <c r="B294" s="4">
        <v>1</v>
      </c>
    </row>
    <row r="295" spans="1:5" x14ac:dyDescent="0.25">
      <c r="A295">
        <v>294</v>
      </c>
      <c r="B295" s="4">
        <v>1</v>
      </c>
    </row>
    <row r="296" spans="1:5" x14ac:dyDescent="0.25">
      <c r="A296">
        <v>295</v>
      </c>
      <c r="B296" s="4">
        <v>1</v>
      </c>
    </row>
    <row r="297" spans="1:5" x14ac:dyDescent="0.25">
      <c r="A297">
        <v>296</v>
      </c>
      <c r="D297" s="3">
        <v>3</v>
      </c>
      <c r="E297" s="5">
        <v>4</v>
      </c>
    </row>
    <row r="298" spans="1:5" x14ac:dyDescent="0.25">
      <c r="A298">
        <v>297</v>
      </c>
      <c r="D298" s="3">
        <v>3</v>
      </c>
      <c r="E298" s="5">
        <v>4</v>
      </c>
    </row>
    <row r="299" spans="1:5" x14ac:dyDescent="0.25">
      <c r="A299">
        <v>298</v>
      </c>
      <c r="D299" s="3">
        <v>3</v>
      </c>
      <c r="E299" s="5">
        <v>4</v>
      </c>
    </row>
    <row r="300" spans="1:5" x14ac:dyDescent="0.25">
      <c r="A300">
        <v>299</v>
      </c>
      <c r="D300" s="3">
        <v>3</v>
      </c>
      <c r="E300" s="5">
        <v>4</v>
      </c>
    </row>
    <row r="301" spans="1:5" x14ac:dyDescent="0.25">
      <c r="A301">
        <v>300</v>
      </c>
      <c r="D301" s="3">
        <v>3</v>
      </c>
      <c r="E301" s="5">
        <v>4</v>
      </c>
    </row>
    <row r="302" spans="1:5" x14ac:dyDescent="0.25">
      <c r="A302">
        <v>301</v>
      </c>
      <c r="D302" s="3">
        <v>3</v>
      </c>
      <c r="E302" s="5">
        <v>4</v>
      </c>
    </row>
    <row r="303" spans="1:5" x14ac:dyDescent="0.25">
      <c r="A303">
        <v>302</v>
      </c>
      <c r="D303" s="3">
        <v>3</v>
      </c>
      <c r="E303" s="5">
        <v>4</v>
      </c>
    </row>
    <row r="304" spans="1:5" x14ac:dyDescent="0.25">
      <c r="A304">
        <v>303</v>
      </c>
    </row>
    <row r="305" spans="1:5" x14ac:dyDescent="0.25">
      <c r="A305">
        <v>304</v>
      </c>
    </row>
    <row r="306" spans="1:5" x14ac:dyDescent="0.25">
      <c r="A306">
        <v>305</v>
      </c>
    </row>
    <row r="307" spans="1:5" x14ac:dyDescent="0.25">
      <c r="A307">
        <v>306</v>
      </c>
      <c r="C307" s="2">
        <v>2</v>
      </c>
    </row>
    <row r="308" spans="1:5" x14ac:dyDescent="0.25">
      <c r="A308">
        <v>307</v>
      </c>
      <c r="C308" s="2">
        <v>2</v>
      </c>
    </row>
    <row r="309" spans="1:5" x14ac:dyDescent="0.25">
      <c r="A309">
        <v>308</v>
      </c>
      <c r="C309" s="2">
        <v>2</v>
      </c>
    </row>
    <row r="310" spans="1:5" x14ac:dyDescent="0.25">
      <c r="A310">
        <v>309</v>
      </c>
      <c r="C310" s="2">
        <v>2</v>
      </c>
    </row>
    <row r="311" spans="1:5" x14ac:dyDescent="0.25">
      <c r="A311">
        <v>310</v>
      </c>
      <c r="B311" s="4">
        <v>1</v>
      </c>
      <c r="C311" s="2">
        <v>2</v>
      </c>
    </row>
    <row r="312" spans="1:5" x14ac:dyDescent="0.25">
      <c r="A312">
        <v>311</v>
      </c>
      <c r="B312" s="4">
        <v>1</v>
      </c>
      <c r="C312" s="2">
        <v>2</v>
      </c>
    </row>
    <row r="313" spans="1:5" x14ac:dyDescent="0.25">
      <c r="A313">
        <v>312</v>
      </c>
      <c r="B313" s="4">
        <v>1</v>
      </c>
      <c r="C313" s="2">
        <v>2</v>
      </c>
    </row>
    <row r="314" spans="1:5" x14ac:dyDescent="0.25">
      <c r="A314">
        <v>313</v>
      </c>
      <c r="B314" s="4">
        <v>1</v>
      </c>
      <c r="C314" s="2">
        <v>2</v>
      </c>
    </row>
    <row r="315" spans="1:5" x14ac:dyDescent="0.25">
      <c r="A315">
        <v>314</v>
      </c>
      <c r="B315" s="4">
        <v>1</v>
      </c>
    </row>
    <row r="316" spans="1:5" x14ac:dyDescent="0.25">
      <c r="A316">
        <v>315</v>
      </c>
      <c r="B316" s="4">
        <v>1</v>
      </c>
    </row>
    <row r="317" spans="1:5" x14ac:dyDescent="0.25">
      <c r="A317">
        <v>316</v>
      </c>
      <c r="B317" s="4">
        <v>1</v>
      </c>
    </row>
    <row r="318" spans="1:5" x14ac:dyDescent="0.25">
      <c r="A318">
        <v>317</v>
      </c>
    </row>
    <row r="319" spans="1:5" x14ac:dyDescent="0.25">
      <c r="A319">
        <v>318</v>
      </c>
    </row>
    <row r="320" spans="1:5" x14ac:dyDescent="0.25">
      <c r="A320">
        <v>319</v>
      </c>
      <c r="D320" s="3">
        <v>3</v>
      </c>
      <c r="E320" s="5">
        <v>4</v>
      </c>
    </row>
    <row r="321" spans="1:5" x14ac:dyDescent="0.25">
      <c r="A321">
        <v>320</v>
      </c>
      <c r="D321" s="3">
        <v>3</v>
      </c>
      <c r="E321" s="5">
        <v>4</v>
      </c>
    </row>
    <row r="322" spans="1:5" x14ac:dyDescent="0.25">
      <c r="A322">
        <v>321</v>
      </c>
      <c r="D322" s="3">
        <v>3</v>
      </c>
      <c r="E322" s="5">
        <v>4</v>
      </c>
    </row>
    <row r="323" spans="1:5" x14ac:dyDescent="0.25">
      <c r="A323">
        <v>322</v>
      </c>
      <c r="D323" s="3">
        <v>3</v>
      </c>
      <c r="E323" s="5">
        <v>4</v>
      </c>
    </row>
    <row r="324" spans="1:5" x14ac:dyDescent="0.25">
      <c r="A324">
        <v>323</v>
      </c>
      <c r="D324" s="3">
        <v>3</v>
      </c>
      <c r="E324" s="5">
        <v>4</v>
      </c>
    </row>
    <row r="325" spans="1:5" x14ac:dyDescent="0.25">
      <c r="A325">
        <v>324</v>
      </c>
      <c r="C325" s="2">
        <v>2</v>
      </c>
      <c r="D325" s="3">
        <v>3</v>
      </c>
      <c r="E325" s="5">
        <v>4</v>
      </c>
    </row>
    <row r="326" spans="1:5" x14ac:dyDescent="0.25">
      <c r="A326">
        <v>325</v>
      </c>
      <c r="C326" s="2">
        <v>2</v>
      </c>
      <c r="D326" s="3">
        <v>3</v>
      </c>
    </row>
    <row r="327" spans="1:5" x14ac:dyDescent="0.25">
      <c r="A327">
        <v>326</v>
      </c>
      <c r="C327" s="2">
        <v>2</v>
      </c>
      <c r="D327" s="3">
        <v>3</v>
      </c>
    </row>
    <row r="328" spans="1:5" x14ac:dyDescent="0.25">
      <c r="A328">
        <v>327</v>
      </c>
      <c r="C328" s="2">
        <v>2</v>
      </c>
    </row>
    <row r="329" spans="1:5" x14ac:dyDescent="0.25">
      <c r="A329">
        <v>328</v>
      </c>
      <c r="C329" s="2">
        <v>2</v>
      </c>
    </row>
    <row r="330" spans="1:5" x14ac:dyDescent="0.25">
      <c r="A330">
        <v>329</v>
      </c>
      <c r="C330" s="2">
        <v>2</v>
      </c>
    </row>
    <row r="331" spans="1:5" x14ac:dyDescent="0.25">
      <c r="A331">
        <v>330</v>
      </c>
      <c r="C331" s="2">
        <v>2</v>
      </c>
    </row>
    <row r="332" spans="1:5" x14ac:dyDescent="0.25">
      <c r="A332">
        <v>331</v>
      </c>
      <c r="B332" s="4">
        <v>1</v>
      </c>
      <c r="C332" s="2">
        <v>2</v>
      </c>
    </row>
    <row r="333" spans="1:5" x14ac:dyDescent="0.25">
      <c r="A333">
        <v>332</v>
      </c>
      <c r="B333" s="4">
        <v>1</v>
      </c>
    </row>
    <row r="334" spans="1:5" x14ac:dyDescent="0.25">
      <c r="A334">
        <v>333</v>
      </c>
      <c r="B334" s="4">
        <v>1</v>
      </c>
    </row>
    <row r="335" spans="1:5" x14ac:dyDescent="0.25">
      <c r="A335">
        <v>334</v>
      </c>
      <c r="B335" s="4">
        <v>1</v>
      </c>
    </row>
    <row r="336" spans="1:5" x14ac:dyDescent="0.25">
      <c r="A336">
        <v>335</v>
      </c>
      <c r="B336" s="4">
        <v>1</v>
      </c>
    </row>
    <row r="337" spans="1:5" x14ac:dyDescent="0.25">
      <c r="A337">
        <v>336</v>
      </c>
      <c r="B337" s="4">
        <v>1</v>
      </c>
    </row>
    <row r="338" spans="1:5" x14ac:dyDescent="0.25">
      <c r="A338">
        <v>337</v>
      </c>
      <c r="B338" s="4">
        <v>1</v>
      </c>
    </row>
    <row r="339" spans="1:5" x14ac:dyDescent="0.25">
      <c r="A339">
        <v>338</v>
      </c>
      <c r="E339" s="5">
        <v>4</v>
      </c>
    </row>
    <row r="340" spans="1:5" x14ac:dyDescent="0.25">
      <c r="A340">
        <v>339</v>
      </c>
      <c r="E340" s="5">
        <v>4</v>
      </c>
    </row>
    <row r="341" spans="1:5" x14ac:dyDescent="0.25">
      <c r="A341">
        <v>340</v>
      </c>
      <c r="D341" s="3">
        <v>3</v>
      </c>
      <c r="E341" s="5">
        <v>4</v>
      </c>
    </row>
    <row r="342" spans="1:5" x14ac:dyDescent="0.25">
      <c r="A342">
        <v>341</v>
      </c>
      <c r="D342" s="3">
        <v>3</v>
      </c>
      <c r="E342" s="5">
        <v>4</v>
      </c>
    </row>
    <row r="343" spans="1:5" x14ac:dyDescent="0.25">
      <c r="A343">
        <v>342</v>
      </c>
      <c r="D343" s="3">
        <v>3</v>
      </c>
      <c r="E343" s="5">
        <v>4</v>
      </c>
    </row>
    <row r="344" spans="1:5" x14ac:dyDescent="0.25">
      <c r="A344">
        <v>343</v>
      </c>
      <c r="D344" s="3">
        <v>3</v>
      </c>
      <c r="E344" s="5">
        <v>4</v>
      </c>
    </row>
    <row r="345" spans="1:5" x14ac:dyDescent="0.25">
      <c r="A345">
        <v>344</v>
      </c>
      <c r="D345" s="3">
        <v>3</v>
      </c>
      <c r="E345" s="5">
        <v>4</v>
      </c>
    </row>
    <row r="346" spans="1:5" x14ac:dyDescent="0.25">
      <c r="A346">
        <v>345</v>
      </c>
      <c r="D346" s="3">
        <v>3</v>
      </c>
      <c r="E346" s="5">
        <v>4</v>
      </c>
    </row>
    <row r="347" spans="1:5" x14ac:dyDescent="0.25">
      <c r="A347">
        <v>346</v>
      </c>
      <c r="D347" s="3">
        <v>3</v>
      </c>
    </row>
    <row r="348" spans="1:5" x14ac:dyDescent="0.25">
      <c r="A348">
        <v>347</v>
      </c>
      <c r="C348" s="2">
        <v>2</v>
      </c>
      <c r="D348" s="3">
        <v>3</v>
      </c>
    </row>
    <row r="349" spans="1:5" x14ac:dyDescent="0.25">
      <c r="A349">
        <v>348</v>
      </c>
      <c r="C349" s="2">
        <v>2</v>
      </c>
    </row>
    <row r="350" spans="1:5" x14ac:dyDescent="0.25">
      <c r="A350">
        <v>349</v>
      </c>
      <c r="C350" s="2">
        <v>2</v>
      </c>
    </row>
    <row r="351" spans="1:5" x14ac:dyDescent="0.25">
      <c r="A351">
        <v>350</v>
      </c>
      <c r="C351" s="2">
        <v>2</v>
      </c>
    </row>
    <row r="352" spans="1:5" x14ac:dyDescent="0.25">
      <c r="A352">
        <v>351</v>
      </c>
      <c r="C352" s="2">
        <v>2</v>
      </c>
    </row>
    <row r="353" spans="1:5" x14ac:dyDescent="0.25">
      <c r="A353">
        <v>352</v>
      </c>
      <c r="C353" s="2">
        <v>2</v>
      </c>
    </row>
    <row r="354" spans="1:5" x14ac:dyDescent="0.25">
      <c r="A354">
        <v>353</v>
      </c>
      <c r="C354" s="2">
        <v>2</v>
      </c>
    </row>
    <row r="355" spans="1:5" x14ac:dyDescent="0.25">
      <c r="A355">
        <v>354</v>
      </c>
      <c r="B355" s="4">
        <v>1</v>
      </c>
      <c r="C355" s="2">
        <v>2</v>
      </c>
    </row>
    <row r="356" spans="1:5" x14ac:dyDescent="0.25">
      <c r="A356">
        <v>355</v>
      </c>
      <c r="B356" s="4">
        <v>1</v>
      </c>
      <c r="C356" s="2">
        <v>2</v>
      </c>
    </row>
    <row r="357" spans="1:5" x14ac:dyDescent="0.25">
      <c r="A357">
        <v>356</v>
      </c>
      <c r="B357" s="4">
        <v>1</v>
      </c>
    </row>
    <row r="358" spans="1:5" x14ac:dyDescent="0.25">
      <c r="A358">
        <v>357</v>
      </c>
      <c r="B358" s="4">
        <v>1</v>
      </c>
    </row>
    <row r="359" spans="1:5" x14ac:dyDescent="0.25">
      <c r="A359">
        <v>358</v>
      </c>
      <c r="B359" s="4">
        <v>1</v>
      </c>
    </row>
    <row r="360" spans="1:5" x14ac:dyDescent="0.25">
      <c r="A360">
        <v>359</v>
      </c>
      <c r="B360" s="4">
        <v>1</v>
      </c>
      <c r="E360" s="5">
        <v>4</v>
      </c>
    </row>
    <row r="361" spans="1:5" x14ac:dyDescent="0.25">
      <c r="A361">
        <v>360</v>
      </c>
      <c r="B361" s="4">
        <v>1</v>
      </c>
      <c r="E361" s="5">
        <v>4</v>
      </c>
    </row>
    <row r="362" spans="1:5" x14ac:dyDescent="0.25">
      <c r="A362">
        <v>361</v>
      </c>
      <c r="B362" s="4">
        <v>1</v>
      </c>
      <c r="E362" s="5">
        <v>4</v>
      </c>
    </row>
    <row r="363" spans="1:5" x14ac:dyDescent="0.25">
      <c r="A363">
        <v>362</v>
      </c>
      <c r="E363" s="5">
        <v>4</v>
      </c>
    </row>
    <row r="364" spans="1:5" x14ac:dyDescent="0.25">
      <c r="A364">
        <v>363</v>
      </c>
      <c r="D364" s="3">
        <v>3</v>
      </c>
      <c r="E364" s="5">
        <v>4</v>
      </c>
    </row>
    <row r="365" spans="1:5" x14ac:dyDescent="0.25">
      <c r="A365">
        <v>364</v>
      </c>
      <c r="D365" s="3">
        <v>3</v>
      </c>
      <c r="E365" s="5">
        <v>4</v>
      </c>
    </row>
    <row r="366" spans="1:5" x14ac:dyDescent="0.25">
      <c r="A366">
        <v>365</v>
      </c>
      <c r="D366" s="3">
        <v>3</v>
      </c>
      <c r="E366" s="5">
        <v>4</v>
      </c>
    </row>
    <row r="367" spans="1:5" x14ac:dyDescent="0.25">
      <c r="A367">
        <v>366</v>
      </c>
      <c r="D367" s="3">
        <v>3</v>
      </c>
      <c r="E367" s="5">
        <v>4</v>
      </c>
    </row>
    <row r="368" spans="1:5" x14ac:dyDescent="0.25">
      <c r="A368">
        <v>367</v>
      </c>
      <c r="D368" s="3">
        <v>3</v>
      </c>
      <c r="E368" s="5">
        <v>4</v>
      </c>
    </row>
    <row r="369" spans="1:5" x14ac:dyDescent="0.25">
      <c r="A369">
        <v>368</v>
      </c>
      <c r="D369" s="3">
        <v>3</v>
      </c>
    </row>
    <row r="370" spans="1:5" x14ac:dyDescent="0.25">
      <c r="A370">
        <v>369</v>
      </c>
      <c r="C370" s="2">
        <v>2</v>
      </c>
      <c r="D370" s="3">
        <v>3</v>
      </c>
    </row>
    <row r="371" spans="1:5" x14ac:dyDescent="0.25">
      <c r="A371">
        <v>370</v>
      </c>
      <c r="C371" s="2">
        <v>2</v>
      </c>
      <c r="D371" s="3">
        <v>3</v>
      </c>
    </row>
    <row r="372" spans="1:5" x14ac:dyDescent="0.25">
      <c r="A372">
        <v>371</v>
      </c>
      <c r="C372" s="2">
        <v>2</v>
      </c>
    </row>
    <row r="373" spans="1:5" x14ac:dyDescent="0.25">
      <c r="A373">
        <v>372</v>
      </c>
      <c r="C373" s="2">
        <v>2</v>
      </c>
    </row>
    <row r="374" spans="1:5" x14ac:dyDescent="0.25">
      <c r="A374">
        <v>373</v>
      </c>
      <c r="C374" s="2">
        <v>2</v>
      </c>
    </row>
    <row r="375" spans="1:5" x14ac:dyDescent="0.25">
      <c r="A375">
        <v>374</v>
      </c>
      <c r="C375" s="2">
        <v>2</v>
      </c>
    </row>
    <row r="376" spans="1:5" x14ac:dyDescent="0.25">
      <c r="A376">
        <v>375</v>
      </c>
      <c r="C376" s="2">
        <v>2</v>
      </c>
    </row>
    <row r="377" spans="1:5" x14ac:dyDescent="0.25">
      <c r="A377">
        <v>376</v>
      </c>
      <c r="B377" s="4">
        <v>1</v>
      </c>
      <c r="C377" s="2">
        <v>2</v>
      </c>
    </row>
    <row r="378" spans="1:5" x14ac:dyDescent="0.25">
      <c r="A378">
        <v>377</v>
      </c>
      <c r="B378" s="4">
        <v>1</v>
      </c>
      <c r="C378" s="2">
        <v>2</v>
      </c>
    </row>
    <row r="379" spans="1:5" x14ac:dyDescent="0.25">
      <c r="A379">
        <v>378</v>
      </c>
      <c r="B379" s="4">
        <v>1</v>
      </c>
      <c r="C379" s="2">
        <v>2</v>
      </c>
    </row>
    <row r="380" spans="1:5" x14ac:dyDescent="0.25">
      <c r="A380">
        <v>379</v>
      </c>
      <c r="B380" s="4">
        <v>1</v>
      </c>
    </row>
    <row r="381" spans="1:5" x14ac:dyDescent="0.25">
      <c r="A381">
        <v>380</v>
      </c>
      <c r="B381" s="4">
        <v>1</v>
      </c>
    </row>
    <row r="382" spans="1:5" x14ac:dyDescent="0.25">
      <c r="A382">
        <v>381</v>
      </c>
      <c r="B382" s="4">
        <v>1</v>
      </c>
    </row>
    <row r="383" spans="1:5" x14ac:dyDescent="0.25">
      <c r="A383">
        <v>382</v>
      </c>
      <c r="B383" s="4">
        <v>1</v>
      </c>
      <c r="E383" s="5">
        <v>4</v>
      </c>
    </row>
    <row r="384" spans="1:5" x14ac:dyDescent="0.25">
      <c r="A384">
        <v>383</v>
      </c>
      <c r="B384" s="4">
        <v>1</v>
      </c>
      <c r="E384" s="5">
        <v>4</v>
      </c>
    </row>
    <row r="385" spans="1:5" x14ac:dyDescent="0.25">
      <c r="A385">
        <v>384</v>
      </c>
      <c r="D385" s="3">
        <v>3</v>
      </c>
      <c r="E385" s="5">
        <v>4</v>
      </c>
    </row>
    <row r="386" spans="1:5" x14ac:dyDescent="0.25">
      <c r="A386">
        <v>385</v>
      </c>
      <c r="D386" s="3">
        <v>3</v>
      </c>
      <c r="E386" s="5">
        <v>4</v>
      </c>
    </row>
    <row r="387" spans="1:5" x14ac:dyDescent="0.25">
      <c r="A387">
        <v>386</v>
      </c>
      <c r="D387" s="3">
        <v>3</v>
      </c>
      <c r="E387" s="5">
        <v>4</v>
      </c>
    </row>
    <row r="388" spans="1:5" x14ac:dyDescent="0.25">
      <c r="A388">
        <v>387</v>
      </c>
      <c r="D388" s="3">
        <v>3</v>
      </c>
      <c r="E388" s="5">
        <v>4</v>
      </c>
    </row>
    <row r="389" spans="1:5" x14ac:dyDescent="0.25">
      <c r="A389">
        <v>388</v>
      </c>
      <c r="D389" s="3">
        <v>3</v>
      </c>
      <c r="E389" s="5">
        <v>4</v>
      </c>
    </row>
    <row r="390" spans="1:5" x14ac:dyDescent="0.25">
      <c r="A390">
        <v>389</v>
      </c>
      <c r="D390" s="3">
        <v>3</v>
      </c>
      <c r="E390" s="5">
        <v>4</v>
      </c>
    </row>
    <row r="391" spans="1:5" x14ac:dyDescent="0.25">
      <c r="A391">
        <v>390</v>
      </c>
      <c r="D391" s="3">
        <v>3</v>
      </c>
    </row>
    <row r="392" spans="1:5" x14ac:dyDescent="0.25">
      <c r="A392">
        <v>391</v>
      </c>
      <c r="D392" s="3">
        <v>3</v>
      </c>
    </row>
    <row r="393" spans="1:5" x14ac:dyDescent="0.25">
      <c r="A393">
        <v>392</v>
      </c>
      <c r="C393" s="2">
        <v>2</v>
      </c>
    </row>
    <row r="394" spans="1:5" x14ac:dyDescent="0.25">
      <c r="A394">
        <v>393</v>
      </c>
      <c r="C394" s="2">
        <v>2</v>
      </c>
    </row>
    <row r="395" spans="1:5" x14ac:dyDescent="0.25">
      <c r="A395">
        <v>394</v>
      </c>
      <c r="C395" s="2">
        <v>2</v>
      </c>
    </row>
    <row r="396" spans="1:5" x14ac:dyDescent="0.25">
      <c r="A396">
        <v>395</v>
      </c>
      <c r="C396" s="2">
        <v>2</v>
      </c>
    </row>
    <row r="397" spans="1:5" x14ac:dyDescent="0.25">
      <c r="A397">
        <v>396</v>
      </c>
      <c r="C397" s="2">
        <v>2</v>
      </c>
    </row>
    <row r="398" spans="1:5" x14ac:dyDescent="0.25">
      <c r="A398">
        <v>397</v>
      </c>
      <c r="C398" s="2">
        <v>2</v>
      </c>
    </row>
    <row r="399" spans="1:5" x14ac:dyDescent="0.25">
      <c r="A399">
        <v>398</v>
      </c>
      <c r="C399" s="2">
        <v>2</v>
      </c>
    </row>
    <row r="400" spans="1:5" x14ac:dyDescent="0.25">
      <c r="A400">
        <v>399</v>
      </c>
      <c r="B400" s="4">
        <v>1</v>
      </c>
      <c r="C400" s="2">
        <v>2</v>
      </c>
    </row>
    <row r="401" spans="1:5" x14ac:dyDescent="0.25">
      <c r="A401">
        <v>400</v>
      </c>
      <c r="B401" s="4">
        <v>1</v>
      </c>
      <c r="C401" s="2">
        <v>2</v>
      </c>
    </row>
    <row r="402" spans="1:5" x14ac:dyDescent="0.25">
      <c r="A402">
        <v>401</v>
      </c>
      <c r="B402" s="4">
        <v>1</v>
      </c>
    </row>
    <row r="403" spans="1:5" x14ac:dyDescent="0.25">
      <c r="A403">
        <v>402</v>
      </c>
      <c r="B403" s="4">
        <v>1</v>
      </c>
    </row>
    <row r="404" spans="1:5" x14ac:dyDescent="0.25">
      <c r="A404">
        <v>403</v>
      </c>
      <c r="B404" s="4">
        <v>1</v>
      </c>
    </row>
    <row r="405" spans="1:5" x14ac:dyDescent="0.25">
      <c r="A405">
        <v>404</v>
      </c>
      <c r="B405" s="4">
        <v>1</v>
      </c>
    </row>
    <row r="406" spans="1:5" x14ac:dyDescent="0.25">
      <c r="A406">
        <v>405</v>
      </c>
      <c r="B406" s="4">
        <v>1</v>
      </c>
    </row>
    <row r="407" spans="1:5" x14ac:dyDescent="0.25">
      <c r="A407">
        <v>406</v>
      </c>
      <c r="B407" s="4">
        <v>1</v>
      </c>
      <c r="E407" s="5">
        <v>4</v>
      </c>
    </row>
    <row r="408" spans="1:5" x14ac:dyDescent="0.25">
      <c r="A408">
        <v>407</v>
      </c>
      <c r="D408" s="3">
        <v>3</v>
      </c>
      <c r="E408" s="5">
        <v>4</v>
      </c>
    </row>
    <row r="409" spans="1:5" x14ac:dyDescent="0.25">
      <c r="A409">
        <v>408</v>
      </c>
      <c r="D409" s="3">
        <v>3</v>
      </c>
      <c r="E409" s="5">
        <v>4</v>
      </c>
    </row>
    <row r="410" spans="1:5" x14ac:dyDescent="0.25">
      <c r="A410">
        <v>409</v>
      </c>
      <c r="D410" s="3">
        <v>3</v>
      </c>
      <c r="E410" s="5">
        <v>4</v>
      </c>
    </row>
    <row r="411" spans="1:5" x14ac:dyDescent="0.25">
      <c r="A411">
        <v>410</v>
      </c>
      <c r="D411" s="3">
        <v>3</v>
      </c>
      <c r="E411" s="5">
        <v>4</v>
      </c>
    </row>
    <row r="412" spans="1:5" x14ac:dyDescent="0.25">
      <c r="A412">
        <v>411</v>
      </c>
      <c r="D412" s="3">
        <v>3</v>
      </c>
      <c r="E412" s="5">
        <v>4</v>
      </c>
    </row>
    <row r="413" spans="1:5" x14ac:dyDescent="0.25">
      <c r="A413">
        <v>412</v>
      </c>
      <c r="D413" s="3">
        <v>3</v>
      </c>
      <c r="E413" s="5">
        <v>4</v>
      </c>
    </row>
    <row r="414" spans="1:5" x14ac:dyDescent="0.25">
      <c r="A414">
        <v>413</v>
      </c>
      <c r="D414" s="3">
        <v>3</v>
      </c>
      <c r="E414" s="5">
        <v>4</v>
      </c>
    </row>
    <row r="415" spans="1:5" x14ac:dyDescent="0.25">
      <c r="A415">
        <v>414</v>
      </c>
      <c r="C415" s="2">
        <v>2</v>
      </c>
      <c r="D415" s="3">
        <v>3</v>
      </c>
      <c r="E415" s="5">
        <v>4</v>
      </c>
    </row>
    <row r="416" spans="1:5" x14ac:dyDescent="0.25">
      <c r="A416">
        <v>415</v>
      </c>
      <c r="C416" s="2">
        <v>2</v>
      </c>
      <c r="D416" s="3">
        <v>3</v>
      </c>
    </row>
    <row r="417" spans="1:5" x14ac:dyDescent="0.25">
      <c r="A417">
        <v>416</v>
      </c>
      <c r="C417" s="2">
        <v>2</v>
      </c>
      <c r="D417" s="3">
        <v>3</v>
      </c>
    </row>
    <row r="418" spans="1:5" x14ac:dyDescent="0.25">
      <c r="A418">
        <v>417</v>
      </c>
      <c r="C418" s="2">
        <v>2</v>
      </c>
    </row>
    <row r="419" spans="1:5" x14ac:dyDescent="0.25">
      <c r="A419">
        <v>418</v>
      </c>
      <c r="C419" s="2">
        <v>2</v>
      </c>
    </row>
    <row r="420" spans="1:5" x14ac:dyDescent="0.25">
      <c r="A420">
        <v>419</v>
      </c>
      <c r="C420" s="2">
        <v>2</v>
      </c>
    </row>
    <row r="421" spans="1:5" x14ac:dyDescent="0.25">
      <c r="A421">
        <v>420</v>
      </c>
      <c r="C421" s="2">
        <v>2</v>
      </c>
    </row>
    <row r="422" spans="1:5" x14ac:dyDescent="0.25">
      <c r="A422">
        <v>421</v>
      </c>
      <c r="C422" s="2">
        <v>2</v>
      </c>
    </row>
    <row r="423" spans="1:5" x14ac:dyDescent="0.25">
      <c r="A423">
        <v>422</v>
      </c>
      <c r="B423" s="4">
        <v>1</v>
      </c>
      <c r="C423" s="2">
        <v>2</v>
      </c>
    </row>
    <row r="424" spans="1:5" x14ac:dyDescent="0.25">
      <c r="A424">
        <v>423</v>
      </c>
      <c r="B424" s="4">
        <v>1</v>
      </c>
      <c r="C424" s="2">
        <v>2</v>
      </c>
    </row>
    <row r="425" spans="1:5" x14ac:dyDescent="0.25">
      <c r="A425">
        <v>424</v>
      </c>
      <c r="B425" s="4">
        <v>1</v>
      </c>
    </row>
    <row r="426" spans="1:5" x14ac:dyDescent="0.25">
      <c r="A426">
        <v>425</v>
      </c>
      <c r="B426" s="4">
        <v>1</v>
      </c>
    </row>
    <row r="427" spans="1:5" x14ac:dyDescent="0.25">
      <c r="A427">
        <v>426</v>
      </c>
      <c r="B427" s="4">
        <v>1</v>
      </c>
    </row>
    <row r="428" spans="1:5" x14ac:dyDescent="0.25">
      <c r="A428">
        <v>427</v>
      </c>
      <c r="B428" s="4">
        <v>1</v>
      </c>
    </row>
    <row r="429" spans="1:5" x14ac:dyDescent="0.25">
      <c r="A429">
        <v>428</v>
      </c>
      <c r="B429" s="4">
        <v>1</v>
      </c>
    </row>
    <row r="430" spans="1:5" x14ac:dyDescent="0.25">
      <c r="A430">
        <v>429</v>
      </c>
      <c r="B430" s="4">
        <v>1</v>
      </c>
    </row>
    <row r="431" spans="1:5" x14ac:dyDescent="0.25">
      <c r="A431">
        <v>430</v>
      </c>
      <c r="B431" s="4">
        <v>1</v>
      </c>
      <c r="E431" s="5">
        <v>4</v>
      </c>
    </row>
    <row r="432" spans="1:5" x14ac:dyDescent="0.25">
      <c r="A432">
        <v>431</v>
      </c>
      <c r="B432" s="4">
        <v>1</v>
      </c>
      <c r="E432" s="5">
        <v>4</v>
      </c>
    </row>
    <row r="433" spans="1:6" x14ac:dyDescent="0.25">
      <c r="A433">
        <v>432</v>
      </c>
      <c r="E433" s="5">
        <v>4</v>
      </c>
    </row>
    <row r="434" spans="1:6" x14ac:dyDescent="0.25">
      <c r="A434">
        <v>433</v>
      </c>
      <c r="F434" t="s">
        <v>22</v>
      </c>
    </row>
    <row r="435" spans="1:6" x14ac:dyDescent="0.25">
      <c r="A435">
        <v>434</v>
      </c>
    </row>
    <row r="436" spans="1:6" x14ac:dyDescent="0.25">
      <c r="A436">
        <v>435</v>
      </c>
      <c r="F436" t="s">
        <v>22</v>
      </c>
    </row>
    <row r="437" spans="1:6" x14ac:dyDescent="0.25">
      <c r="A437">
        <v>436</v>
      </c>
      <c r="C437" s="2">
        <v>2</v>
      </c>
    </row>
    <row r="438" spans="1:6" x14ac:dyDescent="0.25">
      <c r="A438">
        <v>437</v>
      </c>
      <c r="B438" s="4">
        <v>1</v>
      </c>
      <c r="C438" s="2">
        <v>2</v>
      </c>
    </row>
    <row r="439" spans="1:6" x14ac:dyDescent="0.25">
      <c r="A439">
        <v>438</v>
      </c>
      <c r="B439" s="4">
        <v>1</v>
      </c>
      <c r="C439" s="2">
        <v>2</v>
      </c>
    </row>
    <row r="440" spans="1:6" x14ac:dyDescent="0.25">
      <c r="A440">
        <v>439</v>
      </c>
      <c r="B440" s="4">
        <v>1</v>
      </c>
      <c r="C440" s="2">
        <v>2</v>
      </c>
    </row>
    <row r="441" spans="1:6" x14ac:dyDescent="0.25">
      <c r="A441">
        <v>440</v>
      </c>
      <c r="B441" s="4">
        <v>1</v>
      </c>
      <c r="C441" s="2">
        <v>2</v>
      </c>
    </row>
    <row r="442" spans="1:6" x14ac:dyDescent="0.25">
      <c r="A442">
        <v>441</v>
      </c>
      <c r="B442" s="4">
        <v>1</v>
      </c>
      <c r="C442" s="2">
        <v>2</v>
      </c>
    </row>
    <row r="443" spans="1:6" x14ac:dyDescent="0.25">
      <c r="A443">
        <v>442</v>
      </c>
      <c r="B443" s="4">
        <v>1</v>
      </c>
      <c r="C443" s="2">
        <v>2</v>
      </c>
    </row>
    <row r="444" spans="1:6" x14ac:dyDescent="0.25">
      <c r="A444">
        <v>443</v>
      </c>
      <c r="B444" s="4">
        <v>1</v>
      </c>
    </row>
    <row r="445" spans="1:6" x14ac:dyDescent="0.25">
      <c r="A445">
        <v>444</v>
      </c>
      <c r="B445" s="4">
        <v>1</v>
      </c>
      <c r="D445" s="3">
        <v>3</v>
      </c>
      <c r="E445" s="5">
        <v>4</v>
      </c>
    </row>
    <row r="446" spans="1:6" x14ac:dyDescent="0.25">
      <c r="A446">
        <v>445</v>
      </c>
      <c r="D446" s="3">
        <v>3</v>
      </c>
      <c r="E446" s="5">
        <v>4</v>
      </c>
    </row>
    <row r="447" spans="1:6" x14ac:dyDescent="0.25">
      <c r="A447">
        <v>446</v>
      </c>
      <c r="D447" s="3">
        <v>3</v>
      </c>
      <c r="E447" s="5">
        <v>4</v>
      </c>
    </row>
    <row r="448" spans="1:6" x14ac:dyDescent="0.25">
      <c r="A448">
        <v>447</v>
      </c>
      <c r="D448" s="3">
        <v>3</v>
      </c>
      <c r="E448" s="5">
        <v>4</v>
      </c>
    </row>
    <row r="449" spans="1:5" x14ac:dyDescent="0.25">
      <c r="A449">
        <v>448</v>
      </c>
      <c r="D449" s="3">
        <v>3</v>
      </c>
      <c r="E449" s="5">
        <v>4</v>
      </c>
    </row>
    <row r="450" spans="1:5" x14ac:dyDescent="0.25">
      <c r="A450">
        <v>449</v>
      </c>
      <c r="D450" s="3">
        <v>3</v>
      </c>
      <c r="E450" s="5">
        <v>4</v>
      </c>
    </row>
    <row r="451" spans="1:5" x14ac:dyDescent="0.25">
      <c r="A451">
        <v>450</v>
      </c>
      <c r="D451" s="3">
        <v>3</v>
      </c>
      <c r="E451" s="5">
        <v>4</v>
      </c>
    </row>
    <row r="452" spans="1:5" x14ac:dyDescent="0.25">
      <c r="A452">
        <v>451</v>
      </c>
      <c r="D452" s="3">
        <v>3</v>
      </c>
      <c r="E452" s="5">
        <v>4</v>
      </c>
    </row>
    <row r="453" spans="1:5" x14ac:dyDescent="0.25">
      <c r="A453">
        <v>452</v>
      </c>
    </row>
    <row r="454" spans="1:5" x14ac:dyDescent="0.25">
      <c r="A454">
        <v>453</v>
      </c>
    </row>
    <row r="455" spans="1:5" x14ac:dyDescent="0.25">
      <c r="A455">
        <v>454</v>
      </c>
    </row>
    <row r="456" spans="1:5" x14ac:dyDescent="0.25">
      <c r="A456">
        <v>455</v>
      </c>
    </row>
    <row r="457" spans="1:5" x14ac:dyDescent="0.25">
      <c r="A457">
        <v>456</v>
      </c>
      <c r="C457" s="2">
        <v>2</v>
      </c>
    </row>
    <row r="458" spans="1:5" x14ac:dyDescent="0.25">
      <c r="A458">
        <v>457</v>
      </c>
      <c r="C458" s="2">
        <v>2</v>
      </c>
    </row>
    <row r="459" spans="1:5" x14ac:dyDescent="0.25">
      <c r="A459">
        <v>458</v>
      </c>
      <c r="B459" s="4">
        <v>1</v>
      </c>
      <c r="C459" s="2">
        <v>2</v>
      </c>
    </row>
    <row r="460" spans="1:5" x14ac:dyDescent="0.25">
      <c r="A460">
        <v>459</v>
      </c>
      <c r="B460" s="4">
        <v>1</v>
      </c>
      <c r="C460" s="2">
        <v>2</v>
      </c>
    </row>
    <row r="461" spans="1:5" x14ac:dyDescent="0.25">
      <c r="A461">
        <v>460</v>
      </c>
      <c r="B461" s="4">
        <v>1</v>
      </c>
      <c r="C461" s="2">
        <v>2</v>
      </c>
    </row>
    <row r="462" spans="1:5" x14ac:dyDescent="0.25">
      <c r="A462">
        <v>461</v>
      </c>
      <c r="B462" s="4">
        <v>1</v>
      </c>
      <c r="C462" s="2">
        <v>2</v>
      </c>
    </row>
    <row r="463" spans="1:5" x14ac:dyDescent="0.25">
      <c r="A463">
        <v>462</v>
      </c>
      <c r="B463" s="4">
        <v>1</v>
      </c>
      <c r="C463" s="2">
        <v>2</v>
      </c>
    </row>
    <row r="464" spans="1:5" x14ac:dyDescent="0.25">
      <c r="A464">
        <v>463</v>
      </c>
      <c r="B464" s="4">
        <v>1</v>
      </c>
    </row>
    <row r="465" spans="1:5" x14ac:dyDescent="0.25">
      <c r="A465">
        <v>464</v>
      </c>
      <c r="B465" s="4">
        <v>1</v>
      </c>
    </row>
    <row r="466" spans="1:5" x14ac:dyDescent="0.25">
      <c r="A466">
        <v>465</v>
      </c>
      <c r="D466" s="3">
        <v>3</v>
      </c>
    </row>
    <row r="467" spans="1:5" x14ac:dyDescent="0.25">
      <c r="A467">
        <v>466</v>
      </c>
      <c r="D467" s="3">
        <v>3</v>
      </c>
      <c r="E467" s="5">
        <v>4</v>
      </c>
    </row>
    <row r="468" spans="1:5" x14ac:dyDescent="0.25">
      <c r="A468">
        <v>467</v>
      </c>
      <c r="D468" s="3">
        <v>3</v>
      </c>
      <c r="E468" s="5">
        <v>4</v>
      </c>
    </row>
    <row r="469" spans="1:5" x14ac:dyDescent="0.25">
      <c r="A469">
        <v>468</v>
      </c>
      <c r="D469" s="3">
        <v>3</v>
      </c>
      <c r="E469" s="5">
        <v>4</v>
      </c>
    </row>
    <row r="470" spans="1:5" x14ac:dyDescent="0.25">
      <c r="A470">
        <v>469</v>
      </c>
      <c r="D470" s="3">
        <v>3</v>
      </c>
      <c r="E470" s="5">
        <v>4</v>
      </c>
    </row>
    <row r="471" spans="1:5" x14ac:dyDescent="0.25">
      <c r="A471">
        <v>470</v>
      </c>
      <c r="D471" s="3">
        <v>3</v>
      </c>
      <c r="E471" s="5">
        <v>4</v>
      </c>
    </row>
    <row r="472" spans="1:5" x14ac:dyDescent="0.25">
      <c r="A472">
        <v>471</v>
      </c>
      <c r="D472" s="3">
        <v>3</v>
      </c>
      <c r="E472" s="5">
        <v>4</v>
      </c>
    </row>
    <row r="473" spans="1:5" x14ac:dyDescent="0.25">
      <c r="A473">
        <v>472</v>
      </c>
    </row>
    <row r="474" spans="1:5" x14ac:dyDescent="0.25">
      <c r="A474">
        <v>473</v>
      </c>
    </row>
    <row r="475" spans="1:5" x14ac:dyDescent="0.25">
      <c r="A475">
        <v>474</v>
      </c>
    </row>
    <row r="476" spans="1:5" x14ac:dyDescent="0.25">
      <c r="A476">
        <v>475</v>
      </c>
    </row>
    <row r="477" spans="1:5" x14ac:dyDescent="0.25">
      <c r="A477">
        <v>476</v>
      </c>
      <c r="B477" s="4">
        <v>1</v>
      </c>
    </row>
    <row r="478" spans="1:5" x14ac:dyDescent="0.25">
      <c r="A478">
        <v>477</v>
      </c>
      <c r="B478" s="4">
        <v>1</v>
      </c>
    </row>
    <row r="479" spans="1:5" x14ac:dyDescent="0.25">
      <c r="A479">
        <v>478</v>
      </c>
      <c r="B479" s="4">
        <v>1</v>
      </c>
    </row>
    <row r="480" spans="1:5" x14ac:dyDescent="0.25">
      <c r="A480">
        <v>479</v>
      </c>
      <c r="B480" s="4">
        <v>1</v>
      </c>
    </row>
    <row r="481" spans="1:5" x14ac:dyDescent="0.25">
      <c r="A481">
        <v>480</v>
      </c>
      <c r="B481" s="4">
        <v>1</v>
      </c>
      <c r="C481" s="2">
        <v>2</v>
      </c>
    </row>
    <row r="482" spans="1:5" x14ac:dyDescent="0.25">
      <c r="A482">
        <v>481</v>
      </c>
      <c r="B482" s="4">
        <v>1</v>
      </c>
      <c r="C482" s="2">
        <v>2</v>
      </c>
    </row>
    <row r="483" spans="1:5" x14ac:dyDescent="0.25">
      <c r="A483">
        <v>482</v>
      </c>
      <c r="B483" s="4">
        <v>1</v>
      </c>
      <c r="C483" s="2">
        <v>2</v>
      </c>
    </row>
    <row r="484" spans="1:5" x14ac:dyDescent="0.25">
      <c r="A484">
        <v>483</v>
      </c>
      <c r="C484" s="2">
        <v>2</v>
      </c>
    </row>
    <row r="485" spans="1:5" x14ac:dyDescent="0.25">
      <c r="A485">
        <v>484</v>
      </c>
      <c r="C485" s="2">
        <v>2</v>
      </c>
    </row>
    <row r="486" spans="1:5" x14ac:dyDescent="0.25">
      <c r="A486">
        <v>485</v>
      </c>
      <c r="C486" s="2">
        <v>2</v>
      </c>
    </row>
    <row r="487" spans="1:5" x14ac:dyDescent="0.25">
      <c r="A487">
        <v>486</v>
      </c>
    </row>
    <row r="488" spans="1:5" x14ac:dyDescent="0.25">
      <c r="A488">
        <v>487</v>
      </c>
      <c r="D488" s="3">
        <v>3</v>
      </c>
    </row>
    <row r="489" spans="1:5" x14ac:dyDescent="0.25">
      <c r="A489">
        <v>488</v>
      </c>
      <c r="D489" s="3">
        <v>3</v>
      </c>
    </row>
    <row r="490" spans="1:5" x14ac:dyDescent="0.25">
      <c r="A490">
        <v>489</v>
      </c>
      <c r="D490" s="3">
        <v>3</v>
      </c>
      <c r="E490" s="5">
        <v>4</v>
      </c>
    </row>
    <row r="491" spans="1:5" x14ac:dyDescent="0.25">
      <c r="A491">
        <v>490</v>
      </c>
      <c r="D491" s="3">
        <v>3</v>
      </c>
      <c r="E491" s="5">
        <v>4</v>
      </c>
    </row>
    <row r="492" spans="1:5" x14ac:dyDescent="0.25">
      <c r="A492">
        <v>491</v>
      </c>
      <c r="D492" s="3">
        <v>3</v>
      </c>
      <c r="E492" s="5">
        <v>4</v>
      </c>
    </row>
    <row r="493" spans="1:5" x14ac:dyDescent="0.25">
      <c r="A493">
        <v>492</v>
      </c>
      <c r="D493" s="3">
        <v>3</v>
      </c>
      <c r="E493" s="5">
        <v>4</v>
      </c>
    </row>
    <row r="494" spans="1:5" x14ac:dyDescent="0.25">
      <c r="A494">
        <v>493</v>
      </c>
      <c r="D494" s="3">
        <v>3</v>
      </c>
      <c r="E494" s="5">
        <v>4</v>
      </c>
    </row>
    <row r="495" spans="1:5" x14ac:dyDescent="0.25">
      <c r="A495">
        <v>494</v>
      </c>
      <c r="B495" s="4">
        <v>1</v>
      </c>
      <c r="D495" s="3">
        <v>3</v>
      </c>
      <c r="E495" s="5">
        <v>4</v>
      </c>
    </row>
    <row r="496" spans="1:5" x14ac:dyDescent="0.25">
      <c r="A496">
        <v>495</v>
      </c>
      <c r="B496" s="4">
        <v>1</v>
      </c>
    </row>
    <row r="497" spans="1:5" x14ac:dyDescent="0.25">
      <c r="A497">
        <v>496</v>
      </c>
      <c r="B497" s="4">
        <v>1</v>
      </c>
    </row>
    <row r="498" spans="1:5" x14ac:dyDescent="0.25">
      <c r="A498">
        <v>497</v>
      </c>
      <c r="B498" s="4">
        <v>1</v>
      </c>
    </row>
    <row r="499" spans="1:5" x14ac:dyDescent="0.25">
      <c r="A499">
        <v>498</v>
      </c>
      <c r="B499" s="4">
        <v>1</v>
      </c>
    </row>
    <row r="500" spans="1:5" x14ac:dyDescent="0.25">
      <c r="A500">
        <v>499</v>
      </c>
      <c r="B500" s="4">
        <v>1</v>
      </c>
    </row>
    <row r="501" spans="1:5" x14ac:dyDescent="0.25">
      <c r="A501">
        <v>500</v>
      </c>
      <c r="B501" s="4">
        <v>1</v>
      </c>
      <c r="C501" s="2">
        <v>2</v>
      </c>
    </row>
    <row r="502" spans="1:5" x14ac:dyDescent="0.25">
      <c r="A502">
        <v>501</v>
      </c>
      <c r="B502" s="4">
        <v>1</v>
      </c>
      <c r="C502" s="2">
        <v>2</v>
      </c>
    </row>
    <row r="503" spans="1:5" x14ac:dyDescent="0.25">
      <c r="A503">
        <v>502</v>
      </c>
      <c r="C503" s="2">
        <v>2</v>
      </c>
    </row>
    <row r="504" spans="1:5" x14ac:dyDescent="0.25">
      <c r="A504">
        <v>503</v>
      </c>
      <c r="C504" s="2">
        <v>2</v>
      </c>
    </row>
    <row r="505" spans="1:5" x14ac:dyDescent="0.25">
      <c r="A505">
        <v>504</v>
      </c>
      <c r="C505" s="2">
        <v>2</v>
      </c>
    </row>
    <row r="506" spans="1:5" x14ac:dyDescent="0.25">
      <c r="A506">
        <v>505</v>
      </c>
      <c r="C506" s="2">
        <v>2</v>
      </c>
    </row>
    <row r="507" spans="1:5" x14ac:dyDescent="0.25">
      <c r="A507">
        <v>506</v>
      </c>
      <c r="C507" s="2">
        <v>2</v>
      </c>
    </row>
    <row r="508" spans="1:5" x14ac:dyDescent="0.25">
      <c r="A508">
        <v>507</v>
      </c>
      <c r="C508" s="2">
        <v>2</v>
      </c>
    </row>
    <row r="509" spans="1:5" x14ac:dyDescent="0.25">
      <c r="A509">
        <v>508</v>
      </c>
      <c r="C509" s="2">
        <v>2</v>
      </c>
    </row>
    <row r="510" spans="1:5" x14ac:dyDescent="0.25">
      <c r="A510">
        <v>509</v>
      </c>
    </row>
    <row r="511" spans="1:5" x14ac:dyDescent="0.25">
      <c r="A511">
        <v>510</v>
      </c>
      <c r="D511" s="3">
        <v>3</v>
      </c>
      <c r="E511" s="5">
        <v>4</v>
      </c>
    </row>
    <row r="512" spans="1:5" x14ac:dyDescent="0.25">
      <c r="A512">
        <v>511</v>
      </c>
      <c r="D512" s="3">
        <v>3</v>
      </c>
      <c r="E512" s="5">
        <v>4</v>
      </c>
    </row>
    <row r="513" spans="1:5" x14ac:dyDescent="0.25">
      <c r="A513">
        <v>512</v>
      </c>
      <c r="D513" s="3">
        <v>3</v>
      </c>
      <c r="E513" s="5">
        <v>4</v>
      </c>
    </row>
    <row r="514" spans="1:5" x14ac:dyDescent="0.25">
      <c r="A514">
        <v>513</v>
      </c>
      <c r="B514" s="4">
        <v>1</v>
      </c>
      <c r="D514" s="3">
        <v>3</v>
      </c>
      <c r="E514" s="5">
        <v>4</v>
      </c>
    </row>
    <row r="515" spans="1:5" x14ac:dyDescent="0.25">
      <c r="A515">
        <v>514</v>
      </c>
      <c r="B515" s="4">
        <v>1</v>
      </c>
      <c r="D515" s="3">
        <v>3</v>
      </c>
      <c r="E515" s="5">
        <v>4</v>
      </c>
    </row>
    <row r="516" spans="1:5" x14ac:dyDescent="0.25">
      <c r="A516">
        <v>515</v>
      </c>
      <c r="B516" s="4">
        <v>1</v>
      </c>
      <c r="D516" s="3">
        <v>3</v>
      </c>
      <c r="E516" s="5">
        <v>4</v>
      </c>
    </row>
    <row r="517" spans="1:5" x14ac:dyDescent="0.25">
      <c r="A517">
        <v>516</v>
      </c>
      <c r="B517" s="4">
        <v>1</v>
      </c>
      <c r="D517" s="3">
        <v>3</v>
      </c>
      <c r="E517" s="5">
        <v>4</v>
      </c>
    </row>
    <row r="518" spans="1:5" x14ac:dyDescent="0.25">
      <c r="A518">
        <v>517</v>
      </c>
      <c r="B518" s="4">
        <v>1</v>
      </c>
      <c r="D518" s="3">
        <v>3</v>
      </c>
      <c r="E518" s="5">
        <v>4</v>
      </c>
    </row>
    <row r="519" spans="1:5" x14ac:dyDescent="0.25">
      <c r="A519">
        <v>518</v>
      </c>
      <c r="B519" s="4">
        <v>1</v>
      </c>
    </row>
    <row r="520" spans="1:5" x14ac:dyDescent="0.25">
      <c r="A520">
        <v>519</v>
      </c>
      <c r="B520" s="4">
        <v>1</v>
      </c>
    </row>
    <row r="521" spans="1:5" x14ac:dyDescent="0.25">
      <c r="A521">
        <v>520</v>
      </c>
      <c r="B521" s="4">
        <v>1</v>
      </c>
    </row>
    <row r="522" spans="1:5" x14ac:dyDescent="0.25">
      <c r="A522">
        <v>521</v>
      </c>
      <c r="B522" s="4">
        <v>1</v>
      </c>
    </row>
    <row r="523" spans="1:5" x14ac:dyDescent="0.25">
      <c r="A523">
        <v>522</v>
      </c>
      <c r="B523" s="4">
        <v>1</v>
      </c>
    </row>
    <row r="524" spans="1:5" x14ac:dyDescent="0.25">
      <c r="A524">
        <v>523</v>
      </c>
      <c r="B524" s="4">
        <v>1</v>
      </c>
      <c r="C524" s="2">
        <v>2</v>
      </c>
    </row>
    <row r="525" spans="1:5" x14ac:dyDescent="0.25">
      <c r="A525">
        <v>524</v>
      </c>
      <c r="C525" s="2">
        <v>2</v>
      </c>
    </row>
    <row r="526" spans="1:5" x14ac:dyDescent="0.25">
      <c r="A526">
        <v>525</v>
      </c>
      <c r="C526" s="2">
        <v>2</v>
      </c>
    </row>
    <row r="527" spans="1:5" x14ac:dyDescent="0.25">
      <c r="A527">
        <v>526</v>
      </c>
      <c r="C527" s="2">
        <v>2</v>
      </c>
    </row>
    <row r="528" spans="1:5" x14ac:dyDescent="0.25">
      <c r="A528">
        <v>527</v>
      </c>
      <c r="C528" s="2">
        <v>2</v>
      </c>
    </row>
    <row r="529" spans="1:5" x14ac:dyDescent="0.25">
      <c r="A529">
        <v>528</v>
      </c>
      <c r="C529" s="2">
        <v>2</v>
      </c>
    </row>
    <row r="530" spans="1:5" x14ac:dyDescent="0.25">
      <c r="A530">
        <v>529</v>
      </c>
      <c r="C530" s="2">
        <v>2</v>
      </c>
    </row>
    <row r="531" spans="1:5" x14ac:dyDescent="0.25">
      <c r="A531">
        <v>530</v>
      </c>
      <c r="C531" s="2">
        <v>2</v>
      </c>
    </row>
    <row r="532" spans="1:5" x14ac:dyDescent="0.25">
      <c r="A532">
        <v>531</v>
      </c>
      <c r="C532" s="2">
        <v>2</v>
      </c>
    </row>
    <row r="533" spans="1:5" x14ac:dyDescent="0.25">
      <c r="A533">
        <v>532</v>
      </c>
      <c r="C533" s="2">
        <v>2</v>
      </c>
      <c r="D533" s="3">
        <v>3</v>
      </c>
      <c r="E533" s="5">
        <v>4</v>
      </c>
    </row>
    <row r="534" spans="1:5" x14ac:dyDescent="0.25">
      <c r="A534">
        <v>533</v>
      </c>
      <c r="D534" s="3">
        <v>3</v>
      </c>
      <c r="E534" s="5">
        <v>4</v>
      </c>
    </row>
    <row r="535" spans="1:5" x14ac:dyDescent="0.25">
      <c r="A535">
        <v>534</v>
      </c>
      <c r="D535" s="3">
        <v>3</v>
      </c>
      <c r="E535" s="5">
        <v>4</v>
      </c>
    </row>
    <row r="536" spans="1:5" x14ac:dyDescent="0.25">
      <c r="A536">
        <v>535</v>
      </c>
      <c r="D536" s="3">
        <v>3</v>
      </c>
      <c r="E536" s="5">
        <v>4</v>
      </c>
    </row>
    <row r="537" spans="1:5" x14ac:dyDescent="0.25">
      <c r="A537">
        <v>536</v>
      </c>
      <c r="D537" s="3">
        <v>3</v>
      </c>
      <c r="E537" s="5">
        <v>4</v>
      </c>
    </row>
    <row r="538" spans="1:5" x14ac:dyDescent="0.25">
      <c r="A538">
        <v>537</v>
      </c>
      <c r="D538" s="3">
        <v>3</v>
      </c>
      <c r="E538" s="5">
        <v>4</v>
      </c>
    </row>
    <row r="539" spans="1:5" x14ac:dyDescent="0.25">
      <c r="A539">
        <v>538</v>
      </c>
      <c r="D539" s="3">
        <v>3</v>
      </c>
      <c r="E539" s="5">
        <v>4</v>
      </c>
    </row>
    <row r="540" spans="1:5" x14ac:dyDescent="0.25">
      <c r="A540">
        <v>539</v>
      </c>
      <c r="D540" s="3">
        <v>3</v>
      </c>
      <c r="E540" s="5">
        <v>4</v>
      </c>
    </row>
    <row r="541" spans="1:5" x14ac:dyDescent="0.25">
      <c r="A541">
        <v>540</v>
      </c>
      <c r="D541" s="3">
        <v>3</v>
      </c>
      <c r="E541" s="5">
        <v>4</v>
      </c>
    </row>
    <row r="542" spans="1:5" x14ac:dyDescent="0.25">
      <c r="A542">
        <v>541</v>
      </c>
    </row>
    <row r="543" spans="1:5" x14ac:dyDescent="0.25">
      <c r="A543">
        <v>542</v>
      </c>
      <c r="B543" s="4">
        <v>1</v>
      </c>
    </row>
    <row r="544" spans="1:5" x14ac:dyDescent="0.25">
      <c r="A544">
        <v>543</v>
      </c>
      <c r="B544" s="4">
        <v>1</v>
      </c>
    </row>
    <row r="545" spans="1:5" x14ac:dyDescent="0.25">
      <c r="A545">
        <v>544</v>
      </c>
      <c r="B545" s="4">
        <v>1</v>
      </c>
    </row>
    <row r="546" spans="1:5" x14ac:dyDescent="0.25">
      <c r="A546">
        <v>545</v>
      </c>
      <c r="B546" s="4">
        <v>1</v>
      </c>
    </row>
    <row r="547" spans="1:5" x14ac:dyDescent="0.25">
      <c r="A547">
        <v>546</v>
      </c>
      <c r="B547" s="4">
        <v>1</v>
      </c>
    </row>
    <row r="548" spans="1:5" x14ac:dyDescent="0.25">
      <c r="A548">
        <v>547</v>
      </c>
      <c r="B548" s="4">
        <v>1</v>
      </c>
    </row>
    <row r="549" spans="1:5" x14ac:dyDescent="0.25">
      <c r="A549">
        <v>548</v>
      </c>
      <c r="B549" s="4">
        <v>1</v>
      </c>
    </row>
    <row r="550" spans="1:5" x14ac:dyDescent="0.25">
      <c r="A550">
        <v>549</v>
      </c>
      <c r="B550" s="4">
        <v>1</v>
      </c>
    </row>
    <row r="551" spans="1:5" x14ac:dyDescent="0.25">
      <c r="A551">
        <v>550</v>
      </c>
      <c r="B551" s="4">
        <v>1</v>
      </c>
    </row>
    <row r="552" spans="1:5" x14ac:dyDescent="0.25">
      <c r="A552">
        <v>551</v>
      </c>
      <c r="C552" s="2">
        <v>2</v>
      </c>
    </row>
    <row r="553" spans="1:5" x14ac:dyDescent="0.25">
      <c r="A553">
        <v>552</v>
      </c>
      <c r="C553" s="2">
        <v>2</v>
      </c>
    </row>
    <row r="554" spans="1:5" x14ac:dyDescent="0.25">
      <c r="A554">
        <v>553</v>
      </c>
      <c r="C554" s="2">
        <v>2</v>
      </c>
    </row>
    <row r="555" spans="1:5" x14ac:dyDescent="0.25">
      <c r="A555">
        <v>554</v>
      </c>
      <c r="C555" s="2">
        <v>2</v>
      </c>
    </row>
    <row r="556" spans="1:5" x14ac:dyDescent="0.25">
      <c r="A556">
        <v>555</v>
      </c>
      <c r="C556" s="2">
        <v>2</v>
      </c>
    </row>
    <row r="557" spans="1:5" x14ac:dyDescent="0.25">
      <c r="A557">
        <v>556</v>
      </c>
      <c r="C557" s="2">
        <v>2</v>
      </c>
      <c r="D557" s="3">
        <v>3</v>
      </c>
      <c r="E557" s="5">
        <v>4</v>
      </c>
    </row>
    <row r="558" spans="1:5" x14ac:dyDescent="0.25">
      <c r="A558">
        <v>557</v>
      </c>
      <c r="C558" s="2">
        <v>2</v>
      </c>
      <c r="D558" s="3">
        <v>3</v>
      </c>
      <c r="E558" s="5">
        <v>4</v>
      </c>
    </row>
    <row r="559" spans="1:5" x14ac:dyDescent="0.25">
      <c r="A559">
        <v>558</v>
      </c>
      <c r="D559" s="3">
        <v>3</v>
      </c>
      <c r="E559" s="5">
        <v>4</v>
      </c>
    </row>
    <row r="560" spans="1:5" x14ac:dyDescent="0.25">
      <c r="A560">
        <v>559</v>
      </c>
      <c r="D560" s="3">
        <v>3</v>
      </c>
      <c r="E560" s="5">
        <v>4</v>
      </c>
    </row>
    <row r="561" spans="1:5" x14ac:dyDescent="0.25">
      <c r="A561">
        <v>560</v>
      </c>
      <c r="D561" s="3">
        <v>3</v>
      </c>
      <c r="E561" s="5">
        <v>4</v>
      </c>
    </row>
    <row r="562" spans="1:5" x14ac:dyDescent="0.25">
      <c r="A562">
        <v>561</v>
      </c>
      <c r="D562" s="3">
        <v>3</v>
      </c>
      <c r="E562" s="5">
        <v>4</v>
      </c>
    </row>
    <row r="563" spans="1:5" x14ac:dyDescent="0.25">
      <c r="A563">
        <v>562</v>
      </c>
      <c r="D563" s="3">
        <v>3</v>
      </c>
      <c r="E563" s="5">
        <v>4</v>
      </c>
    </row>
    <row r="564" spans="1:5" x14ac:dyDescent="0.25">
      <c r="A564">
        <v>563</v>
      </c>
      <c r="D564" s="3">
        <v>3</v>
      </c>
      <c r="E564" s="5">
        <v>4</v>
      </c>
    </row>
    <row r="565" spans="1:5" x14ac:dyDescent="0.25">
      <c r="A565">
        <v>564</v>
      </c>
      <c r="D565" s="3">
        <v>3</v>
      </c>
      <c r="E565" s="5">
        <v>4</v>
      </c>
    </row>
    <row r="566" spans="1:5" x14ac:dyDescent="0.25">
      <c r="A566">
        <v>565</v>
      </c>
    </row>
    <row r="567" spans="1:5" x14ac:dyDescent="0.25">
      <c r="A567">
        <v>566</v>
      </c>
    </row>
    <row r="568" spans="1:5" x14ac:dyDescent="0.25">
      <c r="A568">
        <v>567</v>
      </c>
      <c r="B568" s="4">
        <v>1</v>
      </c>
    </row>
    <row r="569" spans="1:5" x14ac:dyDescent="0.25">
      <c r="A569">
        <v>568</v>
      </c>
      <c r="B569" s="4">
        <v>1</v>
      </c>
    </row>
    <row r="570" spans="1:5" x14ac:dyDescent="0.25">
      <c r="A570">
        <v>569</v>
      </c>
      <c r="B570" s="4">
        <v>1</v>
      </c>
    </row>
    <row r="571" spans="1:5" x14ac:dyDescent="0.25">
      <c r="A571">
        <v>570</v>
      </c>
      <c r="B571" s="4">
        <v>1</v>
      </c>
    </row>
    <row r="572" spans="1:5" x14ac:dyDescent="0.25">
      <c r="A572">
        <v>571</v>
      </c>
      <c r="B572" s="4">
        <v>1</v>
      </c>
    </row>
    <row r="573" spans="1:5" x14ac:dyDescent="0.25">
      <c r="A573">
        <v>572</v>
      </c>
      <c r="B573" s="4">
        <v>1</v>
      </c>
    </row>
    <row r="574" spans="1:5" x14ac:dyDescent="0.25">
      <c r="A574">
        <v>573</v>
      </c>
      <c r="B574" s="4">
        <v>1</v>
      </c>
      <c r="C574" s="2">
        <v>2</v>
      </c>
    </row>
    <row r="575" spans="1:5" x14ac:dyDescent="0.25">
      <c r="A575">
        <v>574</v>
      </c>
      <c r="B575" s="4">
        <v>1</v>
      </c>
      <c r="C575" s="2">
        <v>2</v>
      </c>
    </row>
    <row r="576" spans="1:5" x14ac:dyDescent="0.25">
      <c r="A576">
        <v>575</v>
      </c>
      <c r="C576" s="2">
        <v>2</v>
      </c>
    </row>
    <row r="577" spans="1:5" x14ac:dyDescent="0.25">
      <c r="A577">
        <v>576</v>
      </c>
      <c r="C577" s="2">
        <v>2</v>
      </c>
    </row>
    <row r="578" spans="1:5" x14ac:dyDescent="0.25">
      <c r="A578">
        <v>577</v>
      </c>
      <c r="C578" s="2">
        <v>2</v>
      </c>
    </row>
    <row r="579" spans="1:5" x14ac:dyDescent="0.25">
      <c r="A579">
        <v>578</v>
      </c>
      <c r="C579" s="2">
        <v>2</v>
      </c>
    </row>
    <row r="580" spans="1:5" x14ac:dyDescent="0.25">
      <c r="A580">
        <v>579</v>
      </c>
      <c r="C580" s="2">
        <v>2</v>
      </c>
    </row>
    <row r="581" spans="1:5" x14ac:dyDescent="0.25">
      <c r="A581">
        <v>580</v>
      </c>
    </row>
    <row r="582" spans="1:5" x14ac:dyDescent="0.25">
      <c r="A582">
        <v>581</v>
      </c>
      <c r="D582" s="3">
        <v>3</v>
      </c>
      <c r="E582" s="5">
        <v>4</v>
      </c>
    </row>
    <row r="583" spans="1:5" x14ac:dyDescent="0.25">
      <c r="A583">
        <v>582</v>
      </c>
      <c r="D583" s="3">
        <v>3</v>
      </c>
      <c r="E583" s="5">
        <v>4</v>
      </c>
    </row>
    <row r="584" spans="1:5" x14ac:dyDescent="0.25">
      <c r="A584">
        <v>583</v>
      </c>
      <c r="D584" s="3">
        <v>3</v>
      </c>
      <c r="E584" s="5">
        <v>4</v>
      </c>
    </row>
    <row r="585" spans="1:5" x14ac:dyDescent="0.25">
      <c r="A585">
        <v>584</v>
      </c>
      <c r="D585" s="3">
        <v>3</v>
      </c>
      <c r="E585" s="5">
        <v>4</v>
      </c>
    </row>
    <row r="586" spans="1:5" x14ac:dyDescent="0.25">
      <c r="A586">
        <v>585</v>
      </c>
      <c r="D586" s="3">
        <v>3</v>
      </c>
      <c r="E586" s="5">
        <v>4</v>
      </c>
    </row>
    <row r="587" spans="1:5" x14ac:dyDescent="0.25">
      <c r="A587">
        <v>586</v>
      </c>
      <c r="D587" s="3">
        <v>3</v>
      </c>
      <c r="E587" s="5">
        <v>4</v>
      </c>
    </row>
    <row r="588" spans="1:5" x14ac:dyDescent="0.25">
      <c r="A588">
        <v>587</v>
      </c>
      <c r="B588" s="4">
        <v>1</v>
      </c>
      <c r="D588" s="3">
        <v>3</v>
      </c>
      <c r="E588" s="5">
        <v>4</v>
      </c>
    </row>
    <row r="589" spans="1:5" x14ac:dyDescent="0.25">
      <c r="A589">
        <v>588</v>
      </c>
      <c r="B589" s="4">
        <v>1</v>
      </c>
      <c r="D589" s="3">
        <v>3</v>
      </c>
      <c r="E589" s="5">
        <v>4</v>
      </c>
    </row>
    <row r="590" spans="1:5" x14ac:dyDescent="0.25">
      <c r="A590">
        <v>589</v>
      </c>
      <c r="B590" s="4">
        <v>1</v>
      </c>
    </row>
    <row r="591" spans="1:5" x14ac:dyDescent="0.25">
      <c r="A591">
        <v>590</v>
      </c>
      <c r="B591" s="4">
        <v>1</v>
      </c>
    </row>
    <row r="592" spans="1:5" x14ac:dyDescent="0.25">
      <c r="A592">
        <v>591</v>
      </c>
      <c r="B592" s="4">
        <v>1</v>
      </c>
    </row>
    <row r="593" spans="1:5" x14ac:dyDescent="0.25">
      <c r="A593">
        <v>592</v>
      </c>
      <c r="B593" s="4">
        <v>1</v>
      </c>
    </row>
    <row r="594" spans="1:5" x14ac:dyDescent="0.25">
      <c r="A594">
        <v>593</v>
      </c>
      <c r="B594" s="4">
        <v>1</v>
      </c>
    </row>
    <row r="595" spans="1:5" x14ac:dyDescent="0.25">
      <c r="A595">
        <v>594</v>
      </c>
      <c r="B595" s="4">
        <v>1</v>
      </c>
    </row>
    <row r="596" spans="1:5" x14ac:dyDescent="0.25">
      <c r="A596">
        <v>595</v>
      </c>
      <c r="B596" s="4">
        <v>1</v>
      </c>
    </row>
    <row r="597" spans="1:5" x14ac:dyDescent="0.25">
      <c r="A597">
        <v>596</v>
      </c>
      <c r="B597" s="4">
        <v>1</v>
      </c>
      <c r="C597" s="2">
        <v>2</v>
      </c>
    </row>
    <row r="598" spans="1:5" x14ac:dyDescent="0.25">
      <c r="A598">
        <v>597</v>
      </c>
      <c r="C598" s="2">
        <v>2</v>
      </c>
    </row>
    <row r="599" spans="1:5" x14ac:dyDescent="0.25">
      <c r="A599">
        <v>598</v>
      </c>
      <c r="C599" s="2">
        <v>2</v>
      </c>
    </row>
    <row r="600" spans="1:5" x14ac:dyDescent="0.25">
      <c r="A600">
        <v>599</v>
      </c>
      <c r="C600" s="2">
        <v>2</v>
      </c>
    </row>
    <row r="601" spans="1:5" x14ac:dyDescent="0.25">
      <c r="A601">
        <v>600</v>
      </c>
      <c r="C601" s="2">
        <v>2</v>
      </c>
    </row>
    <row r="602" spans="1:5" x14ac:dyDescent="0.25">
      <c r="A602">
        <v>601</v>
      </c>
      <c r="C602" s="2">
        <v>2</v>
      </c>
    </row>
    <row r="603" spans="1:5" x14ac:dyDescent="0.25">
      <c r="A603">
        <v>602</v>
      </c>
      <c r="C603" s="2">
        <v>2</v>
      </c>
    </row>
    <row r="604" spans="1:5" x14ac:dyDescent="0.25">
      <c r="A604">
        <v>603</v>
      </c>
      <c r="C604" s="2">
        <v>2</v>
      </c>
    </row>
    <row r="605" spans="1:5" x14ac:dyDescent="0.25">
      <c r="A605">
        <v>604</v>
      </c>
      <c r="C605" s="2">
        <v>2</v>
      </c>
      <c r="D605" s="3">
        <v>3</v>
      </c>
    </row>
    <row r="606" spans="1:5" x14ac:dyDescent="0.25">
      <c r="A606">
        <v>605</v>
      </c>
      <c r="D606" s="3">
        <v>3</v>
      </c>
    </row>
    <row r="607" spans="1:5" x14ac:dyDescent="0.25">
      <c r="A607">
        <v>606</v>
      </c>
      <c r="D607" s="3">
        <v>3</v>
      </c>
      <c r="E607" s="5">
        <v>4</v>
      </c>
    </row>
    <row r="608" spans="1:5" x14ac:dyDescent="0.25">
      <c r="A608">
        <v>607</v>
      </c>
      <c r="D608" s="3">
        <v>3</v>
      </c>
      <c r="E608" s="5">
        <v>4</v>
      </c>
    </row>
    <row r="609" spans="1:6" x14ac:dyDescent="0.25">
      <c r="A609">
        <v>608</v>
      </c>
      <c r="D609" s="3">
        <v>3</v>
      </c>
      <c r="E609" s="5">
        <v>4</v>
      </c>
    </row>
    <row r="610" spans="1:6" x14ac:dyDescent="0.25">
      <c r="A610">
        <v>609</v>
      </c>
      <c r="B610" s="4">
        <v>1</v>
      </c>
      <c r="D610" s="3">
        <v>3</v>
      </c>
      <c r="E610" s="5">
        <v>4</v>
      </c>
    </row>
    <row r="611" spans="1:6" x14ac:dyDescent="0.25">
      <c r="A611">
        <v>610</v>
      </c>
      <c r="B611" s="4">
        <v>1</v>
      </c>
      <c r="D611" s="3">
        <v>3</v>
      </c>
      <c r="E611" s="5">
        <v>4</v>
      </c>
    </row>
    <row r="612" spans="1:6" x14ac:dyDescent="0.25">
      <c r="A612">
        <v>611</v>
      </c>
      <c r="B612" s="4">
        <v>1</v>
      </c>
      <c r="D612" s="3">
        <v>3</v>
      </c>
      <c r="E612" s="5">
        <v>4</v>
      </c>
    </row>
    <row r="613" spans="1:6" x14ac:dyDescent="0.25">
      <c r="A613">
        <v>612</v>
      </c>
      <c r="B613" s="4">
        <v>1</v>
      </c>
      <c r="D613" s="3">
        <v>3</v>
      </c>
      <c r="E613" s="5">
        <v>4</v>
      </c>
    </row>
    <row r="614" spans="1:6" x14ac:dyDescent="0.25">
      <c r="A614">
        <v>613</v>
      </c>
      <c r="B614" s="4">
        <v>1</v>
      </c>
      <c r="E614" s="5">
        <v>4</v>
      </c>
    </row>
    <row r="615" spans="1:6" x14ac:dyDescent="0.25">
      <c r="A615">
        <v>614</v>
      </c>
      <c r="B615" s="4">
        <v>1</v>
      </c>
      <c r="E615" s="5">
        <v>4</v>
      </c>
    </row>
    <row r="616" spans="1:6" x14ac:dyDescent="0.25">
      <c r="A616">
        <v>615</v>
      </c>
      <c r="B616" s="4">
        <v>1</v>
      </c>
      <c r="E616" s="5">
        <v>4</v>
      </c>
    </row>
    <row r="617" spans="1:6" x14ac:dyDescent="0.25">
      <c r="A617">
        <v>616</v>
      </c>
      <c r="B617" s="4">
        <v>1</v>
      </c>
      <c r="E617" s="5">
        <v>4</v>
      </c>
    </row>
    <row r="618" spans="1:6" x14ac:dyDescent="0.25">
      <c r="A618">
        <v>617</v>
      </c>
      <c r="B618" s="4">
        <v>1</v>
      </c>
      <c r="C618" s="2">
        <v>2</v>
      </c>
    </row>
    <row r="619" spans="1:6" x14ac:dyDescent="0.25">
      <c r="A619">
        <v>618</v>
      </c>
      <c r="B619" s="4">
        <v>1</v>
      </c>
      <c r="C619" s="2">
        <v>2</v>
      </c>
    </row>
    <row r="620" spans="1:6" x14ac:dyDescent="0.25">
      <c r="A620">
        <v>619</v>
      </c>
      <c r="B620" s="4">
        <v>1</v>
      </c>
      <c r="C620" s="2">
        <v>2</v>
      </c>
    </row>
    <row r="621" spans="1:6" x14ac:dyDescent="0.25">
      <c r="A621">
        <v>620</v>
      </c>
      <c r="B621" s="4">
        <v>1</v>
      </c>
      <c r="C621" s="2">
        <v>2</v>
      </c>
    </row>
    <row r="622" spans="1:6" x14ac:dyDescent="0.25">
      <c r="A622">
        <v>621</v>
      </c>
      <c r="B622" s="4">
        <v>1</v>
      </c>
      <c r="C622" s="2">
        <v>2</v>
      </c>
    </row>
    <row r="623" spans="1:6" x14ac:dyDescent="0.25">
      <c r="A623">
        <v>622</v>
      </c>
      <c r="C623" s="2">
        <v>2</v>
      </c>
    </row>
    <row r="624" spans="1:6" x14ac:dyDescent="0.25">
      <c r="A624">
        <v>623</v>
      </c>
      <c r="C624" s="2">
        <v>2</v>
      </c>
      <c r="F624" t="s">
        <v>22</v>
      </c>
    </row>
    <row r="625" spans="1:6" x14ac:dyDescent="0.25">
      <c r="A625">
        <v>624</v>
      </c>
    </row>
    <row r="626" spans="1:6" x14ac:dyDescent="0.25">
      <c r="A626">
        <v>625</v>
      </c>
      <c r="F626" t="s">
        <v>22</v>
      </c>
    </row>
    <row r="627" spans="1:6" x14ac:dyDescent="0.25">
      <c r="A627">
        <v>626</v>
      </c>
      <c r="C627" s="2">
        <v>2</v>
      </c>
    </row>
    <row r="628" spans="1:6" x14ac:dyDescent="0.25">
      <c r="A628">
        <v>627</v>
      </c>
      <c r="C628" s="2">
        <v>2</v>
      </c>
    </row>
    <row r="629" spans="1:6" x14ac:dyDescent="0.25">
      <c r="A629">
        <v>628</v>
      </c>
      <c r="C629" s="2">
        <v>2</v>
      </c>
    </row>
    <row r="630" spans="1:6" x14ac:dyDescent="0.25">
      <c r="A630">
        <v>629</v>
      </c>
      <c r="C630" s="2">
        <v>2</v>
      </c>
    </row>
    <row r="631" spans="1:6" x14ac:dyDescent="0.25">
      <c r="A631">
        <v>630</v>
      </c>
      <c r="C631" s="2">
        <v>2</v>
      </c>
    </row>
    <row r="632" spans="1:6" x14ac:dyDescent="0.25">
      <c r="A632">
        <v>631</v>
      </c>
      <c r="B632" s="4">
        <v>1</v>
      </c>
      <c r="C632" s="2">
        <v>2</v>
      </c>
    </row>
    <row r="633" spans="1:6" x14ac:dyDescent="0.25">
      <c r="A633">
        <v>632</v>
      </c>
      <c r="B633" s="4">
        <v>1</v>
      </c>
      <c r="C633" s="2">
        <v>2</v>
      </c>
    </row>
    <row r="634" spans="1:6" x14ac:dyDescent="0.25">
      <c r="A634">
        <v>633</v>
      </c>
      <c r="B634" s="4">
        <v>1</v>
      </c>
      <c r="C634" s="2">
        <v>2</v>
      </c>
    </row>
    <row r="635" spans="1:6" x14ac:dyDescent="0.25">
      <c r="A635">
        <v>634</v>
      </c>
      <c r="B635" s="4">
        <v>1</v>
      </c>
      <c r="C635" s="2">
        <v>2</v>
      </c>
    </row>
    <row r="636" spans="1:6" x14ac:dyDescent="0.25">
      <c r="A636">
        <v>635</v>
      </c>
      <c r="B636" s="4">
        <v>1</v>
      </c>
      <c r="E636" s="5">
        <v>4</v>
      </c>
    </row>
    <row r="637" spans="1:6" x14ac:dyDescent="0.25">
      <c r="A637">
        <v>636</v>
      </c>
      <c r="B637" s="4">
        <v>1</v>
      </c>
      <c r="D637" s="3">
        <v>3</v>
      </c>
      <c r="E637" s="5">
        <v>4</v>
      </c>
    </row>
    <row r="638" spans="1:6" x14ac:dyDescent="0.25">
      <c r="A638">
        <v>637</v>
      </c>
      <c r="B638" s="4">
        <v>1</v>
      </c>
      <c r="D638" s="3">
        <v>3</v>
      </c>
      <c r="E638" s="5">
        <v>4</v>
      </c>
    </row>
    <row r="639" spans="1:6" x14ac:dyDescent="0.25">
      <c r="A639">
        <v>638</v>
      </c>
      <c r="D639" s="3">
        <v>3</v>
      </c>
      <c r="E639" s="5">
        <v>4</v>
      </c>
    </row>
    <row r="640" spans="1:6" x14ac:dyDescent="0.25">
      <c r="A640">
        <v>639</v>
      </c>
      <c r="D640" s="3">
        <v>3</v>
      </c>
      <c r="E640" s="5">
        <v>4</v>
      </c>
    </row>
    <row r="641" spans="1:5" x14ac:dyDescent="0.25">
      <c r="A641">
        <v>640</v>
      </c>
      <c r="D641" s="3">
        <v>3</v>
      </c>
      <c r="E641" s="5">
        <v>4</v>
      </c>
    </row>
    <row r="642" spans="1:5" x14ac:dyDescent="0.25">
      <c r="A642">
        <v>641</v>
      </c>
      <c r="D642" s="3">
        <v>3</v>
      </c>
      <c r="E642" s="5">
        <v>4</v>
      </c>
    </row>
    <row r="643" spans="1:5" x14ac:dyDescent="0.25">
      <c r="A643">
        <v>642</v>
      </c>
      <c r="D643" s="3">
        <v>3</v>
      </c>
      <c r="E643" s="5">
        <v>4</v>
      </c>
    </row>
    <row r="644" spans="1:5" x14ac:dyDescent="0.25">
      <c r="A644">
        <v>643</v>
      </c>
      <c r="D644" s="3">
        <v>3</v>
      </c>
      <c r="E644" s="5">
        <v>4</v>
      </c>
    </row>
    <row r="645" spans="1:5" x14ac:dyDescent="0.25">
      <c r="A645">
        <v>644</v>
      </c>
      <c r="D645" s="3">
        <v>3</v>
      </c>
    </row>
    <row r="646" spans="1:5" x14ac:dyDescent="0.25">
      <c r="A646">
        <v>645</v>
      </c>
    </row>
    <row r="647" spans="1:5" x14ac:dyDescent="0.25">
      <c r="A647">
        <v>646</v>
      </c>
    </row>
    <row r="648" spans="1:5" x14ac:dyDescent="0.25">
      <c r="A648">
        <v>647</v>
      </c>
    </row>
    <row r="649" spans="1:5" x14ac:dyDescent="0.25">
      <c r="A649">
        <v>648</v>
      </c>
    </row>
    <row r="650" spans="1:5" x14ac:dyDescent="0.25">
      <c r="A650">
        <v>649</v>
      </c>
      <c r="C650" s="2">
        <v>2</v>
      </c>
    </row>
    <row r="651" spans="1:5" x14ac:dyDescent="0.25">
      <c r="A651">
        <v>650</v>
      </c>
      <c r="C651" s="2">
        <v>2</v>
      </c>
    </row>
    <row r="652" spans="1:5" x14ac:dyDescent="0.25">
      <c r="A652">
        <v>651</v>
      </c>
      <c r="C652" s="2">
        <v>2</v>
      </c>
    </row>
    <row r="653" spans="1:5" x14ac:dyDescent="0.25">
      <c r="A653">
        <v>652</v>
      </c>
      <c r="C653" s="2">
        <v>2</v>
      </c>
    </row>
    <row r="654" spans="1:5" x14ac:dyDescent="0.25">
      <c r="A654">
        <v>653</v>
      </c>
      <c r="C654" s="2">
        <v>2</v>
      </c>
    </row>
    <row r="655" spans="1:5" x14ac:dyDescent="0.25">
      <c r="A655">
        <v>654</v>
      </c>
      <c r="B655" s="4">
        <v>1</v>
      </c>
      <c r="C655" s="2">
        <v>2</v>
      </c>
    </row>
    <row r="656" spans="1:5" x14ac:dyDescent="0.25">
      <c r="A656">
        <v>655</v>
      </c>
      <c r="B656" s="4">
        <v>1</v>
      </c>
      <c r="C656" s="2">
        <v>2</v>
      </c>
    </row>
    <row r="657" spans="1:5" x14ac:dyDescent="0.25">
      <c r="A657">
        <v>656</v>
      </c>
      <c r="B657" s="4">
        <v>1</v>
      </c>
      <c r="C657" s="2">
        <v>2</v>
      </c>
    </row>
    <row r="658" spans="1:5" x14ac:dyDescent="0.25">
      <c r="A658">
        <v>657</v>
      </c>
      <c r="B658" s="4">
        <v>1</v>
      </c>
    </row>
    <row r="659" spans="1:5" x14ac:dyDescent="0.25">
      <c r="A659">
        <v>658</v>
      </c>
      <c r="B659" s="4">
        <v>1</v>
      </c>
      <c r="E659" s="5">
        <v>4</v>
      </c>
    </row>
    <row r="660" spans="1:5" x14ac:dyDescent="0.25">
      <c r="A660">
        <v>659</v>
      </c>
      <c r="B660" s="4">
        <v>1</v>
      </c>
      <c r="D660" s="3">
        <v>3</v>
      </c>
      <c r="E660" s="5">
        <v>4</v>
      </c>
    </row>
    <row r="661" spans="1:5" x14ac:dyDescent="0.25">
      <c r="A661">
        <v>660</v>
      </c>
      <c r="D661" s="3">
        <v>3</v>
      </c>
      <c r="E661" s="5">
        <v>4</v>
      </c>
    </row>
    <row r="662" spans="1:5" x14ac:dyDescent="0.25">
      <c r="A662">
        <v>661</v>
      </c>
      <c r="D662" s="3">
        <v>3</v>
      </c>
      <c r="E662" s="5">
        <v>4</v>
      </c>
    </row>
    <row r="663" spans="1:5" x14ac:dyDescent="0.25">
      <c r="A663">
        <v>662</v>
      </c>
      <c r="D663" s="3">
        <v>3</v>
      </c>
      <c r="E663" s="5">
        <v>4</v>
      </c>
    </row>
    <row r="664" spans="1:5" x14ac:dyDescent="0.25">
      <c r="A664">
        <v>663</v>
      </c>
      <c r="D664" s="3">
        <v>3</v>
      </c>
      <c r="E664" s="5">
        <v>4</v>
      </c>
    </row>
    <row r="665" spans="1:5" x14ac:dyDescent="0.25">
      <c r="A665">
        <v>664</v>
      </c>
      <c r="D665" s="3">
        <v>3</v>
      </c>
      <c r="E665" s="5">
        <v>4</v>
      </c>
    </row>
    <row r="666" spans="1:5" x14ac:dyDescent="0.25">
      <c r="A666">
        <v>665</v>
      </c>
      <c r="D666" s="3">
        <v>3</v>
      </c>
      <c r="E666" s="5">
        <v>4</v>
      </c>
    </row>
    <row r="667" spans="1:5" x14ac:dyDescent="0.25">
      <c r="A667">
        <v>666</v>
      </c>
      <c r="D667" s="3">
        <v>3</v>
      </c>
    </row>
    <row r="668" spans="1:5" x14ac:dyDescent="0.25">
      <c r="A668">
        <v>667</v>
      </c>
    </row>
    <row r="669" spans="1:5" x14ac:dyDescent="0.25">
      <c r="A669">
        <v>668</v>
      </c>
    </row>
    <row r="670" spans="1:5" x14ac:dyDescent="0.25">
      <c r="A670">
        <v>669</v>
      </c>
    </row>
    <row r="671" spans="1:5" x14ac:dyDescent="0.25">
      <c r="A671">
        <v>670</v>
      </c>
      <c r="C671" s="2">
        <v>2</v>
      </c>
    </row>
    <row r="672" spans="1:5" x14ac:dyDescent="0.25">
      <c r="A672">
        <v>671</v>
      </c>
      <c r="C672" s="2">
        <v>2</v>
      </c>
    </row>
    <row r="673" spans="1:5" x14ac:dyDescent="0.25">
      <c r="A673">
        <v>672</v>
      </c>
      <c r="C673" s="2">
        <v>2</v>
      </c>
    </row>
    <row r="674" spans="1:5" x14ac:dyDescent="0.25">
      <c r="A674">
        <v>673</v>
      </c>
      <c r="B674" s="4">
        <v>1</v>
      </c>
      <c r="C674" s="2">
        <v>2</v>
      </c>
    </row>
    <row r="675" spans="1:5" x14ac:dyDescent="0.25">
      <c r="A675">
        <v>674</v>
      </c>
      <c r="B675" s="4">
        <v>1</v>
      </c>
      <c r="C675" s="2">
        <v>2</v>
      </c>
    </row>
    <row r="676" spans="1:5" x14ac:dyDescent="0.25">
      <c r="A676">
        <v>675</v>
      </c>
      <c r="B676" s="4">
        <v>1</v>
      </c>
      <c r="C676" s="2">
        <v>2</v>
      </c>
    </row>
    <row r="677" spans="1:5" x14ac:dyDescent="0.25">
      <c r="A677">
        <v>676</v>
      </c>
      <c r="B677" s="4">
        <v>1</v>
      </c>
      <c r="C677" s="2">
        <v>2</v>
      </c>
    </row>
    <row r="678" spans="1:5" x14ac:dyDescent="0.25">
      <c r="A678">
        <v>677</v>
      </c>
      <c r="B678" s="4">
        <v>1</v>
      </c>
    </row>
    <row r="679" spans="1:5" x14ac:dyDescent="0.25">
      <c r="A679">
        <v>678</v>
      </c>
      <c r="B679" s="4">
        <v>1</v>
      </c>
    </row>
    <row r="680" spans="1:5" x14ac:dyDescent="0.25">
      <c r="A680">
        <v>679</v>
      </c>
      <c r="B680" s="4">
        <v>1</v>
      </c>
    </row>
    <row r="681" spans="1:5" x14ac:dyDescent="0.25">
      <c r="A681">
        <v>680</v>
      </c>
      <c r="B681" s="4">
        <v>1</v>
      </c>
      <c r="D681" s="3">
        <v>3</v>
      </c>
      <c r="E681" s="5">
        <v>4</v>
      </c>
    </row>
    <row r="682" spans="1:5" x14ac:dyDescent="0.25">
      <c r="A682">
        <v>681</v>
      </c>
      <c r="D682" s="3">
        <v>3</v>
      </c>
      <c r="E682" s="5">
        <v>4</v>
      </c>
    </row>
    <row r="683" spans="1:5" x14ac:dyDescent="0.25">
      <c r="A683">
        <v>682</v>
      </c>
      <c r="D683" s="3">
        <v>3</v>
      </c>
      <c r="E683" s="5">
        <v>4</v>
      </c>
    </row>
    <row r="684" spans="1:5" x14ac:dyDescent="0.25">
      <c r="A684">
        <v>683</v>
      </c>
      <c r="D684" s="3">
        <v>3</v>
      </c>
      <c r="E684" s="5">
        <v>4</v>
      </c>
    </row>
    <row r="685" spans="1:5" x14ac:dyDescent="0.25">
      <c r="A685">
        <v>684</v>
      </c>
      <c r="D685" s="3">
        <v>3</v>
      </c>
      <c r="E685" s="5">
        <v>4</v>
      </c>
    </row>
    <row r="686" spans="1:5" x14ac:dyDescent="0.25">
      <c r="A686">
        <v>685</v>
      </c>
      <c r="D686" s="3">
        <v>3</v>
      </c>
      <c r="E686" s="5">
        <v>4</v>
      </c>
    </row>
    <row r="687" spans="1:5" x14ac:dyDescent="0.25">
      <c r="A687">
        <v>686</v>
      </c>
      <c r="D687" s="3">
        <v>3</v>
      </c>
      <c r="E687" s="5">
        <v>4</v>
      </c>
    </row>
    <row r="688" spans="1:5" x14ac:dyDescent="0.25">
      <c r="A688">
        <v>687</v>
      </c>
      <c r="D688" s="3">
        <v>3</v>
      </c>
    </row>
    <row r="689" spans="1:5" x14ac:dyDescent="0.25">
      <c r="A689">
        <v>688</v>
      </c>
    </row>
    <row r="690" spans="1:5" x14ac:dyDescent="0.25">
      <c r="A690">
        <v>689</v>
      </c>
    </row>
    <row r="691" spans="1:5" x14ac:dyDescent="0.25">
      <c r="A691">
        <v>690</v>
      </c>
    </row>
    <row r="692" spans="1:5" x14ac:dyDescent="0.25">
      <c r="A692">
        <v>691</v>
      </c>
    </row>
    <row r="693" spans="1:5" x14ac:dyDescent="0.25">
      <c r="A693">
        <v>692</v>
      </c>
      <c r="C693" s="2">
        <v>2</v>
      </c>
    </row>
    <row r="694" spans="1:5" x14ac:dyDescent="0.25">
      <c r="A694">
        <v>693</v>
      </c>
      <c r="C694" s="2">
        <v>2</v>
      </c>
    </row>
    <row r="695" spans="1:5" x14ac:dyDescent="0.25">
      <c r="A695">
        <v>694</v>
      </c>
      <c r="C695" s="2">
        <v>2</v>
      </c>
    </row>
    <row r="696" spans="1:5" x14ac:dyDescent="0.25">
      <c r="A696">
        <v>695</v>
      </c>
      <c r="B696" s="4">
        <v>1</v>
      </c>
      <c r="C696" s="2">
        <v>2</v>
      </c>
    </row>
    <row r="697" spans="1:5" x14ac:dyDescent="0.25">
      <c r="A697">
        <v>696</v>
      </c>
      <c r="B697" s="4">
        <v>1</v>
      </c>
      <c r="C697" s="2">
        <v>2</v>
      </c>
    </row>
    <row r="698" spans="1:5" x14ac:dyDescent="0.25">
      <c r="A698">
        <v>697</v>
      </c>
      <c r="B698" s="4">
        <v>1</v>
      </c>
      <c r="C698" s="2">
        <v>2</v>
      </c>
    </row>
    <row r="699" spans="1:5" x14ac:dyDescent="0.25">
      <c r="A699">
        <v>698</v>
      </c>
      <c r="B699" s="4">
        <v>1</v>
      </c>
      <c r="C699" s="2">
        <v>2</v>
      </c>
    </row>
    <row r="700" spans="1:5" x14ac:dyDescent="0.25">
      <c r="A700">
        <v>699</v>
      </c>
      <c r="B700" s="4">
        <v>1</v>
      </c>
    </row>
    <row r="701" spans="1:5" x14ac:dyDescent="0.25">
      <c r="A701">
        <v>700</v>
      </c>
      <c r="B701" s="4">
        <v>1</v>
      </c>
    </row>
    <row r="702" spans="1:5" x14ac:dyDescent="0.25">
      <c r="A702">
        <v>701</v>
      </c>
      <c r="B702" s="4">
        <v>1</v>
      </c>
    </row>
    <row r="703" spans="1:5" x14ac:dyDescent="0.25">
      <c r="A703">
        <v>702</v>
      </c>
      <c r="B703" s="4">
        <v>1</v>
      </c>
    </row>
    <row r="704" spans="1:5" x14ac:dyDescent="0.25">
      <c r="A704">
        <v>703</v>
      </c>
      <c r="D704" s="3">
        <v>3</v>
      </c>
      <c r="E704" s="5">
        <v>4</v>
      </c>
    </row>
    <row r="705" spans="1:5" x14ac:dyDescent="0.25">
      <c r="A705">
        <v>704</v>
      </c>
      <c r="D705" s="3">
        <v>3</v>
      </c>
      <c r="E705" s="5">
        <v>4</v>
      </c>
    </row>
    <row r="706" spans="1:5" x14ac:dyDescent="0.25">
      <c r="A706">
        <v>705</v>
      </c>
      <c r="D706" s="3">
        <v>3</v>
      </c>
      <c r="E706" s="5">
        <v>4</v>
      </c>
    </row>
    <row r="707" spans="1:5" x14ac:dyDescent="0.25">
      <c r="A707">
        <v>706</v>
      </c>
      <c r="D707" s="3">
        <v>3</v>
      </c>
      <c r="E707" s="5">
        <v>4</v>
      </c>
    </row>
    <row r="708" spans="1:5" x14ac:dyDescent="0.25">
      <c r="A708">
        <v>707</v>
      </c>
      <c r="D708" s="3">
        <v>3</v>
      </c>
      <c r="E708" s="5">
        <v>4</v>
      </c>
    </row>
    <row r="709" spans="1:5" x14ac:dyDescent="0.25">
      <c r="A709">
        <v>708</v>
      </c>
      <c r="D709" s="3">
        <v>3</v>
      </c>
      <c r="E709" s="5">
        <v>4</v>
      </c>
    </row>
    <row r="710" spans="1:5" x14ac:dyDescent="0.25">
      <c r="A710">
        <v>709</v>
      </c>
      <c r="D710" s="3">
        <v>3</v>
      </c>
      <c r="E710" s="5">
        <v>4</v>
      </c>
    </row>
    <row r="711" spans="1:5" x14ac:dyDescent="0.25">
      <c r="A711">
        <v>710</v>
      </c>
      <c r="D711" s="3">
        <v>3</v>
      </c>
      <c r="E711" s="5">
        <v>4</v>
      </c>
    </row>
    <row r="712" spans="1:5" x14ac:dyDescent="0.25">
      <c r="A712">
        <v>711</v>
      </c>
    </row>
    <row r="713" spans="1:5" x14ac:dyDescent="0.25">
      <c r="A713">
        <v>712</v>
      </c>
    </row>
    <row r="714" spans="1:5" x14ac:dyDescent="0.25">
      <c r="A714">
        <v>713</v>
      </c>
      <c r="B714" s="4">
        <v>1</v>
      </c>
    </row>
    <row r="715" spans="1:5" x14ac:dyDescent="0.25">
      <c r="A715">
        <v>714</v>
      </c>
      <c r="B715" s="4">
        <v>1</v>
      </c>
    </row>
    <row r="716" spans="1:5" x14ac:dyDescent="0.25">
      <c r="A716">
        <v>715</v>
      </c>
      <c r="B716" s="4">
        <v>1</v>
      </c>
    </row>
    <row r="717" spans="1:5" x14ac:dyDescent="0.25">
      <c r="A717">
        <v>716</v>
      </c>
      <c r="B717" s="4">
        <v>1</v>
      </c>
      <c r="C717" s="2">
        <v>2</v>
      </c>
    </row>
    <row r="718" spans="1:5" x14ac:dyDescent="0.25">
      <c r="A718">
        <v>717</v>
      </c>
      <c r="B718" s="4">
        <v>1</v>
      </c>
      <c r="C718" s="2">
        <v>2</v>
      </c>
    </row>
    <row r="719" spans="1:5" x14ac:dyDescent="0.25">
      <c r="A719">
        <v>718</v>
      </c>
      <c r="B719" s="4">
        <v>1</v>
      </c>
      <c r="C719" s="2">
        <v>2</v>
      </c>
    </row>
    <row r="720" spans="1:5" x14ac:dyDescent="0.25">
      <c r="A720">
        <v>719</v>
      </c>
      <c r="B720" s="4">
        <v>1</v>
      </c>
      <c r="C720" s="2">
        <v>2</v>
      </c>
    </row>
    <row r="721" spans="1:5" x14ac:dyDescent="0.25">
      <c r="A721">
        <v>720</v>
      </c>
      <c r="C721" s="2">
        <v>2</v>
      </c>
    </row>
    <row r="722" spans="1:5" x14ac:dyDescent="0.25">
      <c r="A722">
        <v>721</v>
      </c>
      <c r="C722" s="2">
        <v>2</v>
      </c>
    </row>
    <row r="723" spans="1:5" x14ac:dyDescent="0.25">
      <c r="A723">
        <v>722</v>
      </c>
      <c r="C723" s="2">
        <v>2</v>
      </c>
    </row>
    <row r="724" spans="1:5" x14ac:dyDescent="0.25">
      <c r="A724">
        <v>723</v>
      </c>
    </row>
    <row r="725" spans="1:5" x14ac:dyDescent="0.25">
      <c r="A725">
        <v>724</v>
      </c>
      <c r="D725" s="3">
        <v>3</v>
      </c>
      <c r="E725" s="5">
        <v>4</v>
      </c>
    </row>
    <row r="726" spans="1:5" x14ac:dyDescent="0.25">
      <c r="A726">
        <v>725</v>
      </c>
      <c r="D726" s="3">
        <v>3</v>
      </c>
      <c r="E726" s="5">
        <v>4</v>
      </c>
    </row>
    <row r="727" spans="1:5" x14ac:dyDescent="0.25">
      <c r="A727">
        <v>726</v>
      </c>
      <c r="D727" s="3">
        <v>3</v>
      </c>
      <c r="E727" s="5">
        <v>4</v>
      </c>
    </row>
    <row r="728" spans="1:5" x14ac:dyDescent="0.25">
      <c r="A728">
        <v>727</v>
      </c>
      <c r="D728" s="3">
        <v>3</v>
      </c>
      <c r="E728" s="5">
        <v>4</v>
      </c>
    </row>
    <row r="729" spans="1:5" x14ac:dyDescent="0.25">
      <c r="A729">
        <v>728</v>
      </c>
      <c r="D729" s="3">
        <v>3</v>
      </c>
      <c r="E729" s="5">
        <v>4</v>
      </c>
    </row>
    <row r="730" spans="1:5" x14ac:dyDescent="0.25">
      <c r="A730">
        <v>729</v>
      </c>
      <c r="D730" s="3">
        <v>3</v>
      </c>
      <c r="E730" s="5">
        <v>4</v>
      </c>
    </row>
    <row r="731" spans="1:5" x14ac:dyDescent="0.25">
      <c r="A731">
        <v>730</v>
      </c>
      <c r="D731" s="3">
        <v>3</v>
      </c>
      <c r="E731" s="5">
        <v>4</v>
      </c>
    </row>
    <row r="732" spans="1:5" x14ac:dyDescent="0.25">
      <c r="A732">
        <v>731</v>
      </c>
    </row>
    <row r="733" spans="1:5" x14ac:dyDescent="0.25">
      <c r="A733">
        <v>732</v>
      </c>
    </row>
    <row r="734" spans="1:5" x14ac:dyDescent="0.25">
      <c r="A734">
        <v>733</v>
      </c>
    </row>
    <row r="735" spans="1:5" x14ac:dyDescent="0.25">
      <c r="A735">
        <v>734</v>
      </c>
    </row>
    <row r="736" spans="1:5" x14ac:dyDescent="0.25">
      <c r="A736">
        <v>735</v>
      </c>
      <c r="B736" s="4">
        <v>1</v>
      </c>
    </row>
    <row r="737" spans="1:5" x14ac:dyDescent="0.25">
      <c r="A737">
        <v>736</v>
      </c>
      <c r="B737" s="4">
        <v>1</v>
      </c>
    </row>
    <row r="738" spans="1:5" x14ac:dyDescent="0.25">
      <c r="A738">
        <v>737</v>
      </c>
      <c r="B738" s="4">
        <v>1</v>
      </c>
    </row>
    <row r="739" spans="1:5" x14ac:dyDescent="0.25">
      <c r="A739">
        <v>738</v>
      </c>
      <c r="B739" s="4">
        <v>1</v>
      </c>
    </row>
    <row r="740" spans="1:5" x14ac:dyDescent="0.25">
      <c r="A740">
        <v>739</v>
      </c>
      <c r="B740" s="4">
        <v>1</v>
      </c>
    </row>
    <row r="741" spans="1:5" x14ac:dyDescent="0.25">
      <c r="A741">
        <v>740</v>
      </c>
      <c r="B741" s="4">
        <v>1</v>
      </c>
      <c r="C741" s="2">
        <v>2</v>
      </c>
    </row>
    <row r="742" spans="1:5" x14ac:dyDescent="0.25">
      <c r="A742">
        <v>741</v>
      </c>
      <c r="B742" s="4">
        <v>1</v>
      </c>
      <c r="C742" s="2">
        <v>2</v>
      </c>
    </row>
    <row r="743" spans="1:5" x14ac:dyDescent="0.25">
      <c r="A743">
        <v>742</v>
      </c>
      <c r="C743" s="2">
        <v>2</v>
      </c>
    </row>
    <row r="744" spans="1:5" x14ac:dyDescent="0.25">
      <c r="A744">
        <v>743</v>
      </c>
      <c r="C744" s="2">
        <v>2</v>
      </c>
    </row>
    <row r="745" spans="1:5" x14ac:dyDescent="0.25">
      <c r="A745">
        <v>744</v>
      </c>
      <c r="C745" s="2">
        <v>2</v>
      </c>
    </row>
    <row r="746" spans="1:5" x14ac:dyDescent="0.25">
      <c r="A746">
        <v>745</v>
      </c>
      <c r="C746" s="2">
        <v>2</v>
      </c>
    </row>
    <row r="747" spans="1:5" x14ac:dyDescent="0.25">
      <c r="A747">
        <v>746</v>
      </c>
    </row>
    <row r="748" spans="1:5" x14ac:dyDescent="0.25">
      <c r="A748">
        <v>747</v>
      </c>
      <c r="D748" s="3">
        <v>3</v>
      </c>
      <c r="E748" s="5">
        <v>4</v>
      </c>
    </row>
    <row r="749" spans="1:5" x14ac:dyDescent="0.25">
      <c r="A749">
        <v>748</v>
      </c>
      <c r="D749" s="3">
        <v>3</v>
      </c>
      <c r="E749" s="5">
        <v>4</v>
      </c>
    </row>
    <row r="750" spans="1:5" x14ac:dyDescent="0.25">
      <c r="A750">
        <v>749</v>
      </c>
      <c r="D750" s="3">
        <v>3</v>
      </c>
      <c r="E750" s="5">
        <v>4</v>
      </c>
    </row>
    <row r="751" spans="1:5" x14ac:dyDescent="0.25">
      <c r="A751">
        <v>750</v>
      </c>
      <c r="D751" s="3">
        <v>3</v>
      </c>
      <c r="E751" s="5">
        <v>4</v>
      </c>
    </row>
    <row r="752" spans="1:5" x14ac:dyDescent="0.25">
      <c r="A752">
        <v>751</v>
      </c>
      <c r="D752" s="3">
        <v>3</v>
      </c>
      <c r="E752" s="5">
        <v>4</v>
      </c>
    </row>
    <row r="753" spans="1:5" x14ac:dyDescent="0.25">
      <c r="A753">
        <v>752</v>
      </c>
      <c r="D753" s="3">
        <v>3</v>
      </c>
      <c r="E753" s="5">
        <v>4</v>
      </c>
    </row>
    <row r="754" spans="1:5" x14ac:dyDescent="0.25">
      <c r="A754">
        <v>753</v>
      </c>
      <c r="D754" s="3">
        <v>3</v>
      </c>
      <c r="E754" s="5">
        <v>4</v>
      </c>
    </row>
    <row r="755" spans="1:5" x14ac:dyDescent="0.25">
      <c r="A755">
        <v>754</v>
      </c>
      <c r="D755" s="3">
        <v>3</v>
      </c>
      <c r="E755" s="5">
        <v>4</v>
      </c>
    </row>
    <row r="756" spans="1:5" x14ac:dyDescent="0.25">
      <c r="A756">
        <v>755</v>
      </c>
    </row>
    <row r="757" spans="1:5" x14ac:dyDescent="0.25">
      <c r="A757">
        <v>756</v>
      </c>
      <c r="B757" s="4">
        <v>1</v>
      </c>
    </row>
    <row r="758" spans="1:5" x14ac:dyDescent="0.25">
      <c r="A758">
        <v>757</v>
      </c>
      <c r="B758" s="4">
        <v>1</v>
      </c>
    </row>
    <row r="759" spans="1:5" x14ac:dyDescent="0.25">
      <c r="A759">
        <v>758</v>
      </c>
      <c r="B759" s="4">
        <v>1</v>
      </c>
    </row>
    <row r="760" spans="1:5" x14ac:dyDescent="0.25">
      <c r="A760">
        <v>759</v>
      </c>
      <c r="B760" s="4">
        <v>1</v>
      </c>
    </row>
    <row r="761" spans="1:5" x14ac:dyDescent="0.25">
      <c r="A761">
        <v>760</v>
      </c>
      <c r="B761" s="4">
        <v>1</v>
      </c>
    </row>
    <row r="762" spans="1:5" x14ac:dyDescent="0.25">
      <c r="A762">
        <v>761</v>
      </c>
      <c r="B762" s="4">
        <v>1</v>
      </c>
      <c r="C762" s="2">
        <v>2</v>
      </c>
    </row>
    <row r="763" spans="1:5" x14ac:dyDescent="0.25">
      <c r="A763">
        <v>762</v>
      </c>
      <c r="B763" s="4">
        <v>1</v>
      </c>
      <c r="C763" s="2">
        <v>2</v>
      </c>
    </row>
    <row r="764" spans="1:5" x14ac:dyDescent="0.25">
      <c r="A764">
        <v>763</v>
      </c>
      <c r="B764" s="4">
        <v>1</v>
      </c>
      <c r="C764" s="2">
        <v>2</v>
      </c>
    </row>
    <row r="765" spans="1:5" x14ac:dyDescent="0.25">
      <c r="A765">
        <v>764</v>
      </c>
      <c r="B765" s="4">
        <v>1</v>
      </c>
      <c r="C765" s="2">
        <v>2</v>
      </c>
    </row>
    <row r="766" spans="1:5" x14ac:dyDescent="0.25">
      <c r="A766">
        <v>765</v>
      </c>
      <c r="C766" s="2">
        <v>2</v>
      </c>
    </row>
    <row r="767" spans="1:5" x14ac:dyDescent="0.25">
      <c r="A767">
        <v>766</v>
      </c>
      <c r="C767" s="2">
        <v>2</v>
      </c>
    </row>
    <row r="768" spans="1:5" x14ac:dyDescent="0.25">
      <c r="A768">
        <v>767</v>
      </c>
      <c r="C768" s="2">
        <v>2</v>
      </c>
    </row>
    <row r="769" spans="1:5" x14ac:dyDescent="0.25">
      <c r="A769">
        <v>768</v>
      </c>
      <c r="C769" s="2">
        <v>2</v>
      </c>
    </row>
    <row r="770" spans="1:5" x14ac:dyDescent="0.25">
      <c r="A770">
        <v>769</v>
      </c>
      <c r="E770" s="5">
        <v>4</v>
      </c>
    </row>
    <row r="771" spans="1:5" x14ac:dyDescent="0.25">
      <c r="A771">
        <v>770</v>
      </c>
      <c r="D771" s="3">
        <v>3</v>
      </c>
      <c r="E771" s="5">
        <v>4</v>
      </c>
    </row>
    <row r="772" spans="1:5" x14ac:dyDescent="0.25">
      <c r="A772">
        <v>771</v>
      </c>
      <c r="D772" s="3">
        <v>3</v>
      </c>
      <c r="E772" s="5">
        <v>4</v>
      </c>
    </row>
    <row r="773" spans="1:5" x14ac:dyDescent="0.25">
      <c r="A773">
        <v>772</v>
      </c>
      <c r="D773" s="3">
        <v>3</v>
      </c>
      <c r="E773" s="5">
        <v>4</v>
      </c>
    </row>
    <row r="774" spans="1:5" x14ac:dyDescent="0.25">
      <c r="A774">
        <v>773</v>
      </c>
      <c r="D774" s="3">
        <v>3</v>
      </c>
      <c r="E774" s="5">
        <v>4</v>
      </c>
    </row>
    <row r="775" spans="1:5" x14ac:dyDescent="0.25">
      <c r="A775">
        <v>774</v>
      </c>
      <c r="D775" s="3">
        <v>3</v>
      </c>
      <c r="E775" s="5">
        <v>4</v>
      </c>
    </row>
    <row r="776" spans="1:5" x14ac:dyDescent="0.25">
      <c r="A776">
        <v>775</v>
      </c>
      <c r="D776" s="3">
        <v>3</v>
      </c>
      <c r="E776" s="5">
        <v>4</v>
      </c>
    </row>
    <row r="777" spans="1:5" x14ac:dyDescent="0.25">
      <c r="A777">
        <v>776</v>
      </c>
      <c r="D777" s="3">
        <v>3</v>
      </c>
      <c r="E777" s="5">
        <v>4</v>
      </c>
    </row>
    <row r="778" spans="1:5" x14ac:dyDescent="0.25">
      <c r="A778">
        <v>777</v>
      </c>
      <c r="D778" s="3">
        <v>3</v>
      </c>
    </row>
    <row r="779" spans="1:5" x14ac:dyDescent="0.25">
      <c r="A779">
        <v>778</v>
      </c>
      <c r="B779" s="4">
        <v>1</v>
      </c>
    </row>
    <row r="780" spans="1:5" x14ac:dyDescent="0.25">
      <c r="A780">
        <v>779</v>
      </c>
      <c r="B780" s="4">
        <v>1</v>
      </c>
    </row>
    <row r="781" spans="1:5" x14ac:dyDescent="0.25">
      <c r="A781">
        <v>780</v>
      </c>
      <c r="B781" s="4">
        <v>1</v>
      </c>
    </row>
    <row r="782" spans="1:5" x14ac:dyDescent="0.25">
      <c r="A782">
        <v>781</v>
      </c>
      <c r="B782" s="4">
        <v>1</v>
      </c>
    </row>
    <row r="783" spans="1:5" x14ac:dyDescent="0.25">
      <c r="A783">
        <v>782</v>
      </c>
      <c r="B783" s="4">
        <v>1</v>
      </c>
    </row>
    <row r="784" spans="1:5" x14ac:dyDescent="0.25">
      <c r="A784">
        <v>783</v>
      </c>
      <c r="B784" s="4">
        <v>1</v>
      </c>
    </row>
    <row r="785" spans="1:5" x14ac:dyDescent="0.25">
      <c r="A785">
        <v>784</v>
      </c>
      <c r="B785" s="4">
        <v>1</v>
      </c>
    </row>
    <row r="786" spans="1:5" x14ac:dyDescent="0.25">
      <c r="A786">
        <v>785</v>
      </c>
      <c r="B786" s="4">
        <v>1</v>
      </c>
      <c r="C786" s="2">
        <v>2</v>
      </c>
    </row>
    <row r="787" spans="1:5" x14ac:dyDescent="0.25">
      <c r="A787">
        <v>786</v>
      </c>
      <c r="B787" s="4">
        <v>1</v>
      </c>
      <c r="C787" s="2">
        <v>2</v>
      </c>
    </row>
    <row r="788" spans="1:5" x14ac:dyDescent="0.25">
      <c r="A788">
        <v>787</v>
      </c>
      <c r="B788" s="4">
        <v>1</v>
      </c>
      <c r="C788" s="2">
        <v>2</v>
      </c>
    </row>
    <row r="789" spans="1:5" x14ac:dyDescent="0.25">
      <c r="A789">
        <v>788</v>
      </c>
      <c r="C789" s="2">
        <v>2</v>
      </c>
    </row>
    <row r="790" spans="1:5" x14ac:dyDescent="0.25">
      <c r="A790">
        <v>789</v>
      </c>
      <c r="C790" s="2">
        <v>2</v>
      </c>
    </row>
    <row r="791" spans="1:5" x14ac:dyDescent="0.25">
      <c r="A791">
        <v>790</v>
      </c>
      <c r="C791" s="2">
        <v>2</v>
      </c>
    </row>
    <row r="792" spans="1:5" x14ac:dyDescent="0.25">
      <c r="A792">
        <v>791</v>
      </c>
      <c r="C792" s="2">
        <v>2</v>
      </c>
    </row>
    <row r="793" spans="1:5" x14ac:dyDescent="0.25">
      <c r="A793">
        <v>792</v>
      </c>
      <c r="C793" s="2">
        <v>2</v>
      </c>
    </row>
    <row r="794" spans="1:5" x14ac:dyDescent="0.25">
      <c r="A794">
        <v>793</v>
      </c>
      <c r="D794" s="3">
        <v>3</v>
      </c>
      <c r="E794" s="5">
        <v>4</v>
      </c>
    </row>
    <row r="795" spans="1:5" x14ac:dyDescent="0.25">
      <c r="A795">
        <v>794</v>
      </c>
      <c r="D795" s="3">
        <v>3</v>
      </c>
      <c r="E795" s="5">
        <v>4</v>
      </c>
    </row>
    <row r="796" spans="1:5" x14ac:dyDescent="0.25">
      <c r="A796">
        <v>795</v>
      </c>
      <c r="D796" s="3">
        <v>3</v>
      </c>
      <c r="E796" s="5">
        <v>4</v>
      </c>
    </row>
    <row r="797" spans="1:5" x14ac:dyDescent="0.25">
      <c r="A797">
        <v>796</v>
      </c>
      <c r="D797" s="3">
        <v>3</v>
      </c>
      <c r="E797" s="5">
        <v>4</v>
      </c>
    </row>
    <row r="798" spans="1:5" x14ac:dyDescent="0.25">
      <c r="A798">
        <v>797</v>
      </c>
      <c r="D798" s="3">
        <v>3</v>
      </c>
      <c r="E798" s="5">
        <v>4</v>
      </c>
    </row>
    <row r="799" spans="1:5" x14ac:dyDescent="0.25">
      <c r="A799">
        <v>798</v>
      </c>
      <c r="D799" s="3">
        <v>3</v>
      </c>
      <c r="E799" s="5">
        <v>4</v>
      </c>
    </row>
    <row r="800" spans="1:5" x14ac:dyDescent="0.25">
      <c r="A800">
        <v>799</v>
      </c>
      <c r="D800" s="3">
        <v>3</v>
      </c>
      <c r="E800" s="5">
        <v>4</v>
      </c>
    </row>
    <row r="801" spans="1:6" x14ac:dyDescent="0.25">
      <c r="A801">
        <v>800</v>
      </c>
      <c r="B801" s="4">
        <v>1</v>
      </c>
      <c r="D801" s="3">
        <v>3</v>
      </c>
      <c r="E801" s="5">
        <v>4</v>
      </c>
    </row>
    <row r="802" spans="1:6" x14ac:dyDescent="0.25">
      <c r="A802">
        <v>801</v>
      </c>
      <c r="B802" s="4">
        <v>1</v>
      </c>
      <c r="D802" s="3">
        <v>3</v>
      </c>
      <c r="E802" s="5">
        <v>4</v>
      </c>
    </row>
    <row r="803" spans="1:6" x14ac:dyDescent="0.25">
      <c r="A803">
        <v>802</v>
      </c>
      <c r="B803" s="4">
        <v>1</v>
      </c>
      <c r="D803" s="3">
        <v>3</v>
      </c>
      <c r="E803" s="5">
        <v>4</v>
      </c>
    </row>
    <row r="804" spans="1:6" x14ac:dyDescent="0.25">
      <c r="A804">
        <v>803</v>
      </c>
      <c r="B804" s="4">
        <v>1</v>
      </c>
    </row>
    <row r="805" spans="1:6" x14ac:dyDescent="0.25">
      <c r="A805">
        <v>804</v>
      </c>
      <c r="B805" s="4">
        <v>1</v>
      </c>
    </row>
    <row r="806" spans="1:6" x14ac:dyDescent="0.25">
      <c r="A806">
        <v>805</v>
      </c>
      <c r="B806" s="4">
        <v>1</v>
      </c>
    </row>
    <row r="807" spans="1:6" x14ac:dyDescent="0.25">
      <c r="A807">
        <v>806</v>
      </c>
      <c r="B807" s="4">
        <v>1</v>
      </c>
    </row>
    <row r="808" spans="1:6" x14ac:dyDescent="0.25">
      <c r="A808">
        <v>807</v>
      </c>
      <c r="B808" s="4">
        <v>1</v>
      </c>
    </row>
    <row r="809" spans="1:6" x14ac:dyDescent="0.25">
      <c r="A809">
        <v>808</v>
      </c>
      <c r="B809" s="4">
        <v>1</v>
      </c>
      <c r="C809" s="2">
        <v>2</v>
      </c>
    </row>
    <row r="810" spans="1:6" x14ac:dyDescent="0.25">
      <c r="A810">
        <v>809</v>
      </c>
      <c r="B810" s="4">
        <v>1</v>
      </c>
      <c r="C810" s="2">
        <v>2</v>
      </c>
    </row>
    <row r="811" spans="1:6" x14ac:dyDescent="0.25">
      <c r="A811">
        <v>810</v>
      </c>
      <c r="B811" s="4">
        <v>1</v>
      </c>
      <c r="C811" s="2">
        <v>2</v>
      </c>
    </row>
    <row r="812" spans="1:6" x14ac:dyDescent="0.25">
      <c r="A812">
        <v>811</v>
      </c>
      <c r="B812" s="4">
        <v>1</v>
      </c>
      <c r="C812" s="2">
        <v>2</v>
      </c>
    </row>
    <row r="813" spans="1:6" x14ac:dyDescent="0.25">
      <c r="A813">
        <v>812</v>
      </c>
      <c r="C813" s="2">
        <v>2</v>
      </c>
    </row>
    <row r="814" spans="1:6" x14ac:dyDescent="0.25">
      <c r="A814">
        <v>813</v>
      </c>
      <c r="C814" s="2">
        <v>2</v>
      </c>
      <c r="F814" t="s">
        <v>22</v>
      </c>
    </row>
    <row r="815" spans="1:6" x14ac:dyDescent="0.25">
      <c r="A815">
        <v>814</v>
      </c>
    </row>
    <row r="816" spans="1:6" x14ac:dyDescent="0.25">
      <c r="A816">
        <v>815</v>
      </c>
      <c r="F816" t="s">
        <v>22</v>
      </c>
    </row>
    <row r="817" spans="1:5" x14ac:dyDescent="0.25">
      <c r="A817">
        <v>816</v>
      </c>
      <c r="B817" s="4">
        <v>1</v>
      </c>
      <c r="C817" s="2">
        <v>2</v>
      </c>
    </row>
    <row r="818" spans="1:5" x14ac:dyDescent="0.25">
      <c r="A818">
        <v>817</v>
      </c>
      <c r="B818" s="4">
        <v>1</v>
      </c>
      <c r="C818" s="2">
        <v>2</v>
      </c>
    </row>
    <row r="819" spans="1:5" x14ac:dyDescent="0.25">
      <c r="A819">
        <v>818</v>
      </c>
      <c r="B819" s="4">
        <v>1</v>
      </c>
      <c r="C819" s="2">
        <v>2</v>
      </c>
    </row>
    <row r="820" spans="1:5" x14ac:dyDescent="0.25">
      <c r="A820">
        <v>819</v>
      </c>
      <c r="B820" s="4">
        <v>1</v>
      </c>
      <c r="C820" s="2">
        <v>2</v>
      </c>
    </row>
    <row r="821" spans="1:5" x14ac:dyDescent="0.25">
      <c r="A821">
        <v>820</v>
      </c>
      <c r="B821" s="4">
        <v>1</v>
      </c>
      <c r="C821" s="2">
        <v>2</v>
      </c>
    </row>
    <row r="822" spans="1:5" x14ac:dyDescent="0.25">
      <c r="A822">
        <v>821</v>
      </c>
      <c r="B822" s="4">
        <v>1</v>
      </c>
      <c r="C822" s="2">
        <v>2</v>
      </c>
    </row>
    <row r="823" spans="1:5" x14ac:dyDescent="0.25">
      <c r="A823">
        <v>822</v>
      </c>
      <c r="B823" s="4">
        <v>1</v>
      </c>
      <c r="C823" s="2">
        <v>2</v>
      </c>
    </row>
    <row r="824" spans="1:5" x14ac:dyDescent="0.25">
      <c r="A824">
        <v>823</v>
      </c>
      <c r="C824" s="2">
        <v>2</v>
      </c>
    </row>
    <row r="825" spans="1:5" x14ac:dyDescent="0.25">
      <c r="A825">
        <v>824</v>
      </c>
      <c r="D825" s="3">
        <v>3</v>
      </c>
      <c r="E825" s="5">
        <v>4</v>
      </c>
    </row>
    <row r="826" spans="1:5" x14ac:dyDescent="0.25">
      <c r="A826">
        <v>825</v>
      </c>
      <c r="D826" s="3">
        <v>3</v>
      </c>
      <c r="E826" s="5">
        <v>4</v>
      </c>
    </row>
    <row r="827" spans="1:5" x14ac:dyDescent="0.25">
      <c r="A827">
        <v>826</v>
      </c>
      <c r="D827" s="3">
        <v>3</v>
      </c>
      <c r="E827" s="5">
        <v>4</v>
      </c>
    </row>
    <row r="828" spans="1:5" x14ac:dyDescent="0.25">
      <c r="A828">
        <v>827</v>
      </c>
      <c r="D828" s="3">
        <v>3</v>
      </c>
      <c r="E828" s="5">
        <v>4</v>
      </c>
    </row>
    <row r="829" spans="1:5" x14ac:dyDescent="0.25">
      <c r="A829">
        <v>828</v>
      </c>
      <c r="D829" s="3">
        <v>3</v>
      </c>
      <c r="E829" s="5">
        <v>4</v>
      </c>
    </row>
    <row r="830" spans="1:5" x14ac:dyDescent="0.25">
      <c r="A830">
        <v>829</v>
      </c>
      <c r="D830" s="3">
        <v>3</v>
      </c>
      <c r="E830" s="5">
        <v>4</v>
      </c>
    </row>
    <row r="831" spans="1:5" x14ac:dyDescent="0.25">
      <c r="A831">
        <v>830</v>
      </c>
      <c r="D831" s="3">
        <v>3</v>
      </c>
      <c r="E831" s="5">
        <v>4</v>
      </c>
    </row>
    <row r="832" spans="1:5" x14ac:dyDescent="0.25">
      <c r="A832">
        <v>831</v>
      </c>
      <c r="D832" s="3">
        <v>3</v>
      </c>
    </row>
    <row r="833" spans="1:5" x14ac:dyDescent="0.25">
      <c r="A833">
        <v>832</v>
      </c>
    </row>
    <row r="834" spans="1:5" x14ac:dyDescent="0.25">
      <c r="A834">
        <v>833</v>
      </c>
    </row>
    <row r="835" spans="1:5" x14ac:dyDescent="0.25">
      <c r="A835">
        <v>834</v>
      </c>
    </row>
    <row r="836" spans="1:5" x14ac:dyDescent="0.25">
      <c r="A836">
        <v>835</v>
      </c>
    </row>
    <row r="837" spans="1:5" x14ac:dyDescent="0.25">
      <c r="A837">
        <v>836</v>
      </c>
    </row>
    <row r="838" spans="1:5" x14ac:dyDescent="0.25">
      <c r="A838">
        <v>837</v>
      </c>
    </row>
    <row r="839" spans="1:5" x14ac:dyDescent="0.25">
      <c r="A839">
        <v>838</v>
      </c>
      <c r="B839" s="4">
        <v>1</v>
      </c>
    </row>
    <row r="840" spans="1:5" x14ac:dyDescent="0.25">
      <c r="A840">
        <v>839</v>
      </c>
      <c r="B840" s="4">
        <v>1</v>
      </c>
    </row>
    <row r="841" spans="1:5" x14ac:dyDescent="0.25">
      <c r="A841">
        <v>840</v>
      </c>
      <c r="B841" s="4">
        <v>1</v>
      </c>
      <c r="C841" s="2">
        <v>2</v>
      </c>
    </row>
    <row r="842" spans="1:5" x14ac:dyDescent="0.25">
      <c r="A842">
        <v>841</v>
      </c>
      <c r="B842" s="4">
        <v>1</v>
      </c>
      <c r="C842" s="2">
        <v>2</v>
      </c>
    </row>
    <row r="843" spans="1:5" x14ac:dyDescent="0.25">
      <c r="A843">
        <v>842</v>
      </c>
      <c r="B843" s="4">
        <v>1</v>
      </c>
      <c r="C843" s="2">
        <v>2</v>
      </c>
    </row>
    <row r="844" spans="1:5" x14ac:dyDescent="0.25">
      <c r="A844">
        <v>843</v>
      </c>
      <c r="B844" s="4">
        <v>1</v>
      </c>
      <c r="C844" s="2">
        <v>2</v>
      </c>
    </row>
    <row r="845" spans="1:5" x14ac:dyDescent="0.25">
      <c r="A845">
        <v>844</v>
      </c>
      <c r="B845" s="4">
        <v>1</v>
      </c>
      <c r="C845" s="2">
        <v>2</v>
      </c>
    </row>
    <row r="846" spans="1:5" x14ac:dyDescent="0.25">
      <c r="A846">
        <v>845</v>
      </c>
      <c r="C846" s="2">
        <v>2</v>
      </c>
    </row>
    <row r="847" spans="1:5" x14ac:dyDescent="0.25">
      <c r="A847">
        <v>846</v>
      </c>
      <c r="E847" s="5">
        <v>4</v>
      </c>
    </row>
    <row r="848" spans="1:5" x14ac:dyDescent="0.25">
      <c r="A848">
        <v>847</v>
      </c>
      <c r="D848" s="3">
        <v>3</v>
      </c>
      <c r="E848" s="5">
        <v>4</v>
      </c>
    </row>
    <row r="849" spans="1:5" x14ac:dyDescent="0.25">
      <c r="A849">
        <v>848</v>
      </c>
      <c r="D849" s="3">
        <v>3</v>
      </c>
      <c r="E849" s="5">
        <v>4</v>
      </c>
    </row>
    <row r="850" spans="1:5" x14ac:dyDescent="0.25">
      <c r="A850">
        <v>849</v>
      </c>
      <c r="D850" s="3">
        <v>3</v>
      </c>
      <c r="E850" s="5">
        <v>4</v>
      </c>
    </row>
    <row r="851" spans="1:5" x14ac:dyDescent="0.25">
      <c r="A851">
        <v>850</v>
      </c>
      <c r="D851" s="3">
        <v>3</v>
      </c>
      <c r="E851" s="5">
        <v>4</v>
      </c>
    </row>
    <row r="852" spans="1:5" x14ac:dyDescent="0.25">
      <c r="A852">
        <v>851</v>
      </c>
      <c r="D852" s="3">
        <v>3</v>
      </c>
      <c r="E852" s="5">
        <v>4</v>
      </c>
    </row>
    <row r="853" spans="1:5" x14ac:dyDescent="0.25">
      <c r="A853">
        <v>852</v>
      </c>
      <c r="D853" s="3">
        <v>3</v>
      </c>
      <c r="E853" s="5">
        <v>4</v>
      </c>
    </row>
    <row r="854" spans="1:5" x14ac:dyDescent="0.25">
      <c r="A854">
        <v>853</v>
      </c>
      <c r="D854" s="3">
        <v>3</v>
      </c>
      <c r="E854" s="5">
        <v>4</v>
      </c>
    </row>
    <row r="855" spans="1:5" x14ac:dyDescent="0.25">
      <c r="A855">
        <v>854</v>
      </c>
      <c r="D855" s="3">
        <v>3</v>
      </c>
    </row>
    <row r="856" spans="1:5" x14ac:dyDescent="0.25">
      <c r="A856">
        <v>855</v>
      </c>
    </row>
    <row r="857" spans="1:5" x14ac:dyDescent="0.25">
      <c r="A857">
        <v>856</v>
      </c>
    </row>
    <row r="858" spans="1:5" x14ac:dyDescent="0.25">
      <c r="A858">
        <v>857</v>
      </c>
      <c r="B858" s="4">
        <v>1</v>
      </c>
    </row>
    <row r="859" spans="1:5" x14ac:dyDescent="0.25">
      <c r="A859">
        <v>858</v>
      </c>
      <c r="B859" s="4">
        <v>1</v>
      </c>
    </row>
    <row r="860" spans="1:5" x14ac:dyDescent="0.25">
      <c r="A860">
        <v>859</v>
      </c>
      <c r="B860" s="4">
        <v>1</v>
      </c>
    </row>
    <row r="861" spans="1:5" x14ac:dyDescent="0.25">
      <c r="A861">
        <v>860</v>
      </c>
      <c r="B861" s="4">
        <v>1</v>
      </c>
      <c r="C861" s="2">
        <v>2</v>
      </c>
    </row>
    <row r="862" spans="1:5" x14ac:dyDescent="0.25">
      <c r="A862">
        <v>861</v>
      </c>
      <c r="B862" s="4">
        <v>1</v>
      </c>
      <c r="C862" s="2">
        <v>2</v>
      </c>
    </row>
    <row r="863" spans="1:5" x14ac:dyDescent="0.25">
      <c r="A863">
        <v>862</v>
      </c>
      <c r="B863" s="4">
        <v>1</v>
      </c>
      <c r="C863" s="2">
        <v>2</v>
      </c>
    </row>
    <row r="864" spans="1:5" x14ac:dyDescent="0.25">
      <c r="A864">
        <v>863</v>
      </c>
      <c r="B864" s="4">
        <v>1</v>
      </c>
      <c r="C864" s="2">
        <v>2</v>
      </c>
    </row>
    <row r="865" spans="1:5" x14ac:dyDescent="0.25">
      <c r="A865">
        <v>864</v>
      </c>
      <c r="C865" s="2">
        <v>2</v>
      </c>
    </row>
    <row r="866" spans="1:5" x14ac:dyDescent="0.25">
      <c r="A866">
        <v>865</v>
      </c>
      <c r="C866" s="2">
        <v>2</v>
      </c>
    </row>
    <row r="867" spans="1:5" x14ac:dyDescent="0.25">
      <c r="A867">
        <v>866</v>
      </c>
      <c r="C867" s="2">
        <v>2</v>
      </c>
    </row>
    <row r="868" spans="1:5" x14ac:dyDescent="0.25">
      <c r="A868">
        <v>867</v>
      </c>
      <c r="D868" s="3">
        <v>3</v>
      </c>
      <c r="E868" s="5">
        <v>4</v>
      </c>
    </row>
    <row r="869" spans="1:5" x14ac:dyDescent="0.25">
      <c r="A869">
        <v>868</v>
      </c>
      <c r="D869" s="3">
        <v>3</v>
      </c>
      <c r="E869" s="5">
        <v>4</v>
      </c>
    </row>
    <row r="870" spans="1:5" x14ac:dyDescent="0.25">
      <c r="A870">
        <v>869</v>
      </c>
      <c r="D870" s="3">
        <v>3</v>
      </c>
      <c r="E870" s="5">
        <v>4</v>
      </c>
    </row>
    <row r="871" spans="1:5" x14ac:dyDescent="0.25">
      <c r="A871">
        <v>870</v>
      </c>
      <c r="D871" s="3">
        <v>3</v>
      </c>
      <c r="E871" s="5">
        <v>4</v>
      </c>
    </row>
    <row r="872" spans="1:5" x14ac:dyDescent="0.25">
      <c r="A872">
        <v>871</v>
      </c>
      <c r="D872" s="3">
        <v>3</v>
      </c>
      <c r="E872" s="5">
        <v>4</v>
      </c>
    </row>
    <row r="873" spans="1:5" x14ac:dyDescent="0.25">
      <c r="A873">
        <v>872</v>
      </c>
      <c r="D873" s="3">
        <v>3</v>
      </c>
      <c r="E873" s="5">
        <v>4</v>
      </c>
    </row>
    <row r="874" spans="1:5" x14ac:dyDescent="0.25">
      <c r="A874">
        <v>873</v>
      </c>
      <c r="D874" s="3">
        <v>3</v>
      </c>
      <c r="E874" s="5">
        <v>4</v>
      </c>
    </row>
    <row r="875" spans="1:5" x14ac:dyDescent="0.25">
      <c r="A875">
        <v>874</v>
      </c>
      <c r="D875" s="3">
        <v>3</v>
      </c>
      <c r="E875" s="5">
        <v>4</v>
      </c>
    </row>
    <row r="876" spans="1:5" x14ac:dyDescent="0.25">
      <c r="A876">
        <v>875</v>
      </c>
      <c r="D876" s="3">
        <v>3</v>
      </c>
    </row>
    <row r="877" spans="1:5" x14ac:dyDescent="0.25">
      <c r="A877">
        <v>876</v>
      </c>
    </row>
    <row r="878" spans="1:5" x14ac:dyDescent="0.25">
      <c r="A878">
        <v>877</v>
      </c>
    </row>
    <row r="879" spans="1:5" x14ac:dyDescent="0.25">
      <c r="A879">
        <v>878</v>
      </c>
      <c r="B879" s="4">
        <v>1</v>
      </c>
    </row>
    <row r="880" spans="1:5" x14ac:dyDescent="0.25">
      <c r="A880">
        <v>879</v>
      </c>
      <c r="B880" s="4">
        <v>1</v>
      </c>
    </row>
    <row r="881" spans="1:5" x14ac:dyDescent="0.25">
      <c r="A881">
        <v>880</v>
      </c>
      <c r="B881" s="4">
        <v>1</v>
      </c>
      <c r="C881" s="2">
        <v>2</v>
      </c>
    </row>
    <row r="882" spans="1:5" x14ac:dyDescent="0.25">
      <c r="A882">
        <v>881</v>
      </c>
      <c r="B882" s="4">
        <v>1</v>
      </c>
      <c r="C882" s="2">
        <v>2</v>
      </c>
    </row>
    <row r="883" spans="1:5" x14ac:dyDescent="0.25">
      <c r="A883">
        <v>882</v>
      </c>
      <c r="B883" s="4">
        <v>1</v>
      </c>
      <c r="C883" s="2">
        <v>2</v>
      </c>
    </row>
    <row r="884" spans="1:5" x14ac:dyDescent="0.25">
      <c r="A884">
        <v>883</v>
      </c>
      <c r="B884" s="4">
        <v>1</v>
      </c>
      <c r="C884" s="2">
        <v>2</v>
      </c>
    </row>
    <row r="885" spans="1:5" x14ac:dyDescent="0.25">
      <c r="A885">
        <v>884</v>
      </c>
      <c r="B885" s="4">
        <v>1</v>
      </c>
      <c r="C885" s="2">
        <v>2</v>
      </c>
    </row>
    <row r="886" spans="1:5" x14ac:dyDescent="0.25">
      <c r="A886">
        <v>885</v>
      </c>
      <c r="B886" s="4">
        <v>1</v>
      </c>
      <c r="C886" s="2">
        <v>2</v>
      </c>
    </row>
    <row r="887" spans="1:5" x14ac:dyDescent="0.25">
      <c r="A887">
        <v>886</v>
      </c>
      <c r="C887" s="2">
        <v>2</v>
      </c>
    </row>
    <row r="888" spans="1:5" x14ac:dyDescent="0.25">
      <c r="A888">
        <v>887</v>
      </c>
    </row>
    <row r="889" spans="1:5" x14ac:dyDescent="0.25">
      <c r="A889">
        <v>888</v>
      </c>
    </row>
    <row r="890" spans="1:5" x14ac:dyDescent="0.25">
      <c r="A890">
        <v>889</v>
      </c>
      <c r="D890" s="3">
        <v>3</v>
      </c>
      <c r="E890" s="5">
        <v>4</v>
      </c>
    </row>
    <row r="891" spans="1:5" x14ac:dyDescent="0.25">
      <c r="A891">
        <v>890</v>
      </c>
      <c r="D891" s="3">
        <v>3</v>
      </c>
      <c r="E891" s="5">
        <v>4</v>
      </c>
    </row>
    <row r="892" spans="1:5" x14ac:dyDescent="0.25">
      <c r="A892">
        <v>891</v>
      </c>
      <c r="D892" s="3">
        <v>3</v>
      </c>
      <c r="E892" s="5">
        <v>4</v>
      </c>
    </row>
    <row r="893" spans="1:5" x14ac:dyDescent="0.25">
      <c r="A893">
        <v>892</v>
      </c>
      <c r="D893" s="3">
        <v>3</v>
      </c>
      <c r="E893" s="5">
        <v>4</v>
      </c>
    </row>
    <row r="894" spans="1:5" x14ac:dyDescent="0.25">
      <c r="A894">
        <v>893</v>
      </c>
      <c r="D894" s="3">
        <v>3</v>
      </c>
      <c r="E894" s="5">
        <v>4</v>
      </c>
    </row>
    <row r="895" spans="1:5" x14ac:dyDescent="0.25">
      <c r="A895">
        <v>894</v>
      </c>
      <c r="D895" s="3">
        <v>3</v>
      </c>
      <c r="E895" s="5">
        <v>4</v>
      </c>
    </row>
    <row r="896" spans="1:5" x14ac:dyDescent="0.25">
      <c r="A896">
        <v>895</v>
      </c>
      <c r="D896" s="3">
        <v>3</v>
      </c>
      <c r="E896" s="5">
        <v>4</v>
      </c>
    </row>
    <row r="897" spans="1:4" x14ac:dyDescent="0.25">
      <c r="A897">
        <v>896</v>
      </c>
      <c r="D897" s="3">
        <v>3</v>
      </c>
    </row>
    <row r="898" spans="1:4" x14ac:dyDescent="0.25">
      <c r="A898">
        <v>897</v>
      </c>
    </row>
    <row r="899" spans="1:4" x14ac:dyDescent="0.25">
      <c r="A899">
        <v>898</v>
      </c>
    </row>
    <row r="900" spans="1:4" x14ac:dyDescent="0.25">
      <c r="A900">
        <v>899</v>
      </c>
    </row>
    <row r="901" spans="1:4" x14ac:dyDescent="0.25">
      <c r="A901">
        <v>900</v>
      </c>
    </row>
    <row r="902" spans="1:4" x14ac:dyDescent="0.25">
      <c r="A902">
        <v>901</v>
      </c>
    </row>
    <row r="903" spans="1:4" x14ac:dyDescent="0.25">
      <c r="A903">
        <v>902</v>
      </c>
      <c r="C903" s="2">
        <v>2</v>
      </c>
    </row>
    <row r="904" spans="1:4" x14ac:dyDescent="0.25">
      <c r="A904">
        <v>903</v>
      </c>
      <c r="C904" s="2">
        <v>2</v>
      </c>
    </row>
    <row r="905" spans="1:4" x14ac:dyDescent="0.25">
      <c r="A905">
        <v>904</v>
      </c>
      <c r="B905" s="4">
        <v>1</v>
      </c>
      <c r="C905" s="2">
        <v>2</v>
      </c>
    </row>
    <row r="906" spans="1:4" x14ac:dyDescent="0.25">
      <c r="A906">
        <v>905</v>
      </c>
      <c r="B906" s="4">
        <v>1</v>
      </c>
      <c r="C906" s="2">
        <v>2</v>
      </c>
    </row>
    <row r="907" spans="1:4" x14ac:dyDescent="0.25">
      <c r="A907">
        <v>906</v>
      </c>
      <c r="B907" s="4">
        <v>1</v>
      </c>
      <c r="C907" s="2">
        <v>2</v>
      </c>
    </row>
    <row r="908" spans="1:4" x14ac:dyDescent="0.25">
      <c r="A908">
        <v>907</v>
      </c>
      <c r="B908" s="4">
        <v>1</v>
      </c>
      <c r="C908" s="2">
        <v>2</v>
      </c>
    </row>
    <row r="909" spans="1:4" x14ac:dyDescent="0.25">
      <c r="A909">
        <v>908</v>
      </c>
      <c r="B909" s="4">
        <v>1</v>
      </c>
      <c r="C909" s="2">
        <v>2</v>
      </c>
    </row>
    <row r="910" spans="1:4" x14ac:dyDescent="0.25">
      <c r="A910">
        <v>909</v>
      </c>
      <c r="B910" s="4">
        <v>1</v>
      </c>
    </row>
    <row r="911" spans="1:4" x14ac:dyDescent="0.25">
      <c r="A911">
        <v>910</v>
      </c>
      <c r="B911" s="4">
        <v>1</v>
      </c>
    </row>
    <row r="912" spans="1:4" x14ac:dyDescent="0.25">
      <c r="A912">
        <v>911</v>
      </c>
    </row>
    <row r="913" spans="1:5" x14ac:dyDescent="0.25">
      <c r="A913">
        <v>912</v>
      </c>
    </row>
    <row r="914" spans="1:5" x14ac:dyDescent="0.25">
      <c r="A914">
        <v>913</v>
      </c>
      <c r="D914" s="3">
        <v>3</v>
      </c>
      <c r="E914" s="5">
        <v>4</v>
      </c>
    </row>
    <row r="915" spans="1:5" x14ac:dyDescent="0.25">
      <c r="A915">
        <v>914</v>
      </c>
      <c r="D915" s="3">
        <v>3</v>
      </c>
      <c r="E915" s="5">
        <v>4</v>
      </c>
    </row>
    <row r="916" spans="1:5" x14ac:dyDescent="0.25">
      <c r="A916">
        <v>915</v>
      </c>
      <c r="D916" s="3">
        <v>3</v>
      </c>
      <c r="E916" s="5">
        <v>4</v>
      </c>
    </row>
    <row r="917" spans="1:5" x14ac:dyDescent="0.25">
      <c r="A917">
        <v>916</v>
      </c>
      <c r="D917" s="3">
        <v>3</v>
      </c>
      <c r="E917" s="5">
        <v>4</v>
      </c>
    </row>
    <row r="918" spans="1:5" x14ac:dyDescent="0.25">
      <c r="A918">
        <v>917</v>
      </c>
      <c r="D918" s="3">
        <v>3</v>
      </c>
      <c r="E918" s="5">
        <v>4</v>
      </c>
    </row>
    <row r="919" spans="1:5" x14ac:dyDescent="0.25">
      <c r="A919">
        <v>918</v>
      </c>
      <c r="D919" s="3">
        <v>3</v>
      </c>
      <c r="E919" s="5">
        <v>4</v>
      </c>
    </row>
    <row r="920" spans="1:5" x14ac:dyDescent="0.25">
      <c r="A920">
        <v>919</v>
      </c>
      <c r="D920" s="3">
        <v>3</v>
      </c>
      <c r="E920" s="5">
        <v>4</v>
      </c>
    </row>
    <row r="921" spans="1:5" x14ac:dyDescent="0.25">
      <c r="A921">
        <v>920</v>
      </c>
      <c r="D921" s="3">
        <v>3</v>
      </c>
      <c r="E921" s="5">
        <v>4</v>
      </c>
    </row>
    <row r="922" spans="1:5" x14ac:dyDescent="0.25">
      <c r="A922">
        <v>921</v>
      </c>
    </row>
    <row r="923" spans="1:5" x14ac:dyDescent="0.25">
      <c r="A923">
        <v>922</v>
      </c>
    </row>
    <row r="924" spans="1:5" x14ac:dyDescent="0.25">
      <c r="A924">
        <v>923</v>
      </c>
    </row>
    <row r="925" spans="1:5" x14ac:dyDescent="0.25">
      <c r="A925">
        <v>924</v>
      </c>
      <c r="C925" s="2">
        <v>2</v>
      </c>
    </row>
    <row r="926" spans="1:5" x14ac:dyDescent="0.25">
      <c r="A926">
        <v>925</v>
      </c>
      <c r="C926" s="2">
        <v>2</v>
      </c>
    </row>
    <row r="927" spans="1:5" x14ac:dyDescent="0.25">
      <c r="A927">
        <v>926</v>
      </c>
      <c r="B927" s="4">
        <v>1</v>
      </c>
      <c r="C927" s="2">
        <v>2</v>
      </c>
    </row>
    <row r="928" spans="1:5" x14ac:dyDescent="0.25">
      <c r="A928">
        <v>927</v>
      </c>
      <c r="B928" s="4">
        <v>1</v>
      </c>
      <c r="C928" s="2">
        <v>2</v>
      </c>
    </row>
    <row r="929" spans="1:5" x14ac:dyDescent="0.25">
      <c r="A929">
        <v>928</v>
      </c>
      <c r="B929" s="4">
        <v>1</v>
      </c>
      <c r="C929" s="2">
        <v>2</v>
      </c>
    </row>
    <row r="930" spans="1:5" x14ac:dyDescent="0.25">
      <c r="A930">
        <v>929</v>
      </c>
      <c r="B930" s="4">
        <v>1</v>
      </c>
      <c r="C930" s="2">
        <v>2</v>
      </c>
    </row>
    <row r="931" spans="1:5" x14ac:dyDescent="0.25">
      <c r="A931">
        <v>930</v>
      </c>
      <c r="B931" s="4">
        <v>1</v>
      </c>
      <c r="C931" s="2">
        <v>2</v>
      </c>
    </row>
    <row r="932" spans="1:5" x14ac:dyDescent="0.25">
      <c r="A932">
        <v>931</v>
      </c>
      <c r="B932" s="4">
        <v>1</v>
      </c>
    </row>
    <row r="933" spans="1:5" x14ac:dyDescent="0.25">
      <c r="A933">
        <v>932</v>
      </c>
      <c r="B933" s="4">
        <v>1</v>
      </c>
    </row>
    <row r="934" spans="1:5" x14ac:dyDescent="0.25">
      <c r="A934">
        <v>933</v>
      </c>
      <c r="B934" s="4">
        <v>1</v>
      </c>
    </row>
    <row r="935" spans="1:5" x14ac:dyDescent="0.25">
      <c r="A935">
        <v>934</v>
      </c>
    </row>
    <row r="936" spans="1:5" x14ac:dyDescent="0.25">
      <c r="A936">
        <v>935</v>
      </c>
      <c r="D936" s="3">
        <v>3</v>
      </c>
      <c r="E936" s="5">
        <v>4</v>
      </c>
    </row>
    <row r="937" spans="1:5" x14ac:dyDescent="0.25">
      <c r="A937">
        <v>936</v>
      </c>
      <c r="D937" s="3">
        <v>3</v>
      </c>
      <c r="E937" s="5">
        <v>4</v>
      </c>
    </row>
    <row r="938" spans="1:5" x14ac:dyDescent="0.25">
      <c r="A938">
        <v>937</v>
      </c>
      <c r="D938" s="3">
        <v>3</v>
      </c>
      <c r="E938" s="5">
        <v>4</v>
      </c>
    </row>
    <row r="939" spans="1:5" x14ac:dyDescent="0.25">
      <c r="A939">
        <v>938</v>
      </c>
      <c r="D939" s="3">
        <v>3</v>
      </c>
      <c r="E939" s="5">
        <v>4</v>
      </c>
    </row>
    <row r="940" spans="1:5" x14ac:dyDescent="0.25">
      <c r="A940">
        <v>939</v>
      </c>
      <c r="D940" s="3">
        <v>3</v>
      </c>
      <c r="E940" s="5">
        <v>4</v>
      </c>
    </row>
    <row r="941" spans="1:5" x14ac:dyDescent="0.25">
      <c r="A941">
        <v>940</v>
      </c>
      <c r="D941" s="3">
        <v>3</v>
      </c>
      <c r="E941" s="5">
        <v>4</v>
      </c>
    </row>
    <row r="942" spans="1:5" x14ac:dyDescent="0.25">
      <c r="A942">
        <v>941</v>
      </c>
      <c r="D942" s="3">
        <v>3</v>
      </c>
      <c r="E942" s="5">
        <v>4</v>
      </c>
    </row>
    <row r="943" spans="1:5" x14ac:dyDescent="0.25">
      <c r="A943">
        <v>942</v>
      </c>
      <c r="D943" s="3">
        <v>3</v>
      </c>
    </row>
    <row r="944" spans="1:5" x14ac:dyDescent="0.25">
      <c r="A944">
        <v>943</v>
      </c>
      <c r="C944" s="2">
        <v>2</v>
      </c>
    </row>
    <row r="945" spans="1:5" x14ac:dyDescent="0.25">
      <c r="A945">
        <v>944</v>
      </c>
      <c r="C945" s="2">
        <v>2</v>
      </c>
    </row>
    <row r="946" spans="1:5" x14ac:dyDescent="0.25">
      <c r="A946">
        <v>945</v>
      </c>
      <c r="C946" s="2">
        <v>2</v>
      </c>
    </row>
    <row r="947" spans="1:5" x14ac:dyDescent="0.25">
      <c r="A947">
        <v>946</v>
      </c>
      <c r="C947" s="2">
        <v>2</v>
      </c>
    </row>
    <row r="948" spans="1:5" x14ac:dyDescent="0.25">
      <c r="A948">
        <v>947</v>
      </c>
      <c r="C948" s="2">
        <v>2</v>
      </c>
    </row>
    <row r="949" spans="1:5" x14ac:dyDescent="0.25">
      <c r="A949">
        <v>948</v>
      </c>
      <c r="C949" s="2">
        <v>2</v>
      </c>
    </row>
    <row r="950" spans="1:5" x14ac:dyDescent="0.25">
      <c r="A950">
        <v>949</v>
      </c>
      <c r="B950" s="4">
        <v>1</v>
      </c>
      <c r="C950" s="2">
        <v>2</v>
      </c>
    </row>
    <row r="951" spans="1:5" x14ac:dyDescent="0.25">
      <c r="A951">
        <v>950</v>
      </c>
      <c r="B951" s="4">
        <v>1</v>
      </c>
      <c r="C951" s="2">
        <v>2</v>
      </c>
    </row>
    <row r="952" spans="1:5" x14ac:dyDescent="0.25">
      <c r="A952">
        <v>951</v>
      </c>
      <c r="B952" s="4">
        <v>1</v>
      </c>
    </row>
    <row r="953" spans="1:5" x14ac:dyDescent="0.25">
      <c r="A953">
        <v>952</v>
      </c>
      <c r="B953" s="4">
        <v>1</v>
      </c>
    </row>
    <row r="954" spans="1:5" x14ac:dyDescent="0.25">
      <c r="A954">
        <v>953</v>
      </c>
      <c r="B954" s="4">
        <v>1</v>
      </c>
    </row>
    <row r="955" spans="1:5" x14ac:dyDescent="0.25">
      <c r="A955">
        <v>954</v>
      </c>
      <c r="B955" s="4">
        <v>1</v>
      </c>
    </row>
    <row r="956" spans="1:5" x14ac:dyDescent="0.25">
      <c r="A956">
        <v>955</v>
      </c>
      <c r="B956" s="4">
        <v>1</v>
      </c>
    </row>
    <row r="957" spans="1:5" x14ac:dyDescent="0.25">
      <c r="A957">
        <v>956</v>
      </c>
      <c r="B957" s="4">
        <v>1</v>
      </c>
    </row>
    <row r="958" spans="1:5" x14ac:dyDescent="0.25">
      <c r="A958">
        <v>957</v>
      </c>
    </row>
    <row r="959" spans="1:5" x14ac:dyDescent="0.25">
      <c r="A959">
        <v>958</v>
      </c>
      <c r="D959" s="3">
        <v>3</v>
      </c>
    </row>
    <row r="960" spans="1:5" x14ac:dyDescent="0.25">
      <c r="A960">
        <v>959</v>
      </c>
      <c r="D960" s="3">
        <v>3</v>
      </c>
      <c r="E960" s="5">
        <v>4</v>
      </c>
    </row>
    <row r="961" spans="1:5" x14ac:dyDescent="0.25">
      <c r="A961">
        <v>960</v>
      </c>
      <c r="D961" s="3">
        <v>3</v>
      </c>
      <c r="E961" s="5">
        <v>4</v>
      </c>
    </row>
    <row r="962" spans="1:5" x14ac:dyDescent="0.25">
      <c r="A962">
        <v>961</v>
      </c>
      <c r="D962" s="3">
        <v>3</v>
      </c>
      <c r="E962" s="5">
        <v>4</v>
      </c>
    </row>
    <row r="963" spans="1:5" x14ac:dyDescent="0.25">
      <c r="A963">
        <v>962</v>
      </c>
      <c r="D963" s="3">
        <v>3</v>
      </c>
      <c r="E963" s="5">
        <v>4</v>
      </c>
    </row>
    <row r="964" spans="1:5" x14ac:dyDescent="0.25">
      <c r="A964">
        <v>963</v>
      </c>
      <c r="D964" s="3">
        <v>3</v>
      </c>
      <c r="E964" s="5">
        <v>4</v>
      </c>
    </row>
    <row r="965" spans="1:5" x14ac:dyDescent="0.25">
      <c r="A965">
        <v>964</v>
      </c>
      <c r="D965" s="3">
        <v>3</v>
      </c>
      <c r="E965" s="5">
        <v>4</v>
      </c>
    </row>
    <row r="966" spans="1:5" x14ac:dyDescent="0.25">
      <c r="A966">
        <v>965</v>
      </c>
      <c r="C966" s="2">
        <v>2</v>
      </c>
      <c r="D966" s="3">
        <v>3</v>
      </c>
      <c r="E966" s="5">
        <v>4</v>
      </c>
    </row>
    <row r="967" spans="1:5" x14ac:dyDescent="0.25">
      <c r="A967">
        <v>966</v>
      </c>
      <c r="C967" s="2">
        <v>2</v>
      </c>
      <c r="D967" s="3">
        <v>3</v>
      </c>
      <c r="E967" s="5">
        <v>4</v>
      </c>
    </row>
    <row r="968" spans="1:5" x14ac:dyDescent="0.25">
      <c r="A968">
        <v>967</v>
      </c>
      <c r="C968" s="2">
        <v>2</v>
      </c>
      <c r="D968" s="3">
        <v>3</v>
      </c>
    </row>
    <row r="969" spans="1:5" x14ac:dyDescent="0.25">
      <c r="A969">
        <v>968</v>
      </c>
      <c r="C969" s="2">
        <v>2</v>
      </c>
    </row>
    <row r="970" spans="1:5" x14ac:dyDescent="0.25">
      <c r="A970">
        <v>969</v>
      </c>
      <c r="C970" s="2">
        <v>2</v>
      </c>
    </row>
    <row r="971" spans="1:5" x14ac:dyDescent="0.25">
      <c r="A971">
        <v>970</v>
      </c>
      <c r="C971" s="2">
        <v>2</v>
      </c>
    </row>
    <row r="972" spans="1:5" x14ac:dyDescent="0.25">
      <c r="A972">
        <v>971</v>
      </c>
      <c r="B972" s="4">
        <v>1</v>
      </c>
      <c r="C972" s="2">
        <v>2</v>
      </c>
    </row>
    <row r="973" spans="1:5" x14ac:dyDescent="0.25">
      <c r="A973">
        <v>972</v>
      </c>
      <c r="B973" s="4">
        <v>1</v>
      </c>
      <c r="C973" s="2">
        <v>2</v>
      </c>
    </row>
    <row r="974" spans="1:5" x14ac:dyDescent="0.25">
      <c r="A974">
        <v>973</v>
      </c>
      <c r="B974" s="4">
        <v>1</v>
      </c>
      <c r="C974" s="2">
        <v>2</v>
      </c>
    </row>
    <row r="975" spans="1:5" x14ac:dyDescent="0.25">
      <c r="A975">
        <v>974</v>
      </c>
      <c r="B975" s="4">
        <v>1</v>
      </c>
      <c r="C975" s="2">
        <v>2</v>
      </c>
    </row>
    <row r="976" spans="1:5" x14ac:dyDescent="0.25">
      <c r="A976">
        <v>975</v>
      </c>
      <c r="B976" s="4">
        <v>1</v>
      </c>
    </row>
    <row r="977" spans="1:6" x14ac:dyDescent="0.25">
      <c r="A977">
        <v>976</v>
      </c>
      <c r="B977" s="4">
        <v>1</v>
      </c>
      <c r="F977" t="s">
        <v>22</v>
      </c>
    </row>
    <row r="978" spans="1:6" x14ac:dyDescent="0.25">
      <c r="A978">
        <v>977</v>
      </c>
    </row>
    <row r="979" spans="1:6" x14ac:dyDescent="0.25">
      <c r="A979">
        <v>978</v>
      </c>
      <c r="F979" t="s">
        <v>22</v>
      </c>
    </row>
    <row r="980" spans="1:6" x14ac:dyDescent="0.25">
      <c r="A980">
        <v>979</v>
      </c>
      <c r="C980" s="2">
        <v>2</v>
      </c>
    </row>
    <row r="981" spans="1:6" x14ac:dyDescent="0.25">
      <c r="A981">
        <v>980</v>
      </c>
      <c r="C981" s="2">
        <v>2</v>
      </c>
    </row>
    <row r="982" spans="1:6" x14ac:dyDescent="0.25">
      <c r="A982">
        <v>981</v>
      </c>
      <c r="C982" s="2">
        <v>2</v>
      </c>
    </row>
    <row r="983" spans="1:6" x14ac:dyDescent="0.25">
      <c r="A983">
        <v>982</v>
      </c>
      <c r="B983" s="4">
        <v>1</v>
      </c>
      <c r="C983" s="2">
        <v>2</v>
      </c>
    </row>
    <row r="984" spans="1:6" x14ac:dyDescent="0.25">
      <c r="A984">
        <v>983</v>
      </c>
      <c r="B984" s="4">
        <v>1</v>
      </c>
      <c r="C984" s="2">
        <v>2</v>
      </c>
    </row>
    <row r="985" spans="1:6" x14ac:dyDescent="0.25">
      <c r="A985">
        <v>984</v>
      </c>
      <c r="B985" s="4">
        <v>1</v>
      </c>
      <c r="C985" s="2">
        <v>2</v>
      </c>
    </row>
    <row r="986" spans="1:6" x14ac:dyDescent="0.25">
      <c r="A986">
        <v>985</v>
      </c>
      <c r="B986" s="4">
        <v>1</v>
      </c>
      <c r="C986" s="2">
        <v>2</v>
      </c>
    </row>
    <row r="987" spans="1:6" x14ac:dyDescent="0.25">
      <c r="A987">
        <v>986</v>
      </c>
      <c r="B987" s="4">
        <v>1</v>
      </c>
      <c r="C987" s="2">
        <v>2</v>
      </c>
    </row>
    <row r="988" spans="1:6" x14ac:dyDescent="0.25">
      <c r="A988">
        <v>987</v>
      </c>
      <c r="B988" s="4">
        <v>1</v>
      </c>
    </row>
    <row r="989" spans="1:6" x14ac:dyDescent="0.25">
      <c r="A989">
        <v>988</v>
      </c>
      <c r="B989" s="4">
        <v>1</v>
      </c>
      <c r="E989" s="5">
        <v>4</v>
      </c>
    </row>
    <row r="990" spans="1:6" x14ac:dyDescent="0.25">
      <c r="A990">
        <v>989</v>
      </c>
      <c r="D990" s="3">
        <v>3</v>
      </c>
      <c r="E990" s="5">
        <v>4</v>
      </c>
    </row>
    <row r="991" spans="1:6" x14ac:dyDescent="0.25">
      <c r="A991">
        <v>990</v>
      </c>
      <c r="D991" s="3">
        <v>3</v>
      </c>
      <c r="E991" s="5">
        <v>4</v>
      </c>
    </row>
    <row r="992" spans="1:6" x14ac:dyDescent="0.25">
      <c r="A992">
        <v>991</v>
      </c>
      <c r="D992" s="3">
        <v>3</v>
      </c>
      <c r="E992" s="5">
        <v>4</v>
      </c>
    </row>
    <row r="993" spans="1:5" x14ac:dyDescent="0.25">
      <c r="A993">
        <v>992</v>
      </c>
      <c r="D993" s="3">
        <v>3</v>
      </c>
      <c r="E993" s="5">
        <v>4</v>
      </c>
    </row>
    <row r="994" spans="1:5" x14ac:dyDescent="0.25">
      <c r="A994">
        <v>993</v>
      </c>
      <c r="D994" s="3">
        <v>3</v>
      </c>
      <c r="E994" s="5">
        <v>4</v>
      </c>
    </row>
    <row r="995" spans="1:5" x14ac:dyDescent="0.25">
      <c r="A995">
        <v>994</v>
      </c>
      <c r="D995" s="3">
        <v>3</v>
      </c>
      <c r="E995" s="5">
        <v>4</v>
      </c>
    </row>
    <row r="996" spans="1:5" x14ac:dyDescent="0.25">
      <c r="A996">
        <v>995</v>
      </c>
      <c r="D996" s="3">
        <v>3</v>
      </c>
    </row>
    <row r="997" spans="1:5" x14ac:dyDescent="0.25">
      <c r="A997">
        <v>996</v>
      </c>
    </row>
    <row r="998" spans="1:5" x14ac:dyDescent="0.25">
      <c r="A998">
        <v>997</v>
      </c>
    </row>
    <row r="999" spans="1:5" x14ac:dyDescent="0.25">
      <c r="A999">
        <v>998</v>
      </c>
    </row>
    <row r="1000" spans="1:5" x14ac:dyDescent="0.25">
      <c r="A1000">
        <v>999</v>
      </c>
      <c r="C1000" s="2">
        <v>2</v>
      </c>
    </row>
    <row r="1001" spans="1:5" x14ac:dyDescent="0.25">
      <c r="A1001">
        <v>1000</v>
      </c>
      <c r="C1001" s="2">
        <v>2</v>
      </c>
    </row>
    <row r="1002" spans="1:5" x14ac:dyDescent="0.25">
      <c r="A1002">
        <v>1001</v>
      </c>
      <c r="C1002" s="2">
        <v>2</v>
      </c>
    </row>
    <row r="1003" spans="1:5" x14ac:dyDescent="0.25">
      <c r="A1003">
        <v>1002</v>
      </c>
      <c r="C1003" s="2">
        <v>2</v>
      </c>
    </row>
    <row r="1004" spans="1:5" x14ac:dyDescent="0.25">
      <c r="A1004">
        <v>1003</v>
      </c>
      <c r="C1004" s="2">
        <v>2</v>
      </c>
    </row>
    <row r="1005" spans="1:5" x14ac:dyDescent="0.25">
      <c r="A1005">
        <v>1004</v>
      </c>
      <c r="B1005" s="4">
        <v>1</v>
      </c>
      <c r="C1005" s="2">
        <v>2</v>
      </c>
    </row>
    <row r="1006" spans="1:5" x14ac:dyDescent="0.25">
      <c r="A1006">
        <v>1005</v>
      </c>
      <c r="B1006" s="4">
        <v>1</v>
      </c>
      <c r="C1006" s="2">
        <v>2</v>
      </c>
    </row>
    <row r="1007" spans="1:5" x14ac:dyDescent="0.25">
      <c r="A1007">
        <v>1006</v>
      </c>
      <c r="B1007" s="4">
        <v>1</v>
      </c>
      <c r="C1007" s="2">
        <v>2</v>
      </c>
    </row>
    <row r="1008" spans="1:5" x14ac:dyDescent="0.25">
      <c r="A1008">
        <v>1007</v>
      </c>
      <c r="B1008" s="4">
        <v>1</v>
      </c>
    </row>
    <row r="1009" spans="1:5" x14ac:dyDescent="0.25">
      <c r="A1009">
        <v>1008</v>
      </c>
      <c r="B1009" s="4">
        <v>1</v>
      </c>
    </row>
    <row r="1010" spans="1:5" x14ac:dyDescent="0.25">
      <c r="A1010">
        <v>1009</v>
      </c>
      <c r="B1010" s="4">
        <v>1</v>
      </c>
    </row>
    <row r="1011" spans="1:5" x14ac:dyDescent="0.25">
      <c r="A1011">
        <v>1010</v>
      </c>
      <c r="D1011" s="3">
        <v>3</v>
      </c>
      <c r="E1011" s="5">
        <v>4</v>
      </c>
    </row>
    <row r="1012" spans="1:5" x14ac:dyDescent="0.25">
      <c r="A1012">
        <v>1011</v>
      </c>
      <c r="D1012" s="3">
        <v>3</v>
      </c>
      <c r="E1012" s="5">
        <v>4</v>
      </c>
    </row>
    <row r="1013" spans="1:5" x14ac:dyDescent="0.25">
      <c r="A1013">
        <v>1012</v>
      </c>
      <c r="D1013" s="3">
        <v>3</v>
      </c>
      <c r="E1013" s="5">
        <v>4</v>
      </c>
    </row>
    <row r="1014" spans="1:5" x14ac:dyDescent="0.25">
      <c r="A1014">
        <v>1013</v>
      </c>
      <c r="D1014" s="3">
        <v>3</v>
      </c>
      <c r="E1014" s="5">
        <v>4</v>
      </c>
    </row>
    <row r="1015" spans="1:5" x14ac:dyDescent="0.25">
      <c r="A1015">
        <v>1014</v>
      </c>
      <c r="D1015" s="3">
        <v>3</v>
      </c>
      <c r="E1015" s="5">
        <v>4</v>
      </c>
    </row>
    <row r="1016" spans="1:5" x14ac:dyDescent="0.25">
      <c r="A1016">
        <v>1015</v>
      </c>
      <c r="D1016" s="3">
        <v>3</v>
      </c>
      <c r="E1016" s="5">
        <v>4</v>
      </c>
    </row>
    <row r="1017" spans="1:5" x14ac:dyDescent="0.25">
      <c r="A1017">
        <v>1016</v>
      </c>
      <c r="D1017" s="3">
        <v>3</v>
      </c>
      <c r="E1017" s="5">
        <v>4</v>
      </c>
    </row>
    <row r="1018" spans="1:5" x14ac:dyDescent="0.25">
      <c r="A1018">
        <v>1017</v>
      </c>
      <c r="D1018" s="3">
        <v>3</v>
      </c>
    </row>
    <row r="1019" spans="1:5" x14ac:dyDescent="0.25">
      <c r="A1019">
        <v>1018</v>
      </c>
    </row>
    <row r="1020" spans="1:5" x14ac:dyDescent="0.25">
      <c r="A1020">
        <v>1019</v>
      </c>
    </row>
    <row r="1021" spans="1:5" x14ac:dyDescent="0.25">
      <c r="A1021">
        <v>1020</v>
      </c>
      <c r="C1021" s="2">
        <v>2</v>
      </c>
    </row>
    <row r="1022" spans="1:5" x14ac:dyDescent="0.25">
      <c r="A1022">
        <v>1021</v>
      </c>
      <c r="C1022" s="2">
        <v>2</v>
      </c>
    </row>
    <row r="1023" spans="1:5" x14ac:dyDescent="0.25">
      <c r="A1023">
        <v>1022</v>
      </c>
      <c r="C1023" s="2">
        <v>2</v>
      </c>
    </row>
    <row r="1024" spans="1:5" x14ac:dyDescent="0.25">
      <c r="A1024">
        <v>1023</v>
      </c>
      <c r="C1024" s="2">
        <v>2</v>
      </c>
    </row>
    <row r="1025" spans="1:5" x14ac:dyDescent="0.25">
      <c r="A1025">
        <v>1024</v>
      </c>
      <c r="C1025" s="2">
        <v>2</v>
      </c>
    </row>
    <row r="1026" spans="1:5" x14ac:dyDescent="0.25">
      <c r="A1026">
        <v>1025</v>
      </c>
      <c r="B1026" s="4">
        <v>1</v>
      </c>
      <c r="C1026" s="2">
        <v>2</v>
      </c>
    </row>
    <row r="1027" spans="1:5" x14ac:dyDescent="0.25">
      <c r="A1027">
        <v>1026</v>
      </c>
      <c r="B1027" s="4">
        <v>1</v>
      </c>
      <c r="C1027" s="2">
        <v>2</v>
      </c>
    </row>
    <row r="1028" spans="1:5" x14ac:dyDescent="0.25">
      <c r="A1028">
        <v>1027</v>
      </c>
      <c r="B1028" s="4">
        <v>1</v>
      </c>
    </row>
    <row r="1029" spans="1:5" x14ac:dyDescent="0.25">
      <c r="A1029">
        <v>1028</v>
      </c>
      <c r="B1029" s="4">
        <v>1</v>
      </c>
    </row>
    <row r="1030" spans="1:5" x14ac:dyDescent="0.25">
      <c r="A1030">
        <v>1029</v>
      </c>
      <c r="B1030" s="4">
        <v>1</v>
      </c>
    </row>
    <row r="1031" spans="1:5" x14ac:dyDescent="0.25">
      <c r="A1031">
        <v>1030</v>
      </c>
      <c r="B1031" s="4">
        <v>1</v>
      </c>
    </row>
    <row r="1032" spans="1:5" x14ac:dyDescent="0.25">
      <c r="A1032">
        <v>1031</v>
      </c>
      <c r="B1032" s="4">
        <v>1</v>
      </c>
    </row>
    <row r="1033" spans="1:5" x14ac:dyDescent="0.25">
      <c r="A1033">
        <v>1032</v>
      </c>
    </row>
    <row r="1034" spans="1:5" x14ac:dyDescent="0.25">
      <c r="A1034">
        <v>1033</v>
      </c>
      <c r="E1034" s="5">
        <v>4</v>
      </c>
    </row>
    <row r="1035" spans="1:5" x14ac:dyDescent="0.25">
      <c r="A1035">
        <v>1034</v>
      </c>
      <c r="D1035" s="3">
        <v>3</v>
      </c>
      <c r="E1035" s="5">
        <v>4</v>
      </c>
    </row>
    <row r="1036" spans="1:5" x14ac:dyDescent="0.25">
      <c r="A1036">
        <v>1035</v>
      </c>
      <c r="D1036" s="3">
        <v>3</v>
      </c>
      <c r="E1036" s="5">
        <v>4</v>
      </c>
    </row>
    <row r="1037" spans="1:5" x14ac:dyDescent="0.25">
      <c r="A1037">
        <v>1036</v>
      </c>
      <c r="D1037" s="3">
        <v>3</v>
      </c>
      <c r="E1037" s="5">
        <v>4</v>
      </c>
    </row>
    <row r="1038" spans="1:5" x14ac:dyDescent="0.25">
      <c r="A1038">
        <v>1037</v>
      </c>
      <c r="D1038" s="3">
        <v>3</v>
      </c>
      <c r="E1038" s="5">
        <v>4</v>
      </c>
    </row>
    <row r="1039" spans="1:5" x14ac:dyDescent="0.25">
      <c r="A1039">
        <v>1038</v>
      </c>
      <c r="D1039" s="3">
        <v>3</v>
      </c>
      <c r="E1039" s="5">
        <v>4</v>
      </c>
    </row>
    <row r="1040" spans="1:5" x14ac:dyDescent="0.25">
      <c r="A1040">
        <v>1039</v>
      </c>
      <c r="D1040" s="3">
        <v>3</v>
      </c>
      <c r="E1040" s="5">
        <v>4</v>
      </c>
    </row>
    <row r="1041" spans="1:5" x14ac:dyDescent="0.25">
      <c r="A1041">
        <v>1040</v>
      </c>
      <c r="C1041" s="2">
        <v>2</v>
      </c>
      <c r="D1041" s="3">
        <v>3</v>
      </c>
    </row>
    <row r="1042" spans="1:5" x14ac:dyDescent="0.25">
      <c r="A1042">
        <v>1041</v>
      </c>
      <c r="C1042" s="2">
        <v>2</v>
      </c>
    </row>
    <row r="1043" spans="1:5" x14ac:dyDescent="0.25">
      <c r="A1043">
        <v>1042</v>
      </c>
      <c r="C1043" s="2">
        <v>2</v>
      </c>
    </row>
    <row r="1044" spans="1:5" x14ac:dyDescent="0.25">
      <c r="A1044">
        <v>1043</v>
      </c>
      <c r="C1044" s="2">
        <v>2</v>
      </c>
    </row>
    <row r="1045" spans="1:5" x14ac:dyDescent="0.25">
      <c r="A1045">
        <v>1044</v>
      </c>
      <c r="C1045" s="2">
        <v>2</v>
      </c>
    </row>
    <row r="1046" spans="1:5" x14ac:dyDescent="0.25">
      <c r="A1046">
        <v>1045</v>
      </c>
      <c r="C1046" s="2">
        <v>2</v>
      </c>
    </row>
    <row r="1047" spans="1:5" x14ac:dyDescent="0.25">
      <c r="A1047">
        <v>1046</v>
      </c>
      <c r="C1047" s="2">
        <v>2</v>
      </c>
    </row>
    <row r="1048" spans="1:5" x14ac:dyDescent="0.25">
      <c r="A1048">
        <v>1047</v>
      </c>
      <c r="B1048" s="4">
        <v>1</v>
      </c>
      <c r="C1048" s="2">
        <v>2</v>
      </c>
    </row>
    <row r="1049" spans="1:5" x14ac:dyDescent="0.25">
      <c r="A1049">
        <v>1048</v>
      </c>
      <c r="B1049" s="4">
        <v>1</v>
      </c>
    </row>
    <row r="1050" spans="1:5" x14ac:dyDescent="0.25">
      <c r="A1050">
        <v>1049</v>
      </c>
      <c r="B1050" s="4">
        <v>1</v>
      </c>
    </row>
    <row r="1051" spans="1:5" x14ac:dyDescent="0.25">
      <c r="A1051">
        <v>1050</v>
      </c>
      <c r="B1051" s="4">
        <v>1</v>
      </c>
    </row>
    <row r="1052" spans="1:5" x14ac:dyDescent="0.25">
      <c r="A1052">
        <v>1051</v>
      </c>
      <c r="B1052" s="4">
        <v>1</v>
      </c>
    </row>
    <row r="1053" spans="1:5" x14ac:dyDescent="0.25">
      <c r="A1053">
        <v>1052</v>
      </c>
      <c r="B1053" s="4">
        <v>1</v>
      </c>
    </row>
    <row r="1054" spans="1:5" x14ac:dyDescent="0.25">
      <c r="A1054">
        <v>1053</v>
      </c>
      <c r="E1054" s="5">
        <v>4</v>
      </c>
    </row>
    <row r="1055" spans="1:5" x14ac:dyDescent="0.25">
      <c r="A1055">
        <v>1054</v>
      </c>
      <c r="D1055" s="3">
        <v>3</v>
      </c>
      <c r="E1055" s="5">
        <v>4</v>
      </c>
    </row>
    <row r="1056" spans="1:5" x14ac:dyDescent="0.25">
      <c r="A1056">
        <v>1055</v>
      </c>
      <c r="D1056" s="3">
        <v>3</v>
      </c>
      <c r="E1056" s="5">
        <v>4</v>
      </c>
    </row>
    <row r="1057" spans="1:5" x14ac:dyDescent="0.25">
      <c r="A1057">
        <v>1056</v>
      </c>
      <c r="D1057" s="3">
        <v>3</v>
      </c>
      <c r="E1057" s="5">
        <v>4</v>
      </c>
    </row>
    <row r="1058" spans="1:5" x14ac:dyDescent="0.25">
      <c r="A1058">
        <v>1057</v>
      </c>
      <c r="D1058" s="3">
        <v>3</v>
      </c>
      <c r="E1058" s="5">
        <v>4</v>
      </c>
    </row>
    <row r="1059" spans="1:5" x14ac:dyDescent="0.25">
      <c r="A1059">
        <v>1058</v>
      </c>
      <c r="D1059" s="3">
        <v>3</v>
      </c>
      <c r="E1059" s="5">
        <v>4</v>
      </c>
    </row>
    <row r="1060" spans="1:5" x14ac:dyDescent="0.25">
      <c r="A1060">
        <v>1059</v>
      </c>
      <c r="D1060" s="3">
        <v>3</v>
      </c>
      <c r="E1060" s="5">
        <v>4</v>
      </c>
    </row>
    <row r="1061" spans="1:5" x14ac:dyDescent="0.25">
      <c r="A1061">
        <v>1060</v>
      </c>
      <c r="D1061" s="3">
        <v>3</v>
      </c>
      <c r="E1061" s="5">
        <v>4</v>
      </c>
    </row>
    <row r="1062" spans="1:5" x14ac:dyDescent="0.25">
      <c r="A1062">
        <v>1061</v>
      </c>
      <c r="D1062" s="3">
        <v>3</v>
      </c>
    </row>
    <row r="1063" spans="1:5" x14ac:dyDescent="0.25">
      <c r="A1063">
        <v>1062</v>
      </c>
      <c r="C1063" s="2">
        <v>2</v>
      </c>
    </row>
    <row r="1064" spans="1:5" x14ac:dyDescent="0.25">
      <c r="A1064">
        <v>1063</v>
      </c>
      <c r="C1064" s="2">
        <v>2</v>
      </c>
    </row>
    <row r="1065" spans="1:5" x14ac:dyDescent="0.25">
      <c r="A1065">
        <v>1064</v>
      </c>
      <c r="C1065" s="2">
        <v>2</v>
      </c>
    </row>
    <row r="1066" spans="1:5" x14ac:dyDescent="0.25">
      <c r="A1066">
        <v>1065</v>
      </c>
      <c r="C1066" s="2">
        <v>2</v>
      </c>
    </row>
    <row r="1067" spans="1:5" x14ac:dyDescent="0.25">
      <c r="A1067">
        <v>1066</v>
      </c>
      <c r="C1067" s="2">
        <v>2</v>
      </c>
    </row>
    <row r="1068" spans="1:5" x14ac:dyDescent="0.25">
      <c r="A1068">
        <v>1067</v>
      </c>
      <c r="C1068" s="2">
        <v>2</v>
      </c>
    </row>
    <row r="1069" spans="1:5" x14ac:dyDescent="0.25">
      <c r="A1069">
        <v>1068</v>
      </c>
      <c r="C1069" s="2">
        <v>2</v>
      </c>
    </row>
    <row r="1070" spans="1:5" x14ac:dyDescent="0.25">
      <c r="A1070">
        <v>1069</v>
      </c>
      <c r="B1070" s="4">
        <v>1</v>
      </c>
      <c r="C1070" s="2">
        <v>2</v>
      </c>
    </row>
    <row r="1071" spans="1:5" x14ac:dyDescent="0.25">
      <c r="A1071">
        <v>1070</v>
      </c>
      <c r="B1071" s="4">
        <v>1</v>
      </c>
      <c r="C1071" s="2">
        <v>2</v>
      </c>
    </row>
    <row r="1072" spans="1:5" x14ac:dyDescent="0.25">
      <c r="A1072">
        <v>1071</v>
      </c>
      <c r="B1072" s="4">
        <v>1</v>
      </c>
    </row>
    <row r="1073" spans="1:5" x14ac:dyDescent="0.25">
      <c r="A1073">
        <v>1072</v>
      </c>
      <c r="B1073" s="4">
        <v>1</v>
      </c>
    </row>
    <row r="1074" spans="1:5" x14ac:dyDescent="0.25">
      <c r="A1074">
        <v>1073</v>
      </c>
      <c r="B1074" s="4">
        <v>1</v>
      </c>
    </row>
    <row r="1075" spans="1:5" x14ac:dyDescent="0.25">
      <c r="A1075">
        <v>1074</v>
      </c>
      <c r="B1075" s="4">
        <v>1</v>
      </c>
    </row>
    <row r="1076" spans="1:5" x14ac:dyDescent="0.25">
      <c r="A1076">
        <v>1075</v>
      </c>
      <c r="B1076" s="4">
        <v>1</v>
      </c>
    </row>
    <row r="1077" spans="1:5" x14ac:dyDescent="0.25">
      <c r="A1077">
        <v>1076</v>
      </c>
    </row>
    <row r="1078" spans="1:5" x14ac:dyDescent="0.25">
      <c r="A1078">
        <v>1077</v>
      </c>
      <c r="D1078" s="3">
        <v>3</v>
      </c>
      <c r="E1078" s="5">
        <v>4</v>
      </c>
    </row>
    <row r="1079" spans="1:5" x14ac:dyDescent="0.25">
      <c r="A1079">
        <v>1078</v>
      </c>
      <c r="D1079" s="3">
        <v>3</v>
      </c>
      <c r="E1079" s="5">
        <v>4</v>
      </c>
    </row>
    <row r="1080" spans="1:5" x14ac:dyDescent="0.25">
      <c r="A1080">
        <v>1079</v>
      </c>
      <c r="D1080" s="3">
        <v>3</v>
      </c>
      <c r="E1080" s="5">
        <v>4</v>
      </c>
    </row>
    <row r="1081" spans="1:5" x14ac:dyDescent="0.25">
      <c r="A1081">
        <v>1080</v>
      </c>
      <c r="D1081" s="3">
        <v>3</v>
      </c>
      <c r="E1081" s="5">
        <v>4</v>
      </c>
    </row>
    <row r="1082" spans="1:5" x14ac:dyDescent="0.25">
      <c r="A1082">
        <v>1081</v>
      </c>
      <c r="D1082" s="3">
        <v>3</v>
      </c>
      <c r="E1082" s="5">
        <v>4</v>
      </c>
    </row>
    <row r="1083" spans="1:5" x14ac:dyDescent="0.25">
      <c r="A1083">
        <v>1082</v>
      </c>
      <c r="D1083" s="3">
        <v>3</v>
      </c>
      <c r="E1083" s="5">
        <v>4</v>
      </c>
    </row>
    <row r="1084" spans="1:5" x14ac:dyDescent="0.25">
      <c r="A1084">
        <v>1083</v>
      </c>
      <c r="D1084" s="3">
        <v>3</v>
      </c>
      <c r="E1084" s="5">
        <v>4</v>
      </c>
    </row>
    <row r="1085" spans="1:5" x14ac:dyDescent="0.25">
      <c r="A1085">
        <v>1084</v>
      </c>
      <c r="D1085" s="3">
        <v>3</v>
      </c>
      <c r="E1085" s="5">
        <v>4</v>
      </c>
    </row>
    <row r="1086" spans="1:5" x14ac:dyDescent="0.25">
      <c r="A1086">
        <v>1085</v>
      </c>
      <c r="C1086" s="2">
        <v>2</v>
      </c>
      <c r="D1086" s="3">
        <v>3</v>
      </c>
      <c r="E1086" s="5">
        <v>4</v>
      </c>
    </row>
    <row r="1087" spans="1:5" x14ac:dyDescent="0.25">
      <c r="A1087">
        <v>1086</v>
      </c>
      <c r="C1087" s="2">
        <v>2</v>
      </c>
    </row>
    <row r="1088" spans="1:5" x14ac:dyDescent="0.25">
      <c r="A1088">
        <v>1087</v>
      </c>
      <c r="C1088" s="2">
        <v>2</v>
      </c>
    </row>
    <row r="1089" spans="1:5" x14ac:dyDescent="0.25">
      <c r="A1089">
        <v>1088</v>
      </c>
      <c r="C1089" s="2">
        <v>2</v>
      </c>
    </row>
    <row r="1090" spans="1:5" x14ac:dyDescent="0.25">
      <c r="A1090">
        <v>1089</v>
      </c>
      <c r="C1090" s="2">
        <v>2</v>
      </c>
    </row>
    <row r="1091" spans="1:5" x14ac:dyDescent="0.25">
      <c r="A1091">
        <v>1090</v>
      </c>
      <c r="C1091" s="2">
        <v>2</v>
      </c>
    </row>
    <row r="1092" spans="1:5" x14ac:dyDescent="0.25">
      <c r="A1092">
        <v>1091</v>
      </c>
      <c r="C1092" s="2">
        <v>2</v>
      </c>
    </row>
    <row r="1093" spans="1:5" x14ac:dyDescent="0.25">
      <c r="A1093">
        <v>1092</v>
      </c>
      <c r="C1093" s="2">
        <v>2</v>
      </c>
    </row>
    <row r="1094" spans="1:5" x14ac:dyDescent="0.25">
      <c r="A1094">
        <v>1093</v>
      </c>
      <c r="B1094" s="4">
        <v>1</v>
      </c>
      <c r="C1094" s="2">
        <v>2</v>
      </c>
    </row>
    <row r="1095" spans="1:5" x14ac:dyDescent="0.25">
      <c r="A1095">
        <v>1094</v>
      </c>
      <c r="B1095" s="4">
        <v>1</v>
      </c>
    </row>
    <row r="1096" spans="1:5" x14ac:dyDescent="0.25">
      <c r="A1096">
        <v>1095</v>
      </c>
      <c r="B1096" s="4">
        <v>1</v>
      </c>
    </row>
    <row r="1097" spans="1:5" x14ac:dyDescent="0.25">
      <c r="A1097">
        <v>1096</v>
      </c>
      <c r="B1097" s="4">
        <v>1</v>
      </c>
    </row>
    <row r="1098" spans="1:5" x14ac:dyDescent="0.25">
      <c r="A1098">
        <v>1097</v>
      </c>
      <c r="B1098" s="4">
        <v>1</v>
      </c>
    </row>
    <row r="1099" spans="1:5" x14ac:dyDescent="0.25">
      <c r="A1099">
        <v>1098</v>
      </c>
      <c r="B1099" s="4">
        <v>1</v>
      </c>
    </row>
    <row r="1100" spans="1:5" x14ac:dyDescent="0.25">
      <c r="A1100">
        <v>1099</v>
      </c>
      <c r="B1100" s="4">
        <v>1</v>
      </c>
    </row>
    <row r="1101" spans="1:5" x14ac:dyDescent="0.25">
      <c r="A1101">
        <v>1100</v>
      </c>
      <c r="B1101" s="4">
        <v>1</v>
      </c>
      <c r="E1101" s="5">
        <v>4</v>
      </c>
    </row>
    <row r="1102" spans="1:5" x14ac:dyDescent="0.25">
      <c r="A1102">
        <v>1101</v>
      </c>
      <c r="D1102" s="3">
        <v>3</v>
      </c>
      <c r="E1102" s="5">
        <v>4</v>
      </c>
    </row>
    <row r="1103" spans="1:5" x14ac:dyDescent="0.25">
      <c r="A1103">
        <v>1102</v>
      </c>
      <c r="D1103" s="3">
        <v>3</v>
      </c>
      <c r="E1103" s="5">
        <v>4</v>
      </c>
    </row>
    <row r="1104" spans="1:5" x14ac:dyDescent="0.25">
      <c r="A1104">
        <v>1103</v>
      </c>
      <c r="D1104" s="3">
        <v>3</v>
      </c>
      <c r="E1104" s="5">
        <v>4</v>
      </c>
    </row>
    <row r="1105" spans="1:5" x14ac:dyDescent="0.25">
      <c r="A1105">
        <v>1104</v>
      </c>
      <c r="D1105" s="3">
        <v>3</v>
      </c>
      <c r="E1105" s="5">
        <v>4</v>
      </c>
    </row>
    <row r="1106" spans="1:5" x14ac:dyDescent="0.25">
      <c r="A1106">
        <v>1105</v>
      </c>
      <c r="D1106" s="3">
        <v>3</v>
      </c>
      <c r="E1106" s="5">
        <v>4</v>
      </c>
    </row>
    <row r="1107" spans="1:5" x14ac:dyDescent="0.25">
      <c r="A1107">
        <v>1106</v>
      </c>
      <c r="D1107" s="3">
        <v>3</v>
      </c>
      <c r="E1107" s="5">
        <v>4</v>
      </c>
    </row>
    <row r="1108" spans="1:5" x14ac:dyDescent="0.25">
      <c r="A1108">
        <v>1107</v>
      </c>
      <c r="D1108" s="3">
        <v>3</v>
      </c>
      <c r="E1108" s="5">
        <v>4</v>
      </c>
    </row>
    <row r="1109" spans="1:5" x14ac:dyDescent="0.25">
      <c r="A1109">
        <v>1108</v>
      </c>
      <c r="D1109" s="3">
        <v>3</v>
      </c>
      <c r="E1109" s="5">
        <v>4</v>
      </c>
    </row>
    <row r="1110" spans="1:5" x14ac:dyDescent="0.25">
      <c r="A1110">
        <v>1109</v>
      </c>
      <c r="C1110" s="2">
        <v>2</v>
      </c>
      <c r="D1110" s="3">
        <v>3</v>
      </c>
    </row>
    <row r="1111" spans="1:5" x14ac:dyDescent="0.25">
      <c r="A1111">
        <v>1110</v>
      </c>
      <c r="C1111" s="2">
        <v>2</v>
      </c>
    </row>
    <row r="1112" spans="1:5" x14ac:dyDescent="0.25">
      <c r="A1112">
        <v>1111</v>
      </c>
      <c r="C1112" s="2">
        <v>2</v>
      </c>
    </row>
    <row r="1113" spans="1:5" x14ac:dyDescent="0.25">
      <c r="A1113">
        <v>1112</v>
      </c>
      <c r="C1113" s="2">
        <v>2</v>
      </c>
    </row>
    <row r="1114" spans="1:5" x14ac:dyDescent="0.25">
      <c r="A1114">
        <v>1113</v>
      </c>
      <c r="C1114" s="2">
        <v>2</v>
      </c>
    </row>
    <row r="1115" spans="1:5" x14ac:dyDescent="0.25">
      <c r="A1115">
        <v>1114</v>
      </c>
      <c r="C1115" s="2">
        <v>2</v>
      </c>
    </row>
    <row r="1116" spans="1:5" x14ac:dyDescent="0.25">
      <c r="A1116">
        <v>1115</v>
      </c>
      <c r="C1116" s="2">
        <v>2</v>
      </c>
    </row>
    <row r="1117" spans="1:5" x14ac:dyDescent="0.25">
      <c r="A1117">
        <v>1116</v>
      </c>
      <c r="C1117" s="2">
        <v>2</v>
      </c>
    </row>
    <row r="1118" spans="1:5" x14ac:dyDescent="0.25">
      <c r="A1118">
        <v>1117</v>
      </c>
      <c r="B1118" s="4">
        <v>1</v>
      </c>
      <c r="C1118" s="2">
        <v>2</v>
      </c>
    </row>
    <row r="1119" spans="1:5" x14ac:dyDescent="0.25">
      <c r="A1119">
        <v>1118</v>
      </c>
      <c r="B1119" s="4">
        <v>1</v>
      </c>
      <c r="C1119" s="2">
        <v>2</v>
      </c>
    </row>
    <row r="1120" spans="1:5" x14ac:dyDescent="0.25">
      <c r="A1120">
        <v>1119</v>
      </c>
      <c r="B1120" s="4">
        <v>1</v>
      </c>
      <c r="C1120" s="2">
        <v>2</v>
      </c>
    </row>
    <row r="1121" spans="1:5" x14ac:dyDescent="0.25">
      <c r="A1121">
        <v>1120</v>
      </c>
      <c r="B1121" s="4">
        <v>1</v>
      </c>
    </row>
    <row r="1122" spans="1:5" x14ac:dyDescent="0.25">
      <c r="A1122">
        <v>1121</v>
      </c>
      <c r="B1122" s="4">
        <v>1</v>
      </c>
    </row>
    <row r="1123" spans="1:5" x14ac:dyDescent="0.25">
      <c r="A1123">
        <v>1122</v>
      </c>
      <c r="B1123" s="4">
        <v>1</v>
      </c>
    </row>
    <row r="1124" spans="1:5" x14ac:dyDescent="0.25">
      <c r="A1124">
        <v>1123</v>
      </c>
      <c r="B1124" s="4">
        <v>1</v>
      </c>
    </row>
    <row r="1125" spans="1:5" x14ac:dyDescent="0.25">
      <c r="A1125">
        <v>1124</v>
      </c>
      <c r="B1125" s="4">
        <v>1</v>
      </c>
      <c r="E1125" s="5">
        <v>4</v>
      </c>
    </row>
    <row r="1126" spans="1:5" x14ac:dyDescent="0.25">
      <c r="A1126">
        <v>1125</v>
      </c>
      <c r="B1126" s="4">
        <v>1</v>
      </c>
      <c r="D1126" s="3">
        <v>3</v>
      </c>
      <c r="E1126" s="5">
        <v>4</v>
      </c>
    </row>
    <row r="1127" spans="1:5" x14ac:dyDescent="0.25">
      <c r="A1127">
        <v>1126</v>
      </c>
      <c r="D1127" s="3">
        <v>3</v>
      </c>
      <c r="E1127" s="5">
        <v>4</v>
      </c>
    </row>
    <row r="1128" spans="1:5" x14ac:dyDescent="0.25">
      <c r="A1128">
        <v>1127</v>
      </c>
      <c r="D1128" s="3">
        <v>3</v>
      </c>
      <c r="E1128" s="5">
        <v>4</v>
      </c>
    </row>
    <row r="1129" spans="1:5" x14ac:dyDescent="0.25">
      <c r="A1129">
        <v>1128</v>
      </c>
      <c r="D1129" s="3">
        <v>3</v>
      </c>
      <c r="E1129" s="5">
        <v>4</v>
      </c>
    </row>
    <row r="1130" spans="1:5" x14ac:dyDescent="0.25">
      <c r="A1130">
        <v>1129</v>
      </c>
      <c r="D1130" s="3">
        <v>3</v>
      </c>
      <c r="E1130" s="5">
        <v>4</v>
      </c>
    </row>
    <row r="1131" spans="1:5" x14ac:dyDescent="0.25">
      <c r="A1131">
        <v>1130</v>
      </c>
      <c r="D1131" s="3">
        <v>3</v>
      </c>
      <c r="E1131" s="5">
        <v>4</v>
      </c>
    </row>
    <row r="1132" spans="1:5" x14ac:dyDescent="0.25">
      <c r="A1132">
        <v>1131</v>
      </c>
      <c r="D1132" s="3">
        <v>3</v>
      </c>
      <c r="E1132" s="5">
        <v>4</v>
      </c>
    </row>
    <row r="1133" spans="1:5" x14ac:dyDescent="0.25">
      <c r="A1133">
        <v>1132</v>
      </c>
      <c r="D1133" s="3">
        <v>3</v>
      </c>
      <c r="E1133" s="5">
        <v>4</v>
      </c>
    </row>
    <row r="1134" spans="1:5" x14ac:dyDescent="0.25">
      <c r="A1134">
        <v>1133</v>
      </c>
      <c r="C1134" s="2">
        <v>2</v>
      </c>
      <c r="D1134" s="3">
        <v>3</v>
      </c>
      <c r="E1134" s="5">
        <v>4</v>
      </c>
    </row>
    <row r="1135" spans="1:5" x14ac:dyDescent="0.25">
      <c r="A1135">
        <v>1134</v>
      </c>
      <c r="C1135" s="2">
        <v>2</v>
      </c>
      <c r="D1135" s="3">
        <v>3</v>
      </c>
      <c r="E1135" s="5">
        <v>4</v>
      </c>
    </row>
    <row r="1136" spans="1:5" x14ac:dyDescent="0.25">
      <c r="A1136">
        <v>1135</v>
      </c>
      <c r="C1136" s="2">
        <v>2</v>
      </c>
      <c r="D1136" s="3">
        <v>3</v>
      </c>
    </row>
    <row r="1137" spans="1:5" x14ac:dyDescent="0.25">
      <c r="A1137">
        <v>1136</v>
      </c>
      <c r="C1137" s="2">
        <v>2</v>
      </c>
      <c r="D1137" s="3">
        <v>3</v>
      </c>
    </row>
    <row r="1138" spans="1:5" x14ac:dyDescent="0.25">
      <c r="A1138">
        <v>1137</v>
      </c>
      <c r="C1138" s="2">
        <v>2</v>
      </c>
    </row>
    <row r="1139" spans="1:5" x14ac:dyDescent="0.25">
      <c r="A1139">
        <v>1138</v>
      </c>
      <c r="C1139" s="2">
        <v>2</v>
      </c>
    </row>
    <row r="1140" spans="1:5" x14ac:dyDescent="0.25">
      <c r="A1140">
        <v>1139</v>
      </c>
      <c r="C1140" s="2">
        <v>2</v>
      </c>
    </row>
    <row r="1141" spans="1:5" x14ac:dyDescent="0.25">
      <c r="A1141">
        <v>1140</v>
      </c>
      <c r="B1141" s="4">
        <v>1</v>
      </c>
      <c r="C1141" s="2">
        <v>2</v>
      </c>
    </row>
    <row r="1142" spans="1:5" x14ac:dyDescent="0.25">
      <c r="A1142">
        <v>1141</v>
      </c>
      <c r="B1142" s="4">
        <v>1</v>
      </c>
      <c r="C1142" s="2">
        <v>2</v>
      </c>
    </row>
    <row r="1143" spans="1:5" x14ac:dyDescent="0.25">
      <c r="A1143">
        <v>1142</v>
      </c>
      <c r="B1143" s="4">
        <v>1</v>
      </c>
      <c r="C1143" s="2">
        <v>2</v>
      </c>
    </row>
    <row r="1144" spans="1:5" x14ac:dyDescent="0.25">
      <c r="A1144">
        <v>1143</v>
      </c>
      <c r="B1144" s="4">
        <v>1</v>
      </c>
      <c r="C1144" s="2">
        <v>2</v>
      </c>
    </row>
    <row r="1145" spans="1:5" x14ac:dyDescent="0.25">
      <c r="A1145">
        <v>1144</v>
      </c>
      <c r="B1145" s="4">
        <v>1</v>
      </c>
      <c r="C1145" s="2">
        <v>2</v>
      </c>
    </row>
    <row r="1146" spans="1:5" x14ac:dyDescent="0.25">
      <c r="A1146">
        <v>1145</v>
      </c>
      <c r="B1146" s="4">
        <v>1</v>
      </c>
      <c r="C1146" s="2">
        <v>2</v>
      </c>
    </row>
    <row r="1147" spans="1:5" x14ac:dyDescent="0.25">
      <c r="A1147">
        <v>1146</v>
      </c>
      <c r="B1147" s="4">
        <v>1</v>
      </c>
    </row>
    <row r="1148" spans="1:5" x14ac:dyDescent="0.25">
      <c r="A1148">
        <v>1147</v>
      </c>
      <c r="B1148" s="4">
        <v>1</v>
      </c>
    </row>
    <row r="1149" spans="1:5" x14ac:dyDescent="0.25">
      <c r="A1149">
        <v>1148</v>
      </c>
      <c r="B1149" s="4">
        <v>1</v>
      </c>
    </row>
    <row r="1150" spans="1:5" x14ac:dyDescent="0.25">
      <c r="A1150">
        <v>1149</v>
      </c>
      <c r="B1150" s="4">
        <v>1</v>
      </c>
    </row>
    <row r="1151" spans="1:5" x14ac:dyDescent="0.25">
      <c r="A1151">
        <v>1150</v>
      </c>
      <c r="B1151" s="4">
        <v>1</v>
      </c>
    </row>
    <row r="1152" spans="1:5" x14ac:dyDescent="0.25">
      <c r="A1152">
        <v>1151</v>
      </c>
      <c r="B1152" s="4">
        <v>1</v>
      </c>
      <c r="E1152" s="5">
        <v>4</v>
      </c>
    </row>
    <row r="1153" spans="1:5" x14ac:dyDescent="0.25">
      <c r="A1153">
        <v>1152</v>
      </c>
      <c r="B1153" s="4">
        <v>1</v>
      </c>
      <c r="D1153" s="3">
        <v>3</v>
      </c>
      <c r="E1153" s="5">
        <v>4</v>
      </c>
    </row>
    <row r="1154" spans="1:5" x14ac:dyDescent="0.25">
      <c r="A1154">
        <v>1153</v>
      </c>
      <c r="D1154" s="3">
        <v>3</v>
      </c>
      <c r="E1154" s="5">
        <v>4</v>
      </c>
    </row>
    <row r="1155" spans="1:5" x14ac:dyDescent="0.25">
      <c r="A1155">
        <v>1154</v>
      </c>
      <c r="D1155" s="3">
        <v>3</v>
      </c>
      <c r="E1155" s="5">
        <v>4</v>
      </c>
    </row>
    <row r="1156" spans="1:5" x14ac:dyDescent="0.25">
      <c r="A1156">
        <v>1155</v>
      </c>
      <c r="D1156" s="3">
        <v>3</v>
      </c>
      <c r="E1156" s="5">
        <v>4</v>
      </c>
    </row>
    <row r="1157" spans="1:5" x14ac:dyDescent="0.25">
      <c r="A1157">
        <v>1156</v>
      </c>
      <c r="D1157" s="3">
        <v>3</v>
      </c>
      <c r="E1157" s="5">
        <v>4</v>
      </c>
    </row>
    <row r="1158" spans="1:5" x14ac:dyDescent="0.25">
      <c r="A1158">
        <v>1157</v>
      </c>
      <c r="D1158" s="3">
        <v>3</v>
      </c>
      <c r="E1158" s="5">
        <v>4</v>
      </c>
    </row>
    <row r="1159" spans="1:5" x14ac:dyDescent="0.25">
      <c r="A1159">
        <v>1158</v>
      </c>
      <c r="D1159" s="3">
        <v>3</v>
      </c>
      <c r="E1159" s="5">
        <v>4</v>
      </c>
    </row>
    <row r="1160" spans="1:5" x14ac:dyDescent="0.25">
      <c r="A1160">
        <v>1159</v>
      </c>
      <c r="D1160" s="3">
        <v>3</v>
      </c>
      <c r="E1160" s="5">
        <v>4</v>
      </c>
    </row>
    <row r="1161" spans="1:5" x14ac:dyDescent="0.25">
      <c r="A1161">
        <v>1160</v>
      </c>
      <c r="C1161" s="2">
        <v>2</v>
      </c>
      <c r="D1161" s="3">
        <v>3</v>
      </c>
      <c r="E1161" s="5">
        <v>4</v>
      </c>
    </row>
    <row r="1162" spans="1:5" x14ac:dyDescent="0.25">
      <c r="A1162">
        <v>1161</v>
      </c>
      <c r="C1162" s="2">
        <v>2</v>
      </c>
      <c r="D1162" s="3">
        <v>3</v>
      </c>
      <c r="E1162" s="5">
        <v>4</v>
      </c>
    </row>
    <row r="1163" spans="1:5" x14ac:dyDescent="0.25">
      <c r="A1163">
        <v>1162</v>
      </c>
      <c r="C1163" s="2">
        <v>2</v>
      </c>
      <c r="D1163" s="3">
        <v>3</v>
      </c>
      <c r="E1163" s="5">
        <v>4</v>
      </c>
    </row>
    <row r="1164" spans="1:5" x14ac:dyDescent="0.25">
      <c r="A1164">
        <v>1163</v>
      </c>
      <c r="C1164" s="2">
        <v>2</v>
      </c>
      <c r="D1164" s="3">
        <v>3</v>
      </c>
      <c r="E1164" s="5">
        <v>4</v>
      </c>
    </row>
    <row r="1165" spans="1:5" x14ac:dyDescent="0.25">
      <c r="A1165">
        <v>1164</v>
      </c>
      <c r="C1165" s="2">
        <v>2</v>
      </c>
      <c r="D1165" s="3">
        <v>3</v>
      </c>
      <c r="E1165" s="5">
        <v>4</v>
      </c>
    </row>
    <row r="1166" spans="1:5" x14ac:dyDescent="0.25">
      <c r="A1166">
        <v>1165</v>
      </c>
      <c r="C1166" s="2">
        <v>2</v>
      </c>
      <c r="D1166" s="3">
        <v>3</v>
      </c>
      <c r="E1166" s="5">
        <v>4</v>
      </c>
    </row>
    <row r="1167" spans="1:5" x14ac:dyDescent="0.25">
      <c r="A1167">
        <v>1166</v>
      </c>
      <c r="C1167" s="2">
        <v>2</v>
      </c>
      <c r="D1167" s="3">
        <v>3</v>
      </c>
    </row>
    <row r="1168" spans="1:5" x14ac:dyDescent="0.25">
      <c r="A1168">
        <v>1167</v>
      </c>
      <c r="C1168" s="2">
        <v>2</v>
      </c>
      <c r="D1168" s="3">
        <v>3</v>
      </c>
    </row>
    <row r="1169" spans="1:6" x14ac:dyDescent="0.25">
      <c r="A1169">
        <v>1168</v>
      </c>
      <c r="B1169" s="4">
        <v>1</v>
      </c>
      <c r="C1169" s="2">
        <v>2</v>
      </c>
    </row>
    <row r="1170" spans="1:6" x14ac:dyDescent="0.25">
      <c r="A1170">
        <v>1169</v>
      </c>
      <c r="B1170" s="4">
        <v>1</v>
      </c>
      <c r="C1170" s="2">
        <v>2</v>
      </c>
    </row>
    <row r="1171" spans="1:6" x14ac:dyDescent="0.25">
      <c r="A1171">
        <v>1170</v>
      </c>
      <c r="B1171" s="4">
        <v>1</v>
      </c>
      <c r="C1171" s="2">
        <v>2</v>
      </c>
    </row>
    <row r="1172" spans="1:6" x14ac:dyDescent="0.25">
      <c r="A1172">
        <v>1171</v>
      </c>
      <c r="B1172" s="4">
        <v>1</v>
      </c>
      <c r="C1172" s="2">
        <v>2</v>
      </c>
    </row>
    <row r="1173" spans="1:6" x14ac:dyDescent="0.25">
      <c r="A1173">
        <v>1172</v>
      </c>
      <c r="B1173" s="4">
        <v>1</v>
      </c>
      <c r="C1173" s="2">
        <v>2</v>
      </c>
    </row>
    <row r="1174" spans="1:6" x14ac:dyDescent="0.25">
      <c r="A1174">
        <v>1173</v>
      </c>
      <c r="B1174" s="4">
        <v>1</v>
      </c>
      <c r="C1174" s="2">
        <v>2</v>
      </c>
    </row>
    <row r="1175" spans="1:6" x14ac:dyDescent="0.25">
      <c r="A1175">
        <v>1174</v>
      </c>
      <c r="B1175" s="4">
        <v>1</v>
      </c>
      <c r="C1175" s="2">
        <v>2</v>
      </c>
    </row>
    <row r="1176" spans="1:6" x14ac:dyDescent="0.25">
      <c r="A1176">
        <v>1175</v>
      </c>
      <c r="B1176" s="4">
        <v>1</v>
      </c>
    </row>
    <row r="1177" spans="1:6" x14ac:dyDescent="0.25">
      <c r="A1177">
        <v>1176</v>
      </c>
      <c r="B1177" s="4">
        <v>1</v>
      </c>
      <c r="F1177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0E36-D9E4-4CF2-B300-8813630DF5E1}">
  <dimension ref="A1:EA61"/>
  <sheetViews>
    <sheetView topLeftCell="AK1" workbookViewId="0">
      <selection activeCell="EC1" sqref="EC1:EE3"/>
    </sheetView>
  </sheetViews>
  <sheetFormatPr defaultRowHeight="15" x14ac:dyDescent="0.25"/>
  <cols>
    <col min="1" max="1" width="11" bestFit="1" customWidth="1"/>
    <col min="2" max="2" width="10" bestFit="1" customWidth="1"/>
    <col min="3" max="3" width="11" bestFit="1" customWidth="1"/>
    <col min="4" max="4" width="9" bestFit="1" customWidth="1"/>
    <col min="5" max="5" width="11" bestFit="1" customWidth="1"/>
    <col min="6" max="6" width="10" bestFit="1" customWidth="1"/>
    <col min="7" max="7" width="11" bestFit="1" customWidth="1"/>
    <col min="8" max="8" width="9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304</v>
      </c>
      <c r="AP1" t="s">
        <v>305</v>
      </c>
      <c r="AQ1" t="s">
        <v>306</v>
      </c>
      <c r="AR1" t="s">
        <v>307</v>
      </c>
      <c r="AT1" t="s">
        <v>308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326</v>
      </c>
      <c r="BS1" t="s">
        <v>327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36.466566</v>
      </c>
      <c r="B2">
        <v>8.998659</v>
      </c>
      <c r="C2">
        <v>25.685794999999999</v>
      </c>
      <c r="D2">
        <v>5.2140269999999997</v>
      </c>
      <c r="E2">
        <v>17.392886000000004</v>
      </c>
      <c r="F2">
        <v>6.7817819999999998</v>
      </c>
      <c r="G2">
        <v>28.179708000000005</v>
      </c>
      <c r="H2">
        <v>6.015193</v>
      </c>
      <c r="K2">
        <f>(16/200)</f>
        <v>0.08</v>
      </c>
      <c r="L2">
        <f>(16/200)</f>
        <v>0.08</v>
      </c>
      <c r="M2">
        <f>(14/200)</f>
        <v>7.0000000000000007E-2</v>
      </c>
      <c r="N2">
        <f>(17/200)</f>
        <v>8.5000000000000006E-2</v>
      </c>
      <c r="P2">
        <f>(13/200)</f>
        <v>6.5000000000000002E-2</v>
      </c>
      <c r="Q2">
        <f>(15/200)</f>
        <v>7.4999999999999997E-2</v>
      </c>
      <c r="R2">
        <f>(14/200)</f>
        <v>7.0000000000000007E-2</v>
      </c>
      <c r="S2">
        <f>(11/200)</f>
        <v>5.5E-2</v>
      </c>
      <c r="U2">
        <f>0.08+0.065</f>
        <v>0.14500000000000002</v>
      </c>
      <c r="V2">
        <f>0.08+0.075</f>
        <v>0.155</v>
      </c>
      <c r="W2">
        <f>0.07+0.07</f>
        <v>0.14000000000000001</v>
      </c>
      <c r="X2">
        <f>0.085+0.055</f>
        <v>0.14000000000000001</v>
      </c>
      <c r="Z2">
        <f>SQRT((ABS($A$3-$A$2)^2+(ABS($B$3-$B$2)^2)))</f>
        <v>26.050150065426052</v>
      </c>
      <c r="AA2">
        <f>SQRT((ABS($C$3-$C$2)^2+(ABS($D$3-$D$2)^2)))</f>
        <v>25.37573825775938</v>
      </c>
      <c r="AB2">
        <f>SQRT((ABS($E$3-$E$2)^2+(ABS($F$3-$F$2)^2)))</f>
        <v>21.322295765441812</v>
      </c>
      <c r="AC2">
        <f>SQRT((ABS($G$3-$G$2)^2+(ABS($H$3-$H$2)^2)))</f>
        <v>26.339862742277525</v>
      </c>
      <c r="AE2">
        <f>(COUNTA(U2:U12)/SUM(U2:U12))</f>
        <v>8.5308056872037916</v>
      </c>
      <c r="AF2">
        <f>(COUNTA(V2:V12)/SUM(V2:V12))</f>
        <v>8.2949308755760374</v>
      </c>
      <c r="AG2">
        <f>(COUNTA(W2:W12)/SUM(W2:W12))</f>
        <v>8.571428571428573</v>
      </c>
      <c r="AH2">
        <f>(COUNTA(X2:X12)/SUM(X2:X12))</f>
        <v>8.3720930232558146</v>
      </c>
      <c r="AJ2">
        <f>1/0.145</f>
        <v>6.8965517241379315</v>
      </c>
      <c r="AK2">
        <f>1/0.155</f>
        <v>6.4516129032258069</v>
      </c>
      <c r="AL2">
        <f>1/0.14</f>
        <v>7.1428571428571423</v>
      </c>
      <c r="AM2">
        <f>1/0.14</f>
        <v>7.1428571428571423</v>
      </c>
      <c r="AO2">
        <f t="shared" ref="AO2:AO10" si="0">$Z2/$U2</f>
        <v>179.65620734776587</v>
      </c>
      <c r="AP2">
        <f t="shared" ref="AP2:AP10" si="1">$AA2/$V2</f>
        <v>163.71444037264115</v>
      </c>
      <c r="AQ2">
        <f t="shared" ref="AQ2:AQ10" si="2">$AB2/$W2</f>
        <v>152.30211261029865</v>
      </c>
      <c r="AR2">
        <f t="shared" ref="AR2:AR10" si="3">$AC2/$X2</f>
        <v>188.14187673055372</v>
      </c>
      <c r="AT2">
        <f>AT4/AT6</f>
        <v>245.80314939173147</v>
      </c>
      <c r="AV2">
        <f>((0.08/0.145)*100)</f>
        <v>55.172413793103459</v>
      </c>
      <c r="AW2">
        <f>((0.08/0.155)*100)</f>
        <v>51.612903225806448</v>
      </c>
      <c r="AX2">
        <f>((0.07/0.14)*100)</f>
        <v>50</v>
      </c>
      <c r="AY2">
        <f>((0.085/0.14)*100)</f>
        <v>60.714285714285708</v>
      </c>
      <c r="BA2">
        <f>((0.065/0.145)*100)</f>
        <v>44.827586206896555</v>
      </c>
      <c r="BB2">
        <f>((0.075/0.155)*100)</f>
        <v>48.387096774193544</v>
      </c>
      <c r="BC2">
        <f>((0.07/0.14)*100)</f>
        <v>50</v>
      </c>
      <c r="BD2">
        <f>((0.055/0.14)*100)</f>
        <v>39.285714285714285</v>
      </c>
      <c r="BF2">
        <f>ABS($B$2-$D$2)</f>
        <v>3.7846320000000002</v>
      </c>
      <c r="BG2">
        <f>ABS($F$2-$H$2)</f>
        <v>0.76658899999999974</v>
      </c>
      <c r="BL2">
        <f>SQRT((ABS($A$2-$E$3)^2+(ABS($B$2-$F$3)^2)))</f>
        <v>2.1262924672511549</v>
      </c>
      <c r="BM2">
        <f>SQRT((ABS($C$2-$G$2)^2+(ABS($D$2-$H$2)^2)))</f>
        <v>2.6194405912570398</v>
      </c>
      <c r="BO2">
        <f>SQRT((ABS($A$2-$G$2)^2+(ABS($B$2-$H$2)^2)))</f>
        <v>8.8075583952262235</v>
      </c>
      <c r="BP2">
        <f>SQRT((ABS($C$2-$E$2)^2+(ABS($D$2-$F$2)^2)))</f>
        <v>8.4397983045986305</v>
      </c>
      <c r="BR2">
        <f>DEGREES(ACOS((10.8140273512973^2+21.3222957654418^2-10.9145534574382^2)/(2*10.8140273512973*21.3222957654418)))</f>
        <v>11.149390100716486</v>
      </c>
      <c r="BS2">
        <f>DEGREES(ACOS((10.9145534574382^2+26.3398627422775^2-16.191391468095^2)/(2*10.9145534574382*26.3398627422775)))</f>
        <v>16.6895767904862</v>
      </c>
      <c r="BU2">
        <v>16</v>
      </c>
      <c r="BV2">
        <v>4</v>
      </c>
      <c r="BW2">
        <v>6</v>
      </c>
      <c r="BX2">
        <v>14</v>
      </c>
      <c r="BY2">
        <v>16</v>
      </c>
      <c r="BZ2">
        <v>3</v>
      </c>
      <c r="CA2">
        <v>14</v>
      </c>
      <c r="CB2">
        <v>5</v>
      </c>
      <c r="CC2">
        <v>14</v>
      </c>
      <c r="CD2">
        <v>3</v>
      </c>
      <c r="CE2">
        <v>14</v>
      </c>
      <c r="CF2">
        <v>3</v>
      </c>
      <c r="CG2">
        <v>17</v>
      </c>
      <c r="CH2">
        <v>14</v>
      </c>
      <c r="CI2">
        <v>5</v>
      </c>
      <c r="CJ2">
        <v>7</v>
      </c>
      <c r="CL2">
        <v>13</v>
      </c>
      <c r="CM2">
        <v>0</v>
      </c>
      <c r="CN2">
        <v>2</v>
      </c>
      <c r="CO2">
        <v>9</v>
      </c>
      <c r="CP2">
        <v>15</v>
      </c>
      <c r="CQ2">
        <v>0</v>
      </c>
      <c r="CR2">
        <v>12</v>
      </c>
      <c r="CS2">
        <v>0</v>
      </c>
      <c r="CT2">
        <v>14</v>
      </c>
      <c r="CU2">
        <v>2</v>
      </c>
      <c r="CV2">
        <v>12</v>
      </c>
      <c r="CW2">
        <v>0</v>
      </c>
      <c r="CX2">
        <v>11</v>
      </c>
      <c r="CY2">
        <v>9</v>
      </c>
      <c r="CZ2">
        <v>0</v>
      </c>
      <c r="DA2">
        <v>0</v>
      </c>
      <c r="DC2">
        <f>((4/16)*100)</f>
        <v>25</v>
      </c>
      <c r="DD2">
        <f>((6/16)*100)</f>
        <v>37.5</v>
      </c>
      <c r="DE2">
        <f>((14/16)*100)</f>
        <v>87.5</v>
      </c>
      <c r="DF2">
        <f>((3/16)*100)</f>
        <v>18.75</v>
      </c>
      <c r="DG2">
        <f>((14/16)*100)</f>
        <v>87.5</v>
      </c>
      <c r="DH2">
        <f>((5/16)*100)</f>
        <v>31.25</v>
      </c>
      <c r="DI2">
        <f>((3/14)*100)</f>
        <v>21.428571428571427</v>
      </c>
      <c r="DJ2">
        <f>((14/14)*100)</f>
        <v>100</v>
      </c>
      <c r="DK2">
        <f>((3/14)*100)</f>
        <v>21.428571428571427</v>
      </c>
      <c r="DL2">
        <f>((14/17)*100)</f>
        <v>82.35294117647058</v>
      </c>
      <c r="DM2">
        <f>((5/17)*100)</f>
        <v>29.411764705882355</v>
      </c>
      <c r="DN2">
        <f>((7/17)*100)</f>
        <v>41.17647058823529</v>
      </c>
      <c r="DP2">
        <f>((0/13)*100)</f>
        <v>0</v>
      </c>
      <c r="DQ2">
        <f>((2/13)*100)</f>
        <v>15.384615384615385</v>
      </c>
      <c r="DR2">
        <f>((9/13)*100)</f>
        <v>69.230769230769226</v>
      </c>
      <c r="DS2">
        <f>((0/15)*100)</f>
        <v>0</v>
      </c>
      <c r="DT2">
        <f>((12/15)*100)</f>
        <v>80</v>
      </c>
      <c r="DU2">
        <f>((0/15)*100)</f>
        <v>0</v>
      </c>
      <c r="DV2">
        <f>((2/14)*100)</f>
        <v>14.285714285714285</v>
      </c>
      <c r="DW2">
        <f>((12/14)*100)</f>
        <v>85.714285714285708</v>
      </c>
      <c r="DX2">
        <f>((0/14)*100)</f>
        <v>0</v>
      </c>
      <c r="DY2">
        <f>((9/11)*100)</f>
        <v>81.818181818181827</v>
      </c>
      <c r="DZ2">
        <f>((0/11)*100)</f>
        <v>0</v>
      </c>
      <c r="EA2">
        <f>((0/11)*100)</f>
        <v>0</v>
      </c>
    </row>
    <row r="3" spans="1:131" x14ac:dyDescent="0.25">
      <c r="A3">
        <v>62.510646999999999</v>
      </c>
      <c r="B3">
        <v>8.436375</v>
      </c>
      <c r="C3">
        <v>50.992603000000003</v>
      </c>
      <c r="D3">
        <v>7.0831340000000003</v>
      </c>
      <c r="E3">
        <v>38.552399000000001</v>
      </c>
      <c r="F3">
        <v>9.4114789999999999</v>
      </c>
      <c r="G3">
        <v>54.511249999999997</v>
      </c>
      <c r="H3">
        <v>6.6772090000000004</v>
      </c>
      <c r="K3">
        <f>(14/200)</f>
        <v>7.0000000000000007E-2</v>
      </c>
      <c r="L3">
        <f>(15/200)</f>
        <v>7.4999999999999997E-2</v>
      </c>
      <c r="M3">
        <f>(14/200)</f>
        <v>7.0000000000000007E-2</v>
      </c>
      <c r="N3">
        <f>(14/200)</f>
        <v>7.0000000000000007E-2</v>
      </c>
      <c r="P3">
        <f>(10/200)</f>
        <v>0.05</v>
      </c>
      <c r="Q3">
        <f>(12/200)</f>
        <v>0.06</v>
      </c>
      <c r="R3">
        <f>(10/200)</f>
        <v>0.05</v>
      </c>
      <c r="S3">
        <f>(10/200)</f>
        <v>0.05</v>
      </c>
      <c r="U3">
        <f>0.07+0.05</f>
        <v>0.12000000000000001</v>
      </c>
      <c r="V3">
        <f>0.075+0.06</f>
        <v>0.13500000000000001</v>
      </c>
      <c r="W3">
        <f>0.07+0.05</f>
        <v>0.12000000000000001</v>
      </c>
      <c r="X3">
        <f>0.07+0.05</f>
        <v>0.12000000000000001</v>
      </c>
      <c r="Z3">
        <f>SQRT((ABS($A$4-$A$3)^2+(ABS($B$4-$B$3)^2)))</f>
        <v>20.107857554123523</v>
      </c>
      <c r="AA3">
        <f>SQRT((ABS($C$4-$C$3)^2+(ABS($D$4-$D$3)^2)))</f>
        <v>24.060065724890553</v>
      </c>
      <c r="AB3">
        <f>SQRT((ABS($E$4-$E$3)^2+(ABS($F$4-$F$3)^2)))</f>
        <v>24.31102600680218</v>
      </c>
      <c r="AC3">
        <f>SQRT((ABS($G$4-$G$3)^2+(ABS($H$4-$H$3)^2)))</f>
        <v>22.699829831550034</v>
      </c>
      <c r="AJ3">
        <f>1/0.12</f>
        <v>8.3333333333333339</v>
      </c>
      <c r="AK3">
        <f>1/0.135</f>
        <v>7.4074074074074066</v>
      </c>
      <c r="AL3">
        <f>1/0.12</f>
        <v>8.3333333333333339</v>
      </c>
      <c r="AM3">
        <f>1/0.12</f>
        <v>8.3333333333333339</v>
      </c>
      <c r="AO3">
        <f t="shared" si="0"/>
        <v>167.56547961769601</v>
      </c>
      <c r="AP3">
        <f t="shared" si="1"/>
        <v>178.22270907326333</v>
      </c>
      <c r="AQ3">
        <f t="shared" si="2"/>
        <v>202.59188339001815</v>
      </c>
      <c r="AR3">
        <f t="shared" si="3"/>
        <v>189.16524859625025</v>
      </c>
      <c r="AT3" t="s">
        <v>309</v>
      </c>
      <c r="AV3">
        <f>((0.07/0.12)*100)</f>
        <v>58.333333333333336</v>
      </c>
      <c r="AW3">
        <f>((0.075/0.135)*100)</f>
        <v>55.55555555555555</v>
      </c>
      <c r="AX3">
        <f>((0.07/0.12)*100)</f>
        <v>58.333333333333336</v>
      </c>
      <c r="AY3">
        <f>((0.07/0.12)*100)</f>
        <v>58.333333333333336</v>
      </c>
      <c r="BA3">
        <f>((0.05/0.12)*100)</f>
        <v>41.666666666666671</v>
      </c>
      <c r="BB3">
        <f>((0.06/0.135)*100)</f>
        <v>44.444444444444443</v>
      </c>
      <c r="BC3">
        <f>((0.05/0.12)*100)</f>
        <v>41.666666666666671</v>
      </c>
      <c r="BD3">
        <f>((0.05/0.12)*100)</f>
        <v>41.666666666666671</v>
      </c>
      <c r="BF3">
        <f>ABS($B$3-$D$3)</f>
        <v>1.3532409999999997</v>
      </c>
      <c r="BG3">
        <f>ABS($F$3-$H$3)</f>
        <v>2.7342699999999995</v>
      </c>
      <c r="BL3">
        <f>SQRT((ABS($A$3-$E$4)^2+(ABS($B$3-$F$4)^2)))</f>
        <v>0.33976632867310552</v>
      </c>
      <c r="BM3">
        <f>SQRT((ABS($C$3-$G$3)^2+(ABS($D$3-$H$3)^2)))</f>
        <v>3.5419841637469189</v>
      </c>
      <c r="BO3">
        <f>SQRT((ABS($A$3-$G$3)^2+(ABS($B$3-$H$3)^2)))</f>
        <v>8.1905443884497089</v>
      </c>
      <c r="BP3">
        <f>SQRT((ABS($C$3-$E$3)^2+(ABS($D$3-$F$3)^2)))</f>
        <v>12.656218471590993</v>
      </c>
      <c r="BR3">
        <f>DEGREES(ACOS((16.191391468095^2+24.3110260068022^2-8.52981767392979^2)/(2*16.191391468095*24.3110260068022)))</f>
        <v>7.5523521025303841</v>
      </c>
      <c r="BS3">
        <f>DEGREES(ACOS((8.52981767392979^2+22.69982983155^2-14.727506742318^2)/(2*8.52981767392979*22.69982983155)))</f>
        <v>16.584763662628941</v>
      </c>
      <c r="BU3">
        <v>14</v>
      </c>
      <c r="BV3">
        <v>4</v>
      </c>
      <c r="BW3">
        <v>4</v>
      </c>
      <c r="BX3">
        <v>11</v>
      </c>
      <c r="BY3">
        <v>15</v>
      </c>
      <c r="BZ3">
        <v>5</v>
      </c>
      <c r="CA3">
        <v>12</v>
      </c>
      <c r="CB3">
        <v>5</v>
      </c>
      <c r="CC3">
        <v>14</v>
      </c>
      <c r="CD3">
        <v>4</v>
      </c>
      <c r="CE3">
        <v>12</v>
      </c>
      <c r="CF3">
        <v>6</v>
      </c>
      <c r="CG3">
        <v>14</v>
      </c>
      <c r="CH3">
        <v>11</v>
      </c>
      <c r="CI3">
        <v>3</v>
      </c>
      <c r="CJ3">
        <v>6</v>
      </c>
      <c r="CL3">
        <v>10</v>
      </c>
      <c r="CM3">
        <v>0</v>
      </c>
      <c r="CN3">
        <v>0</v>
      </c>
      <c r="CO3">
        <v>7</v>
      </c>
      <c r="CP3">
        <v>12</v>
      </c>
      <c r="CQ3">
        <v>0</v>
      </c>
      <c r="CR3">
        <v>10</v>
      </c>
      <c r="CS3">
        <v>0</v>
      </c>
      <c r="CT3">
        <v>10</v>
      </c>
      <c r="CU3">
        <v>0</v>
      </c>
      <c r="CV3">
        <v>10</v>
      </c>
      <c r="CW3">
        <v>0</v>
      </c>
      <c r="CX3">
        <v>10</v>
      </c>
      <c r="CY3">
        <v>7</v>
      </c>
      <c r="CZ3">
        <v>0</v>
      </c>
      <c r="DA3">
        <v>2</v>
      </c>
      <c r="DC3">
        <f>((4/14)*100)</f>
        <v>28.571428571428569</v>
      </c>
      <c r="DD3">
        <f>((4/14)*100)</f>
        <v>28.571428571428569</v>
      </c>
      <c r="DE3">
        <f>((11/14)*100)</f>
        <v>78.571428571428569</v>
      </c>
      <c r="DF3">
        <f>((5/15)*100)</f>
        <v>33.333333333333329</v>
      </c>
      <c r="DG3">
        <f>((12/15)*100)</f>
        <v>80</v>
      </c>
      <c r="DH3">
        <f>((5/15)*100)</f>
        <v>33.333333333333329</v>
      </c>
      <c r="DI3">
        <f>((4/14)*100)</f>
        <v>28.571428571428569</v>
      </c>
      <c r="DJ3">
        <f>((12/14)*100)</f>
        <v>85.714285714285708</v>
      </c>
      <c r="DK3">
        <f>((6/14)*100)</f>
        <v>42.857142857142854</v>
      </c>
      <c r="DL3">
        <f>((11/14)*100)</f>
        <v>78.571428571428569</v>
      </c>
      <c r="DM3">
        <f>((3/14)*100)</f>
        <v>21.428571428571427</v>
      </c>
      <c r="DN3">
        <f>((6/14)*100)</f>
        <v>42.857142857142854</v>
      </c>
      <c r="DP3">
        <f>((0/10)*100)</f>
        <v>0</v>
      </c>
      <c r="DQ3">
        <f>((0/10)*100)</f>
        <v>0</v>
      </c>
      <c r="DR3">
        <f>((7/10)*100)</f>
        <v>70</v>
      </c>
      <c r="DS3">
        <f>((0/12)*100)</f>
        <v>0</v>
      </c>
      <c r="DT3">
        <f>((10/12)*100)</f>
        <v>83.333333333333343</v>
      </c>
      <c r="DU3">
        <f>((0/12)*100)</f>
        <v>0</v>
      </c>
      <c r="DV3">
        <f>((0/10)*100)</f>
        <v>0</v>
      </c>
      <c r="DW3">
        <f>((10/10)*100)</f>
        <v>100</v>
      </c>
      <c r="DX3">
        <f>((0/10)*100)</f>
        <v>0</v>
      </c>
      <c r="DY3">
        <f>((7/10)*100)</f>
        <v>70</v>
      </c>
      <c r="DZ3">
        <f>((0/10)*100)</f>
        <v>0</v>
      </c>
      <c r="EA3">
        <f>((2/10)*100)</f>
        <v>20</v>
      </c>
    </row>
    <row r="4" spans="1:131" x14ac:dyDescent="0.25">
      <c r="A4">
        <v>82.541546000000011</v>
      </c>
      <c r="B4">
        <v>6.678814</v>
      </c>
      <c r="C4">
        <v>74.989845000000003</v>
      </c>
      <c r="D4">
        <v>5.345567</v>
      </c>
      <c r="E4">
        <v>62.845993</v>
      </c>
      <c r="F4">
        <v>8.4910029999999992</v>
      </c>
      <c r="G4">
        <v>77.146958000000012</v>
      </c>
      <c r="H4">
        <v>4.9722169999999997</v>
      </c>
      <c r="K4">
        <f>(15/200)</f>
        <v>7.4999999999999997E-2</v>
      </c>
      <c r="L4">
        <f>(13/200)</f>
        <v>6.5000000000000002E-2</v>
      </c>
      <c r="M4">
        <f>(12/200)</f>
        <v>0.06</v>
      </c>
      <c r="N4">
        <f>(16/200)</f>
        <v>0.08</v>
      </c>
      <c r="P4">
        <f>(9/200)</f>
        <v>4.4999999999999998E-2</v>
      </c>
      <c r="Q4">
        <f>(11/200)</f>
        <v>5.5E-2</v>
      </c>
      <c r="R4">
        <f>(10/200)</f>
        <v>0.05</v>
      </c>
      <c r="S4">
        <f>(10/200)</f>
        <v>0.05</v>
      </c>
      <c r="U4">
        <f>0.075+0.045</f>
        <v>0.12</v>
      </c>
      <c r="V4">
        <f>0.065+0.055</f>
        <v>0.12</v>
      </c>
      <c r="W4">
        <f>0.06+0.05</f>
        <v>0.11</v>
      </c>
      <c r="X4">
        <f>0.08+0.05</f>
        <v>0.13</v>
      </c>
      <c r="Z4">
        <f>SQRT((ABS($A$5-$A$4)^2+(ABS($B$5-$B$4)^2)))</f>
        <v>24.617899149011112</v>
      </c>
      <c r="AA4">
        <f>SQRT((ABS($C$5-$C$4)^2+(ABS($D$5-$D$4)^2)))</f>
        <v>22.377415370327512</v>
      </c>
      <c r="AB4">
        <f>SQRT((ABS($E$5-$E$4)^2+(ABS($F$5-$F$4)^2)))</f>
        <v>19.837969989927132</v>
      </c>
      <c r="AC4">
        <f>SQRT((ABS($G$5-$G$4)^2+(ABS($H$5-$H$4)^2)))</f>
        <v>24.992011624742567</v>
      </c>
      <c r="AJ4">
        <f>1/0.12</f>
        <v>8.3333333333333339</v>
      </c>
      <c r="AK4">
        <f>1/0.12</f>
        <v>8.3333333333333339</v>
      </c>
      <c r="AL4">
        <f>1/0.11</f>
        <v>9.0909090909090917</v>
      </c>
      <c r="AM4">
        <f>1/0.13</f>
        <v>7.6923076923076916</v>
      </c>
      <c r="AO4">
        <f t="shared" si="0"/>
        <v>205.1491595750926</v>
      </c>
      <c r="AP4">
        <f t="shared" si="1"/>
        <v>186.47846141939593</v>
      </c>
      <c r="AQ4">
        <f t="shared" si="2"/>
        <v>180.34518172661029</v>
      </c>
      <c r="AR4">
        <f t="shared" si="3"/>
        <v>192.24624326725052</v>
      </c>
      <c r="AT4">
        <f>SUM(Z:AC)</f>
        <v>5081.9801136740489</v>
      </c>
      <c r="AV4">
        <f>((0.075/0.12)*100)</f>
        <v>62.5</v>
      </c>
      <c r="AW4">
        <f>((0.065/0.12)*100)</f>
        <v>54.166666666666671</v>
      </c>
      <c r="AX4">
        <f>((0.06/0.11)*100)</f>
        <v>54.54545454545454</v>
      </c>
      <c r="AY4">
        <f>((0.08/0.13)*100)</f>
        <v>61.53846153846154</v>
      </c>
      <c r="BA4">
        <f>((0.045/0.12)*100)</f>
        <v>37.5</v>
      </c>
      <c r="BB4">
        <f>((0.055/0.12)*100)</f>
        <v>45.833333333333336</v>
      </c>
      <c r="BC4">
        <f>((0.05/0.11)*100)</f>
        <v>45.45454545454546</v>
      </c>
      <c r="BD4">
        <f>((0.05/0.13)*100)</f>
        <v>38.461538461538467</v>
      </c>
      <c r="BF4">
        <f>ABS($B$4-$D$4)</f>
        <v>1.3332470000000001</v>
      </c>
      <c r="BG4">
        <f>ABS($F$4-$H$4)</f>
        <v>3.5187859999999995</v>
      </c>
      <c r="BL4">
        <f>SQRT((ABS($A$4-$E$5)^2+(ABS($B$4-$F$5)^2)))</f>
        <v>0.65296088172340039</v>
      </c>
      <c r="BM4">
        <f>SQRT((ABS($C$4-$G$4)^2+(ABS($D$4-$H$4)^2)))</f>
        <v>2.189184030014161</v>
      </c>
      <c r="BO4">
        <f>SQRT((ABS($A$4-$G$4)^2+(ABS($B$4-$H$4)^2)))</f>
        <v>5.6580962354976778</v>
      </c>
      <c r="BP4">
        <f>SQRT((ABS($C$4-$E$5)^2+(ABS($D$4-$F$5)^2)))</f>
        <v>7.9107679352978835</v>
      </c>
      <c r="BR4">
        <f>DEGREES(ACOS((14.727506742318^2+19.8379699899271^2-5.98360469670582^2)/(2*14.727506742318*19.8379699899271)))</f>
        <v>10.447175911809291</v>
      </c>
      <c r="BS4">
        <f>DEGREES(ACOS((5.98360469670582^2+24.9920116247426^2-19.7197653666103^2)/(2*5.98360469670582*24.9920116247426)))</f>
        <v>24.785048781844573</v>
      </c>
      <c r="BU4">
        <v>15</v>
      </c>
      <c r="BV4">
        <v>5</v>
      </c>
      <c r="BW4">
        <v>6</v>
      </c>
      <c r="BX4">
        <v>11</v>
      </c>
      <c r="BY4">
        <v>13</v>
      </c>
      <c r="BZ4">
        <v>5</v>
      </c>
      <c r="CA4">
        <v>8</v>
      </c>
      <c r="CB4">
        <v>3</v>
      </c>
      <c r="CC4">
        <v>12</v>
      </c>
      <c r="CD4">
        <v>3</v>
      </c>
      <c r="CE4">
        <v>8</v>
      </c>
      <c r="CF4">
        <v>6</v>
      </c>
      <c r="CG4">
        <v>16</v>
      </c>
      <c r="CH4">
        <v>11</v>
      </c>
      <c r="CI4">
        <v>6</v>
      </c>
      <c r="CJ4">
        <v>11</v>
      </c>
      <c r="CL4">
        <v>9</v>
      </c>
      <c r="CM4">
        <v>1</v>
      </c>
      <c r="CN4">
        <v>0</v>
      </c>
      <c r="CO4">
        <v>6</v>
      </c>
      <c r="CP4">
        <v>11</v>
      </c>
      <c r="CQ4">
        <v>1</v>
      </c>
      <c r="CR4">
        <v>7</v>
      </c>
      <c r="CS4">
        <v>0</v>
      </c>
      <c r="CT4">
        <v>10</v>
      </c>
      <c r="CU4">
        <v>0</v>
      </c>
      <c r="CV4">
        <v>7</v>
      </c>
      <c r="CW4">
        <v>2</v>
      </c>
      <c r="CX4">
        <v>10</v>
      </c>
      <c r="CY4">
        <v>6</v>
      </c>
      <c r="CZ4">
        <v>0</v>
      </c>
      <c r="DA4">
        <v>4</v>
      </c>
      <c r="DC4">
        <f>((5/15)*100)</f>
        <v>33.333333333333329</v>
      </c>
      <c r="DD4">
        <f>((6/15)*100)</f>
        <v>40</v>
      </c>
      <c r="DE4">
        <f>((11/15)*100)</f>
        <v>73.333333333333329</v>
      </c>
      <c r="DF4">
        <f>((5/13)*100)</f>
        <v>38.461538461538467</v>
      </c>
      <c r="DG4">
        <f>((8/13)*100)</f>
        <v>61.53846153846154</v>
      </c>
      <c r="DH4">
        <f>((3/13)*100)</f>
        <v>23.076923076923077</v>
      </c>
      <c r="DI4">
        <f>((3/12)*100)</f>
        <v>25</v>
      </c>
      <c r="DJ4">
        <f>((8/12)*100)</f>
        <v>66.666666666666657</v>
      </c>
      <c r="DK4">
        <f>((6/12)*100)</f>
        <v>50</v>
      </c>
      <c r="DL4">
        <f>((11/16)*100)</f>
        <v>68.75</v>
      </c>
      <c r="DM4">
        <f>((6/16)*100)</f>
        <v>37.5</v>
      </c>
      <c r="DN4">
        <f>((11/16)*100)</f>
        <v>68.75</v>
      </c>
      <c r="DP4">
        <f>((1/9)*100)</f>
        <v>11.111111111111111</v>
      </c>
      <c r="DQ4">
        <f>((0/9)*100)</f>
        <v>0</v>
      </c>
      <c r="DR4">
        <f>((6/9)*100)</f>
        <v>66.666666666666657</v>
      </c>
      <c r="DS4">
        <f>((1/11)*100)</f>
        <v>9.0909090909090917</v>
      </c>
      <c r="DT4">
        <f>((7/11)*100)</f>
        <v>63.636363636363633</v>
      </c>
      <c r="DU4">
        <f>((0/11)*100)</f>
        <v>0</v>
      </c>
      <c r="DV4">
        <f>((0/10)*100)</f>
        <v>0</v>
      </c>
      <c r="DW4">
        <f>((7/10)*100)</f>
        <v>70</v>
      </c>
      <c r="DX4">
        <f>((2/10)*100)</f>
        <v>20</v>
      </c>
      <c r="DY4">
        <f>((6/10)*100)</f>
        <v>60</v>
      </c>
      <c r="DZ4">
        <f>((0/10)*100)</f>
        <v>0</v>
      </c>
      <c r="EA4">
        <f>((4/10)*100)</f>
        <v>40</v>
      </c>
    </row>
    <row r="5" spans="1:131" x14ac:dyDescent="0.25">
      <c r="A5">
        <v>107.13479500000001</v>
      </c>
      <c r="B5">
        <v>5.5774229999999996</v>
      </c>
      <c r="C5">
        <v>97.348298</v>
      </c>
      <c r="D5">
        <v>4.4245359999999998</v>
      </c>
      <c r="E5">
        <v>82.649536000000012</v>
      </c>
      <c r="F5">
        <v>7.3227830000000003</v>
      </c>
      <c r="G5">
        <v>102.128556</v>
      </c>
      <c r="H5">
        <v>4.2508249999999999</v>
      </c>
      <c r="K5">
        <f>(13/200)</f>
        <v>6.5000000000000002E-2</v>
      </c>
      <c r="L5">
        <f>(14/200)</f>
        <v>7.0000000000000007E-2</v>
      </c>
      <c r="M5">
        <f>(14/200)</f>
        <v>7.0000000000000007E-2</v>
      </c>
      <c r="N5">
        <f>(14/200)</f>
        <v>7.0000000000000007E-2</v>
      </c>
      <c r="P5">
        <f>(9/200)</f>
        <v>4.4999999999999998E-2</v>
      </c>
      <c r="Q5">
        <f>(10/200)</f>
        <v>0.05</v>
      </c>
      <c r="R5">
        <f>(9/200)</f>
        <v>4.4999999999999998E-2</v>
      </c>
      <c r="S5">
        <f>(9/200)</f>
        <v>4.4999999999999998E-2</v>
      </c>
      <c r="U5">
        <f>0.065+0.045</f>
        <v>0.11</v>
      </c>
      <c r="V5">
        <f>0.07+0.05</f>
        <v>0.12000000000000001</v>
      </c>
      <c r="W5">
        <f>0.07+0.045</f>
        <v>0.115</v>
      </c>
      <c r="X5">
        <f>0.07+0.045</f>
        <v>0.115</v>
      </c>
      <c r="Z5">
        <f>SQRT((ABS($A$6-$A$5)^2+(ABS($B$6-$B$5)^2)))</f>
        <v>24.278115703618351</v>
      </c>
      <c r="AA5">
        <f>SQRT((ABS($C$6-$C$5)^2+(ABS($D$6-$D$5)^2)))</f>
        <v>26.584226001251945</v>
      </c>
      <c r="AB5">
        <f>SQRT((ABS($E$6-$E$5)^2+(ABS($F$6-$F$5)^2)))</f>
        <v>24.510928338784922</v>
      </c>
      <c r="AC5">
        <f>SQRT((ABS($G$6-$G$5)^2+(ABS($H$6-$H$5)^2)))</f>
        <v>26.983768320353718</v>
      </c>
      <c r="AJ5">
        <f>1/0.11</f>
        <v>9.0909090909090917</v>
      </c>
      <c r="AK5">
        <f>1/0.12</f>
        <v>8.3333333333333339</v>
      </c>
      <c r="AL5">
        <f>1/0.115</f>
        <v>8.695652173913043</v>
      </c>
      <c r="AM5">
        <f>1/0.115</f>
        <v>8.695652173913043</v>
      </c>
      <c r="AO5">
        <f t="shared" si="0"/>
        <v>220.71014276016683</v>
      </c>
      <c r="AP5">
        <f t="shared" si="1"/>
        <v>221.53521667709953</v>
      </c>
      <c r="AQ5">
        <f t="shared" si="2"/>
        <v>213.13850729378191</v>
      </c>
      <c r="AR5">
        <f t="shared" si="3"/>
        <v>234.64146365524971</v>
      </c>
      <c r="AT5" t="s">
        <v>310</v>
      </c>
      <c r="AV5">
        <f>((0.065/0.11)*100)</f>
        <v>59.090909090909093</v>
      </c>
      <c r="AW5">
        <f>((0.07/0.12)*100)</f>
        <v>58.333333333333336</v>
      </c>
      <c r="AX5">
        <f>((0.07/0.115)*100)</f>
        <v>60.869565217391312</v>
      </c>
      <c r="AY5">
        <f>((0.07/0.115)*100)</f>
        <v>60.869565217391312</v>
      </c>
      <c r="BA5">
        <f>((0.045/0.11)*100)</f>
        <v>40.909090909090907</v>
      </c>
      <c r="BB5">
        <f>((0.05/0.12)*100)</f>
        <v>41.666666666666671</v>
      </c>
      <c r="BC5">
        <f>((0.045/0.115)*100)</f>
        <v>39.130434782608688</v>
      </c>
      <c r="BD5">
        <f>((0.045/0.115)*100)</f>
        <v>39.130434782608688</v>
      </c>
      <c r="BF5">
        <f>ABS($B$5-$D$5)</f>
        <v>1.1528869999999998</v>
      </c>
      <c r="BG5">
        <f>ABS($F$5-$H$5)</f>
        <v>3.0719580000000004</v>
      </c>
      <c r="BL5">
        <f>SQRT((ABS($A$5-$E$6)^2+(ABS($B$5-$F$6)^2)))</f>
        <v>1.3527644959167875</v>
      </c>
      <c r="BM5">
        <f>SQRT((ABS($C$5-$G$5)^2+(ABS($D$5-$H$5)^2)))</f>
        <v>4.783413222593782</v>
      </c>
      <c r="BO5">
        <f>SQRT((ABS($A$5-$G$5)^2+(ABS($B$5-$H$5)^2)))</f>
        <v>5.1790241531320431</v>
      </c>
      <c r="BP5">
        <f>SQRT((ABS($C$5-$E$6)^2+(ABS($D$5-$F$6)^2)))</f>
        <v>10.123942097703697</v>
      </c>
      <c r="BR5">
        <f>DEGREES(ACOS((19.7197653666103^2+24.5109283387849^2-5.69793084160786^2)/(2*19.7197653666103*24.5109283387849)))</f>
        <v>8.0438812286280275</v>
      </c>
      <c r="BS5">
        <f>DEGREES(ACOS((4.53753907536288^2+27.7145563745713^2-24.3901569336063^2)/(2*4.53753907536288*27.7145563745713)))</f>
        <v>39.595355559272718</v>
      </c>
      <c r="BU5">
        <v>13</v>
      </c>
      <c r="BV5">
        <v>5</v>
      </c>
      <c r="BW5">
        <v>5</v>
      </c>
      <c r="BX5">
        <v>8</v>
      </c>
      <c r="BY5">
        <v>14</v>
      </c>
      <c r="BZ5">
        <v>5</v>
      </c>
      <c r="CA5">
        <v>8</v>
      </c>
      <c r="CB5">
        <v>5</v>
      </c>
      <c r="CC5">
        <v>14</v>
      </c>
      <c r="CD5">
        <v>6</v>
      </c>
      <c r="CE5">
        <v>8</v>
      </c>
      <c r="CF5">
        <v>11</v>
      </c>
      <c r="CG5">
        <v>14</v>
      </c>
      <c r="CH5">
        <v>8</v>
      </c>
      <c r="CI5">
        <v>5</v>
      </c>
      <c r="CJ5">
        <v>11</v>
      </c>
      <c r="CL5">
        <v>9</v>
      </c>
      <c r="CM5">
        <v>0</v>
      </c>
      <c r="CN5">
        <v>1</v>
      </c>
      <c r="CO5">
        <v>4</v>
      </c>
      <c r="CP5">
        <v>10</v>
      </c>
      <c r="CQ5">
        <v>0</v>
      </c>
      <c r="CR5">
        <v>4</v>
      </c>
      <c r="CS5">
        <v>0</v>
      </c>
      <c r="CT5">
        <v>9</v>
      </c>
      <c r="CU5">
        <v>0</v>
      </c>
      <c r="CV5">
        <v>4</v>
      </c>
      <c r="CW5">
        <v>4</v>
      </c>
      <c r="CX5">
        <v>9</v>
      </c>
      <c r="CY5">
        <v>4</v>
      </c>
      <c r="CZ5">
        <v>0</v>
      </c>
      <c r="DA5">
        <v>6</v>
      </c>
      <c r="DC5">
        <f>((5/13)*100)</f>
        <v>38.461538461538467</v>
      </c>
      <c r="DD5">
        <f>((5/13)*100)</f>
        <v>38.461538461538467</v>
      </c>
      <c r="DE5">
        <f>((8/13)*100)</f>
        <v>61.53846153846154</v>
      </c>
      <c r="DF5">
        <f>((5/14)*100)</f>
        <v>35.714285714285715</v>
      </c>
      <c r="DG5">
        <f>((8/14)*100)</f>
        <v>57.142857142857139</v>
      </c>
      <c r="DH5">
        <f>((5/14)*100)</f>
        <v>35.714285714285715</v>
      </c>
      <c r="DI5">
        <f>((6/14)*100)</f>
        <v>42.857142857142854</v>
      </c>
      <c r="DJ5">
        <f>((8/14)*100)</f>
        <v>57.142857142857139</v>
      </c>
      <c r="DK5">
        <f>((11/14)*100)</f>
        <v>78.571428571428569</v>
      </c>
      <c r="DL5">
        <f>((8/14)*100)</f>
        <v>57.142857142857139</v>
      </c>
      <c r="DM5">
        <f>((5/14)*100)</f>
        <v>35.714285714285715</v>
      </c>
      <c r="DN5">
        <f>((11/14)*100)</f>
        <v>78.571428571428569</v>
      </c>
      <c r="DP5">
        <f>((0/9)*100)</f>
        <v>0</v>
      </c>
      <c r="DQ5">
        <f>((1/9)*100)</f>
        <v>11.111111111111111</v>
      </c>
      <c r="DR5">
        <f>((4/9)*100)</f>
        <v>44.444444444444443</v>
      </c>
      <c r="DS5">
        <f>((0/10)*100)</f>
        <v>0</v>
      </c>
      <c r="DT5">
        <f>((4/10)*100)</f>
        <v>40</v>
      </c>
      <c r="DU5">
        <f>((0/10)*100)</f>
        <v>0</v>
      </c>
      <c r="DV5">
        <f>((0/9)*100)</f>
        <v>0</v>
      </c>
      <c r="DW5">
        <f>((4/9)*100)</f>
        <v>44.444444444444443</v>
      </c>
      <c r="DX5">
        <f>((4/9)*100)</f>
        <v>44.444444444444443</v>
      </c>
      <c r="DY5">
        <f>((4/9)*100)</f>
        <v>44.444444444444443</v>
      </c>
      <c r="DZ5">
        <f>((0/9)*100)</f>
        <v>0</v>
      </c>
      <c r="EA5">
        <f>((6/9)*100)</f>
        <v>66.666666666666657</v>
      </c>
    </row>
    <row r="6" spans="1:131" x14ac:dyDescent="0.25">
      <c r="A6">
        <v>131.40747300000001</v>
      </c>
      <c r="B6">
        <v>6.0912369999999996</v>
      </c>
      <c r="C6">
        <v>123.932524</v>
      </c>
      <c r="D6">
        <v>4.4247940000000003</v>
      </c>
      <c r="E6">
        <v>107.15731700000001</v>
      </c>
      <c r="F6">
        <v>6.93</v>
      </c>
      <c r="G6">
        <v>129.10567</v>
      </c>
      <c r="H6">
        <v>3.6515979999999999</v>
      </c>
      <c r="K6">
        <f>(13/200)</f>
        <v>6.5000000000000002E-2</v>
      </c>
      <c r="L6">
        <f>(12/200)</f>
        <v>0.06</v>
      </c>
      <c r="M6">
        <f>(15/200)</f>
        <v>7.4999999999999997E-2</v>
      </c>
      <c r="N6">
        <f>(14/200)</f>
        <v>7.0000000000000007E-2</v>
      </c>
      <c r="P6">
        <f>(9/200)</f>
        <v>4.4999999999999998E-2</v>
      </c>
      <c r="Q6">
        <f>(9/200)</f>
        <v>4.4999999999999998E-2</v>
      </c>
      <c r="R6">
        <f>(9/200)</f>
        <v>4.4999999999999998E-2</v>
      </c>
      <c r="S6">
        <f>(9/200)</f>
        <v>4.4999999999999998E-2</v>
      </c>
      <c r="U6">
        <f>0.065+0.045</f>
        <v>0.11</v>
      </c>
      <c r="V6">
        <f>0.06+0.045</f>
        <v>0.105</v>
      </c>
      <c r="W6">
        <f>0.075+0.045</f>
        <v>0.12</v>
      </c>
      <c r="X6">
        <f>0.07+0.045</f>
        <v>0.115</v>
      </c>
      <c r="Z6">
        <f>SQRT((ABS($A$7-$A$6)^2+(ABS($B$7-$B$6)^2)))</f>
        <v>28.322372596019015</v>
      </c>
      <c r="AA6">
        <f>SQRT((ABS($C$7-$C$6)^2+(ABS($D$7-$D$6)^2)))</f>
        <v>29.993044349148501</v>
      </c>
      <c r="AB6">
        <f>SQRT((ABS($E$7-$E$6)^2+(ABS($F$7-$F$6)^2)))</f>
        <v>25.300432921071376</v>
      </c>
      <c r="AC6">
        <f>SQRT((ABS($G$7-$G$6)^2+(ABS($H$7-$H$6)^2)))</f>
        <v>27.714556374571298</v>
      </c>
      <c r="AJ6">
        <f>1/0.11</f>
        <v>9.0909090909090917</v>
      </c>
      <c r="AK6">
        <f>1/0.105</f>
        <v>9.5238095238095237</v>
      </c>
      <c r="AL6">
        <f>1/0.12</f>
        <v>8.3333333333333339</v>
      </c>
      <c r="AM6">
        <f>1/0.115</f>
        <v>8.695652173913043</v>
      </c>
      <c r="AO6">
        <f t="shared" si="0"/>
        <v>257.47611450926377</v>
      </c>
      <c r="AP6">
        <f t="shared" si="1"/>
        <v>285.64804142046194</v>
      </c>
      <c r="AQ6">
        <f t="shared" si="2"/>
        <v>210.83694100892814</v>
      </c>
      <c r="AR6">
        <f t="shared" si="3"/>
        <v>240.9961423875765</v>
      </c>
      <c r="AT6">
        <f>SUM(U:X)</f>
        <v>20.675000000000004</v>
      </c>
      <c r="AV6">
        <f>((0.065/0.11)*100)</f>
        <v>59.090909090909093</v>
      </c>
      <c r="AW6">
        <f>((0.06/0.105)*100)</f>
        <v>57.142857142857139</v>
      </c>
      <c r="AX6">
        <f>((0.075/0.12)*100)</f>
        <v>62.5</v>
      </c>
      <c r="AY6">
        <f>((0.07/0.115)*100)</f>
        <v>60.869565217391312</v>
      </c>
      <c r="BA6">
        <f>((0.045/0.11)*100)</f>
        <v>40.909090909090907</v>
      </c>
      <c r="BB6">
        <f>((0.045/0.105)*100)</f>
        <v>42.857142857142854</v>
      </c>
      <c r="BC6">
        <f>((0.045/0.12)*100)</f>
        <v>37.5</v>
      </c>
      <c r="BD6">
        <f>((0.045/0.115)*100)</f>
        <v>39.130434782608688</v>
      </c>
      <c r="BF6">
        <f>ABS($B$6-$D$6)</f>
        <v>1.6664429999999992</v>
      </c>
      <c r="BG6">
        <f>ABS($F$6-$H$6)</f>
        <v>3.2784019999999998</v>
      </c>
      <c r="BL6">
        <f>SQRT((ABS($A$6-$E$7)^2+(ABS($B$6-$F$7)^2)))</f>
        <v>1.2186228874861189</v>
      </c>
      <c r="BM6">
        <f>SQRT((ABS($C$6-$G$6)^2+(ABS($D$6-$H$6)^2)))</f>
        <v>5.2306091033198063</v>
      </c>
      <c r="BO6">
        <f>SQRT((ABS($A$6-$G$6)^2+(ABS($B$6-$H$6)^2)))</f>
        <v>3.3541221655047133</v>
      </c>
      <c r="BP6">
        <f>SQRT((ABS($C$6-$E$7)^2+(ABS($D$6-$F$7)^2)))</f>
        <v>8.8255010783214569</v>
      </c>
      <c r="BR6">
        <f>DEGREES(ACOS((24.3901569336063^2+27.2962922529179^2-4.22026775436689^2)/(2*24.3901569336063*27.2962922529179)))</f>
        <v>6.7994398732555918</v>
      </c>
      <c r="BS6">
        <f>DEGREES(ACOS((4.22026775436689^2+27.009580604125^2-24.2520907632102^2)/(2*4.22026775436689*27.009580604125)))</f>
        <v>45.720101722910748</v>
      </c>
      <c r="BU6">
        <v>13</v>
      </c>
      <c r="BV6">
        <v>4</v>
      </c>
      <c r="BW6">
        <v>4</v>
      </c>
      <c r="BX6">
        <v>7</v>
      </c>
      <c r="BY6">
        <v>12</v>
      </c>
      <c r="BZ6">
        <v>4</v>
      </c>
      <c r="CA6">
        <v>9</v>
      </c>
      <c r="CB6">
        <v>5</v>
      </c>
      <c r="CC6">
        <v>15</v>
      </c>
      <c r="CD6">
        <v>6</v>
      </c>
      <c r="CE6">
        <v>9</v>
      </c>
      <c r="CF6">
        <v>11</v>
      </c>
      <c r="CG6">
        <v>14</v>
      </c>
      <c r="CH6">
        <v>7</v>
      </c>
      <c r="CI6">
        <v>6</v>
      </c>
      <c r="CJ6">
        <v>10</v>
      </c>
      <c r="CL6">
        <v>9</v>
      </c>
      <c r="CM6">
        <v>1</v>
      </c>
      <c r="CN6">
        <v>0</v>
      </c>
      <c r="CO6">
        <v>3</v>
      </c>
      <c r="CP6">
        <v>9</v>
      </c>
      <c r="CQ6">
        <v>1</v>
      </c>
      <c r="CR6">
        <v>3</v>
      </c>
      <c r="CS6">
        <v>0</v>
      </c>
      <c r="CT6">
        <v>9</v>
      </c>
      <c r="CU6">
        <v>1</v>
      </c>
      <c r="CV6">
        <v>3</v>
      </c>
      <c r="CW6">
        <v>6</v>
      </c>
      <c r="CX6">
        <v>9</v>
      </c>
      <c r="CY6">
        <v>3</v>
      </c>
      <c r="CZ6">
        <v>2</v>
      </c>
      <c r="DA6">
        <v>5</v>
      </c>
      <c r="DC6">
        <f>((4/13)*100)</f>
        <v>30.76923076923077</v>
      </c>
      <c r="DD6">
        <f>((4/13)*100)</f>
        <v>30.76923076923077</v>
      </c>
      <c r="DE6">
        <f>((7/13)*100)</f>
        <v>53.846153846153847</v>
      </c>
      <c r="DF6">
        <f>((4/12)*100)</f>
        <v>33.333333333333329</v>
      </c>
      <c r="DG6">
        <f>((9/12)*100)</f>
        <v>75</v>
      </c>
      <c r="DH6">
        <f>((5/12)*100)</f>
        <v>41.666666666666671</v>
      </c>
      <c r="DI6">
        <f>((6/15)*100)</f>
        <v>40</v>
      </c>
      <c r="DJ6">
        <f>((9/15)*100)</f>
        <v>60</v>
      </c>
      <c r="DK6">
        <f>((11/15)*100)</f>
        <v>73.333333333333329</v>
      </c>
      <c r="DL6">
        <f>((7/14)*100)</f>
        <v>50</v>
      </c>
      <c r="DM6">
        <f>((6/14)*100)</f>
        <v>42.857142857142854</v>
      </c>
      <c r="DN6">
        <f>((10/14)*100)</f>
        <v>71.428571428571431</v>
      </c>
      <c r="DP6">
        <f>((1/9)*100)</f>
        <v>11.111111111111111</v>
      </c>
      <c r="DQ6">
        <f>((0/9)*100)</f>
        <v>0</v>
      </c>
      <c r="DR6">
        <f>((3/9)*100)</f>
        <v>33.333333333333329</v>
      </c>
      <c r="DS6">
        <f>((1/9)*100)</f>
        <v>11.111111111111111</v>
      </c>
      <c r="DT6">
        <f>((3/9)*100)</f>
        <v>33.333333333333329</v>
      </c>
      <c r="DU6">
        <f>((0/9)*100)</f>
        <v>0</v>
      </c>
      <c r="DV6">
        <f>((1/9)*100)</f>
        <v>11.111111111111111</v>
      </c>
      <c r="DW6">
        <f>((3/9)*100)</f>
        <v>33.333333333333329</v>
      </c>
      <c r="DX6">
        <f>((6/9)*100)</f>
        <v>66.666666666666657</v>
      </c>
      <c r="DY6">
        <f>((3/9)*100)</f>
        <v>33.333333333333329</v>
      </c>
      <c r="DZ6">
        <f>((2/9)*100)</f>
        <v>22.222222222222221</v>
      </c>
      <c r="EA6">
        <f>((5/9)*100)</f>
        <v>55.555555555555557</v>
      </c>
    </row>
    <row r="7" spans="1:131" x14ac:dyDescent="0.25">
      <c r="A7">
        <v>159.70775599999999</v>
      </c>
      <c r="B7">
        <v>7.2096159999999996</v>
      </c>
      <c r="C7">
        <v>153.901466</v>
      </c>
      <c r="D7">
        <v>5.6269689999999999</v>
      </c>
      <c r="E7">
        <v>132.45680100000001</v>
      </c>
      <c r="F7">
        <v>6.7108759999999998</v>
      </c>
      <c r="G7">
        <v>156.78718900000001</v>
      </c>
      <c r="H7">
        <v>5.0044250000000003</v>
      </c>
      <c r="K7">
        <f>(16/200)</f>
        <v>0.08</v>
      </c>
      <c r="L7">
        <f>(16/200)</f>
        <v>0.08</v>
      </c>
      <c r="M7">
        <f>(12/200)</f>
        <v>0.06</v>
      </c>
      <c r="N7">
        <f>(15/200)</f>
        <v>7.4999999999999997E-2</v>
      </c>
      <c r="P7">
        <f>(9/200)</f>
        <v>4.4999999999999998E-2</v>
      </c>
      <c r="Q7">
        <f>(10/200)</f>
        <v>0.05</v>
      </c>
      <c r="R7">
        <f>(9/200)</f>
        <v>4.4999999999999998E-2</v>
      </c>
      <c r="S7">
        <f>(8/200)</f>
        <v>0.04</v>
      </c>
      <c r="U7">
        <f>0.08+0.045</f>
        <v>0.125</v>
      </c>
      <c r="V7">
        <f>0.08+0.05</f>
        <v>0.13</v>
      </c>
      <c r="W7">
        <f>0.06+0.045</f>
        <v>0.105</v>
      </c>
      <c r="X7">
        <f>0.075+0.04</f>
        <v>0.11499999999999999</v>
      </c>
      <c r="Z7">
        <f>SQRT((ABS($A$8-$A$7)^2+(ABS($B$8-$B$7)^2)))</f>
        <v>25.79234457037677</v>
      </c>
      <c r="AA7">
        <f>SQRT((ABS($C$8-$C$7)^2+(ABS($D$8-$D$7)^2)))</f>
        <v>23.058879944559528</v>
      </c>
      <c r="AB7">
        <f>SQRT((ABS($E$8-$E$7)^2+(ABS($F$8-$F$7)^2)))</f>
        <v>27.296292252917901</v>
      </c>
      <c r="AC7">
        <f>SQRT((ABS($G$8-$G$7)^2+(ABS($H$8-$H$7)^2)))</f>
        <v>27.009580604125034</v>
      </c>
      <c r="AJ7">
        <f>1/0.125</f>
        <v>8</v>
      </c>
      <c r="AK7">
        <f>1/0.13</f>
        <v>7.6923076923076916</v>
      </c>
      <c r="AL7">
        <f>1/0.105</f>
        <v>9.5238095238095237</v>
      </c>
      <c r="AM7">
        <f>1/0.115</f>
        <v>8.695652173913043</v>
      </c>
      <c r="AO7">
        <f t="shared" si="0"/>
        <v>206.33875656301416</v>
      </c>
      <c r="AP7">
        <f t="shared" si="1"/>
        <v>177.37599957353484</v>
      </c>
      <c r="AQ7">
        <f t="shared" si="2"/>
        <v>259.96468812302766</v>
      </c>
      <c r="AR7">
        <f t="shared" si="3"/>
        <v>234.86591829673944</v>
      </c>
      <c r="AV7">
        <f>((0.08/0.125)*100)</f>
        <v>64</v>
      </c>
      <c r="AW7">
        <f>((0.08/0.13)*100)</f>
        <v>61.53846153846154</v>
      </c>
      <c r="AX7">
        <f>((0.06/0.105)*100)</f>
        <v>57.142857142857139</v>
      </c>
      <c r="AY7">
        <f>((0.075/0.115)*100)</f>
        <v>65.217391304347814</v>
      </c>
      <c r="BA7">
        <f>((0.045/0.125)*100)</f>
        <v>36</v>
      </c>
      <c r="BB7">
        <f>((0.05/0.13)*100)</f>
        <v>38.461538461538467</v>
      </c>
      <c r="BC7">
        <f>((0.045/0.105)*100)</f>
        <v>42.857142857142854</v>
      </c>
      <c r="BD7">
        <f>((0.04/0.115)*100)</f>
        <v>34.782608695652172</v>
      </c>
      <c r="BF7">
        <f>ABS($B$7-$D$7)</f>
        <v>1.5826469999999997</v>
      </c>
      <c r="BG7">
        <f>ABS($F$7-$H$7)</f>
        <v>1.7064509999999995</v>
      </c>
      <c r="BL7">
        <f>SQRT((ABS($A$7-$E$8)^2+(ABS($B$7-$F$8)^2)))</f>
        <v>0.82882158668859562</v>
      </c>
      <c r="BM7">
        <f>SQRT((ABS($C$7-$G$7)^2+(ABS($D$7-$H$7)^2)))</f>
        <v>2.952110815105875</v>
      </c>
      <c r="BO7">
        <f>SQRT((ABS($A$7-$G$7)^2+(ABS($B$7-$H$7)^2)))</f>
        <v>3.6595872647021088</v>
      </c>
      <c r="BP7">
        <f>SQRT((ABS($C$7-$E$8)^2+(ABS($D$7-$F$8)^2)))</f>
        <v>6.2991497549158249</v>
      </c>
      <c r="BR7">
        <f>DEGREES(ACOS((24.2520907632102^2+26.6979966291067^2-4.24281133643921^2)/(2*24.2520907632102*26.6979966291067)))</f>
        <v>7.8123053778315912</v>
      </c>
      <c r="BS7">
        <f>DEGREES(ACOS((4.24281133643921^2+29.1096415204866^2-26.7269357010778^2)/(2*4.24281133643921*29.1096415204866)))</f>
        <v>52.303461747084746</v>
      </c>
      <c r="BU7">
        <v>16</v>
      </c>
      <c r="BV7">
        <v>8</v>
      </c>
      <c r="BW7">
        <v>7</v>
      </c>
      <c r="BX7">
        <v>10</v>
      </c>
      <c r="BY7">
        <v>16</v>
      </c>
      <c r="BZ7">
        <v>8</v>
      </c>
      <c r="CA7">
        <v>8</v>
      </c>
      <c r="CB7">
        <v>8</v>
      </c>
      <c r="CC7">
        <v>12</v>
      </c>
      <c r="CD7">
        <v>3</v>
      </c>
      <c r="CE7">
        <v>8</v>
      </c>
      <c r="CF7">
        <v>10</v>
      </c>
      <c r="CG7">
        <v>15</v>
      </c>
      <c r="CH7">
        <v>10</v>
      </c>
      <c r="CI7">
        <v>6</v>
      </c>
      <c r="CJ7">
        <v>12</v>
      </c>
      <c r="CL7">
        <v>9</v>
      </c>
      <c r="CM7">
        <v>1</v>
      </c>
      <c r="CN7">
        <v>0</v>
      </c>
      <c r="CO7">
        <v>2</v>
      </c>
      <c r="CP7">
        <v>10</v>
      </c>
      <c r="CQ7">
        <v>1</v>
      </c>
      <c r="CR7">
        <v>6</v>
      </c>
      <c r="CS7">
        <v>2</v>
      </c>
      <c r="CT7">
        <v>9</v>
      </c>
      <c r="CU7">
        <v>0</v>
      </c>
      <c r="CV7">
        <v>6</v>
      </c>
      <c r="CW7">
        <v>5</v>
      </c>
      <c r="CX7">
        <v>8</v>
      </c>
      <c r="CY7">
        <v>2</v>
      </c>
      <c r="CZ7">
        <v>0</v>
      </c>
      <c r="DA7">
        <v>6</v>
      </c>
      <c r="DC7">
        <f>((8/16)*100)</f>
        <v>50</v>
      </c>
      <c r="DD7">
        <f>((7/16)*100)</f>
        <v>43.75</v>
      </c>
      <c r="DE7">
        <f>((10/16)*100)</f>
        <v>62.5</v>
      </c>
      <c r="DF7">
        <f>((8/16)*100)</f>
        <v>50</v>
      </c>
      <c r="DG7">
        <f>((8/16)*100)</f>
        <v>50</v>
      </c>
      <c r="DH7">
        <f>((8/16)*100)</f>
        <v>50</v>
      </c>
      <c r="DI7">
        <f>((3/12)*100)</f>
        <v>25</v>
      </c>
      <c r="DJ7">
        <f>((8/12)*100)</f>
        <v>66.666666666666657</v>
      </c>
      <c r="DK7">
        <f>((10/12)*100)</f>
        <v>83.333333333333343</v>
      </c>
      <c r="DL7">
        <f>((10/15)*100)</f>
        <v>66.666666666666657</v>
      </c>
      <c r="DM7">
        <f>((6/15)*100)</f>
        <v>40</v>
      </c>
      <c r="DN7">
        <f>((12/15)*100)</f>
        <v>80</v>
      </c>
      <c r="DP7">
        <f>((1/9)*100)</f>
        <v>11.111111111111111</v>
      </c>
      <c r="DQ7">
        <f>((0/9)*100)</f>
        <v>0</v>
      </c>
      <c r="DR7">
        <f>((2/9)*100)</f>
        <v>22.222222222222221</v>
      </c>
      <c r="DS7">
        <f>((1/10)*100)</f>
        <v>10</v>
      </c>
      <c r="DT7">
        <f>((6/10)*100)</f>
        <v>60</v>
      </c>
      <c r="DU7">
        <f>((2/10)*100)</f>
        <v>20</v>
      </c>
      <c r="DV7">
        <f>((0/9)*100)</f>
        <v>0</v>
      </c>
      <c r="DW7">
        <f>((6/9)*100)</f>
        <v>66.666666666666657</v>
      </c>
      <c r="DX7">
        <f>((5/9)*100)</f>
        <v>55.555555555555557</v>
      </c>
      <c r="DY7">
        <f>((2/8)*100)</f>
        <v>25</v>
      </c>
      <c r="DZ7">
        <f>((0/8)*100)</f>
        <v>0</v>
      </c>
      <c r="EA7">
        <f>((6/8)*100)</f>
        <v>75</v>
      </c>
    </row>
    <row r="8" spans="1:131" x14ac:dyDescent="0.25">
      <c r="A8">
        <v>185.49499399999999</v>
      </c>
      <c r="B8">
        <v>7.722836</v>
      </c>
      <c r="C8">
        <v>176.95606900000001</v>
      </c>
      <c r="D8">
        <v>6.0710689999999996</v>
      </c>
      <c r="E8">
        <v>159.72079600000001</v>
      </c>
      <c r="F8">
        <v>8.038335</v>
      </c>
      <c r="G8">
        <v>183.796527</v>
      </c>
      <c r="H8">
        <v>5.1189030000000004</v>
      </c>
      <c r="K8">
        <f>(15/200)</f>
        <v>7.4999999999999997E-2</v>
      </c>
      <c r="L8">
        <f>(15/200)</f>
        <v>7.4999999999999997E-2</v>
      </c>
      <c r="M8">
        <f>(14/200)</f>
        <v>7.0000000000000007E-2</v>
      </c>
      <c r="N8">
        <f>(14/200)</f>
        <v>7.0000000000000007E-2</v>
      </c>
      <c r="P8">
        <f>(7/200)</f>
        <v>3.5000000000000003E-2</v>
      </c>
      <c r="Q8">
        <f>(9/200)</f>
        <v>4.4999999999999998E-2</v>
      </c>
      <c r="R8">
        <f>(9/200)</f>
        <v>4.4999999999999998E-2</v>
      </c>
      <c r="S8">
        <f>(8/200)</f>
        <v>0.04</v>
      </c>
      <c r="U8">
        <f>0.075+0.035</f>
        <v>0.11</v>
      </c>
      <c r="V8">
        <f>0.075+0.045</f>
        <v>0.12</v>
      </c>
      <c r="W8">
        <f>0.07+0.045</f>
        <v>0.115</v>
      </c>
      <c r="X8">
        <f>0.07+0.04</f>
        <v>0.11000000000000001</v>
      </c>
      <c r="Z8">
        <f>SQRT((ABS($A$9-$A$8)^2+(ABS($B$9-$B$8)^2)))</f>
        <v>29.263250605516426</v>
      </c>
      <c r="AA8">
        <f>SQRT((ABS($C$9-$C$8)^2+(ABS($D$9-$D$8)^2)))</f>
        <v>30.114284767372862</v>
      </c>
      <c r="AB8">
        <f>SQRT((ABS($E$9-$E$8)^2+(ABS($F$9-$F$8)^2)))</f>
        <v>26.697996629106697</v>
      </c>
      <c r="AC8">
        <f>SQRT((ABS($G$9-$G$8)^2+(ABS($H$9-$H$8)^2)))</f>
        <v>29.109641520486576</v>
      </c>
      <c r="AJ8">
        <f>1/0.11</f>
        <v>9.0909090909090917</v>
      </c>
      <c r="AK8">
        <f>1/0.12</f>
        <v>8.3333333333333339</v>
      </c>
      <c r="AL8">
        <f>1/0.115</f>
        <v>8.695652173913043</v>
      </c>
      <c r="AM8">
        <f>1/0.11</f>
        <v>9.0909090909090917</v>
      </c>
      <c r="AO8">
        <f t="shared" si="0"/>
        <v>266.02955095924023</v>
      </c>
      <c r="AP8">
        <f t="shared" si="1"/>
        <v>250.95237306144051</v>
      </c>
      <c r="AQ8">
        <f t="shared" si="2"/>
        <v>232.15649242701474</v>
      </c>
      <c r="AR8">
        <f t="shared" si="3"/>
        <v>264.63310473169611</v>
      </c>
      <c r="AV8">
        <f>((0.075/0.11)*100)</f>
        <v>68.181818181818173</v>
      </c>
      <c r="AW8">
        <f>((0.075/0.12)*100)</f>
        <v>62.5</v>
      </c>
      <c r="AX8">
        <f>((0.07/0.115)*100)</f>
        <v>60.869565217391312</v>
      </c>
      <c r="AY8">
        <f>((0.07/0.11)*100)</f>
        <v>63.636363636363647</v>
      </c>
      <c r="BA8">
        <f>((0.035/0.11)*100)</f>
        <v>31.818181818181824</v>
      </c>
      <c r="BB8">
        <f>((0.045/0.12)*100)</f>
        <v>37.5</v>
      </c>
      <c r="BC8">
        <f>((0.045/0.115)*100)</f>
        <v>39.130434782608688</v>
      </c>
      <c r="BD8">
        <f>((0.04/0.11)*100)</f>
        <v>36.363636363636367</v>
      </c>
      <c r="BF8">
        <f>ABS($B$8-$D$8)</f>
        <v>1.6517670000000004</v>
      </c>
      <c r="BG8">
        <f>ABS($F$8-$H$8)</f>
        <v>2.9194319999999996</v>
      </c>
      <c r="BL8">
        <f>SQRT((ABS($A$8-$E$9)^2+(ABS($B$8-$F$9)^2)))</f>
        <v>1.1773843054351376</v>
      </c>
      <c r="BM8">
        <f>SQRT((ABS($C$8-$G$8)^2+(ABS($D$8-$H$8)^2)))</f>
        <v>6.9064090337395871</v>
      </c>
      <c r="BO8">
        <f>SQRT((ABS($A$8-$G$8)^2+(ABS($B$8-$H$8)^2)))</f>
        <v>3.1088996797223896</v>
      </c>
      <c r="BP8">
        <f>SQRT((ABS($C$8-$E$9)^2+(ABS($D$8-$F$9)^2)))</f>
        <v>9.7556823179607672</v>
      </c>
      <c r="BR8">
        <f>DEGREES(ACOS((26.7269357010778^2+28.9916262247454^2-3.80793335924737^2)/(2*26.7269357010778*28.9916262247454)))</f>
        <v>6.3042900589454938</v>
      </c>
      <c r="BS8">
        <f>DEGREES(ACOS((3.80793335924737^2+29.3653332815667^2-26.9304889494603^2)/(2*3.80793335924737*29.3653332815667)))</f>
        <v>47.332543940295331</v>
      </c>
      <c r="BU8">
        <v>15</v>
      </c>
      <c r="BV8">
        <v>9</v>
      </c>
      <c r="BW8">
        <v>7</v>
      </c>
      <c r="BX8">
        <v>9</v>
      </c>
      <c r="BY8">
        <v>15</v>
      </c>
      <c r="BZ8">
        <v>9</v>
      </c>
      <c r="CA8">
        <v>7</v>
      </c>
      <c r="CB8">
        <v>7</v>
      </c>
      <c r="CC8">
        <v>14</v>
      </c>
      <c r="CD8">
        <v>7</v>
      </c>
      <c r="CE8">
        <v>6</v>
      </c>
      <c r="CF8">
        <v>12</v>
      </c>
      <c r="CG8">
        <v>14</v>
      </c>
      <c r="CH8">
        <v>9</v>
      </c>
      <c r="CI8">
        <v>6</v>
      </c>
      <c r="CJ8">
        <v>12</v>
      </c>
      <c r="CL8">
        <v>7</v>
      </c>
      <c r="CM8">
        <v>1</v>
      </c>
      <c r="CN8">
        <v>0</v>
      </c>
      <c r="CO8">
        <v>2</v>
      </c>
      <c r="CP8">
        <v>9</v>
      </c>
      <c r="CQ8">
        <v>1</v>
      </c>
      <c r="CR8">
        <v>1</v>
      </c>
      <c r="CS8">
        <v>0</v>
      </c>
      <c r="CT8">
        <v>9</v>
      </c>
      <c r="CU8">
        <v>0</v>
      </c>
      <c r="CV8">
        <v>1</v>
      </c>
      <c r="CW8">
        <v>6</v>
      </c>
      <c r="CX8">
        <v>8</v>
      </c>
      <c r="CY8">
        <v>2</v>
      </c>
      <c r="CZ8">
        <v>0</v>
      </c>
      <c r="DA8">
        <v>6</v>
      </c>
      <c r="DC8">
        <f>((9/15)*100)</f>
        <v>60</v>
      </c>
      <c r="DD8">
        <f>((7/15)*100)</f>
        <v>46.666666666666664</v>
      </c>
      <c r="DE8">
        <f>((9/15)*100)</f>
        <v>60</v>
      </c>
      <c r="DF8">
        <f>((9/15)*100)</f>
        <v>60</v>
      </c>
      <c r="DG8">
        <f>((7/15)*100)</f>
        <v>46.666666666666664</v>
      </c>
      <c r="DH8">
        <f>((7/15)*100)</f>
        <v>46.666666666666664</v>
      </c>
      <c r="DI8">
        <f>((7/14)*100)</f>
        <v>50</v>
      </c>
      <c r="DJ8">
        <f>((6/14)*100)</f>
        <v>42.857142857142854</v>
      </c>
      <c r="DK8">
        <f>((12/14)*100)</f>
        <v>85.714285714285708</v>
      </c>
      <c r="DL8">
        <f>((9/14)*100)</f>
        <v>64.285714285714292</v>
      </c>
      <c r="DM8">
        <f>((6/14)*100)</f>
        <v>42.857142857142854</v>
      </c>
      <c r="DN8">
        <f>((12/14)*100)</f>
        <v>85.714285714285708</v>
      </c>
      <c r="DP8">
        <f>((1/7)*100)</f>
        <v>14.285714285714285</v>
      </c>
      <c r="DQ8">
        <f>((0/7)*100)</f>
        <v>0</v>
      </c>
      <c r="DR8">
        <f>((2/7)*100)</f>
        <v>28.571428571428569</v>
      </c>
      <c r="DS8">
        <f>((1/9)*100)</f>
        <v>11.111111111111111</v>
      </c>
      <c r="DT8">
        <f>((1/9)*100)</f>
        <v>11.111111111111111</v>
      </c>
      <c r="DU8">
        <f>((0/9)*100)</f>
        <v>0</v>
      </c>
      <c r="DV8">
        <f>((0/9)*100)</f>
        <v>0</v>
      </c>
      <c r="DW8">
        <f>((1/9)*100)</f>
        <v>11.111111111111111</v>
      </c>
      <c r="DX8">
        <f>((6/9)*100)</f>
        <v>66.666666666666657</v>
      </c>
      <c r="DY8">
        <f>((2/8)*100)</f>
        <v>25</v>
      </c>
      <c r="DZ8">
        <f>((0/8)*100)</f>
        <v>0</v>
      </c>
      <c r="EA8">
        <f>((6/8)*100)</f>
        <v>75</v>
      </c>
    </row>
    <row r="9" spans="1:131" x14ac:dyDescent="0.25">
      <c r="A9">
        <v>214.741805</v>
      </c>
      <c r="B9">
        <v>6.7420799999999996</v>
      </c>
      <c r="C9">
        <v>207.057254</v>
      </c>
      <c r="D9">
        <v>5.1829200000000002</v>
      </c>
      <c r="E9">
        <v>186.41551099999998</v>
      </c>
      <c r="F9">
        <v>8.4569220000000005</v>
      </c>
      <c r="G9">
        <v>212.905383</v>
      </c>
      <c r="H9">
        <v>4.9050529999999997</v>
      </c>
      <c r="K9">
        <f>(14/200)</f>
        <v>7.0000000000000007E-2</v>
      </c>
      <c r="L9">
        <f>(12/200)</f>
        <v>0.06</v>
      </c>
      <c r="M9">
        <f>(14/200)</f>
        <v>7.0000000000000007E-2</v>
      </c>
      <c r="N9">
        <f>(16/200)</f>
        <v>0.08</v>
      </c>
      <c r="P9">
        <f>(7/200)</f>
        <v>3.5000000000000003E-2</v>
      </c>
      <c r="Q9">
        <f>(8/200)</f>
        <v>0.04</v>
      </c>
      <c r="R9">
        <f>(8/200)</f>
        <v>0.04</v>
      </c>
      <c r="S9">
        <f>(8/200)</f>
        <v>0.04</v>
      </c>
      <c r="U9">
        <f>0.07+0.035</f>
        <v>0.10500000000000001</v>
      </c>
      <c r="V9">
        <f>0.06+0.04</f>
        <v>0.1</v>
      </c>
      <c r="W9">
        <f>0.07+0.04</f>
        <v>0.11000000000000001</v>
      </c>
      <c r="X9">
        <f>0.08+0.04</f>
        <v>0.12</v>
      </c>
      <c r="Z9">
        <f>SQRT((ABS($A$10-$A$9)^2+(ABS($B$10-$B$9)^2)))</f>
        <v>25.61713362713331</v>
      </c>
      <c r="AA9">
        <f>SQRT((ABS($C$10-$C$9)^2+(ABS($D$10-$D$9)^2)))</f>
        <v>25.097800899220807</v>
      </c>
      <c r="AB9">
        <f>SQRT((ABS($E$10-$E$9)^2+(ABS($F$10-$F$9)^2)))</f>
        <v>28.991626224745424</v>
      </c>
      <c r="AC9">
        <f>SQRT((ABS($G$10-$G$9)^2+(ABS($H$10-$H$9)^2)))</f>
        <v>29.365333281566706</v>
      </c>
      <c r="AJ9">
        <f>1/0.105</f>
        <v>9.5238095238095237</v>
      </c>
      <c r="AK9">
        <f>1/0.1</f>
        <v>10</v>
      </c>
      <c r="AL9">
        <f>1/0.11</f>
        <v>9.0909090909090917</v>
      </c>
      <c r="AM9">
        <f>1/0.12</f>
        <v>8.3333333333333339</v>
      </c>
      <c r="AO9">
        <f t="shared" si="0"/>
        <v>243.97270121079339</v>
      </c>
      <c r="AP9">
        <f t="shared" si="1"/>
        <v>250.97800899220806</v>
      </c>
      <c r="AQ9">
        <f t="shared" si="2"/>
        <v>263.56023840677653</v>
      </c>
      <c r="AR9">
        <f t="shared" si="3"/>
        <v>244.71111067972257</v>
      </c>
      <c r="AV9">
        <f>((0.07/0.105)*100)</f>
        <v>66.666666666666671</v>
      </c>
      <c r="AW9">
        <f>((0.06/0.1)*100)</f>
        <v>60</v>
      </c>
      <c r="AX9">
        <f>((0.07/0.11)*100)</f>
        <v>63.636363636363647</v>
      </c>
      <c r="AY9">
        <f>((0.08/0.12)*100)</f>
        <v>66.666666666666671</v>
      </c>
      <c r="BA9">
        <f>((0.035/0.105)*100)</f>
        <v>33.333333333333336</v>
      </c>
      <c r="BB9">
        <f>((0.04/0.1)*100)</f>
        <v>40</v>
      </c>
      <c r="BC9">
        <f>((0.04/0.11)*100)</f>
        <v>36.363636363636367</v>
      </c>
      <c r="BD9">
        <f>((0.04/0.12)*100)</f>
        <v>33.333333333333336</v>
      </c>
      <c r="BF9">
        <f>ABS($B$9-$D$9)</f>
        <v>1.5591599999999994</v>
      </c>
      <c r="BG9">
        <f>ABS($F$9-$H$9)</f>
        <v>3.5518690000000008</v>
      </c>
      <c r="BL9">
        <f>SQRT((ABS($A$9-$E$10)^2+(ABS($B$9-$F$10)^2)))</f>
        <v>1.2309138957254446</v>
      </c>
      <c r="BM9">
        <f>SQRT((ABS($C$9-$G$9)^2+(ABS($D$9-$H$9)^2)))</f>
        <v>5.8547265410375919</v>
      </c>
      <c r="BO9">
        <f>SQRT((ABS($A$9-$G$9)^2+(ABS($B$9-$H$9)^2)))</f>
        <v>2.5975207334712453</v>
      </c>
      <c r="BP9">
        <f>SQRT((ABS($C$9-$E$10)^2+(ABS($D$9-$F$10)^2)))</f>
        <v>8.7377590025093319</v>
      </c>
      <c r="BR9">
        <f>DEGREES(ACOS((26.9304889494603^2+28.3396488453879^2-3.5047081905678^2)/(2*26.9304889494603*28.3396488453879)))</f>
        <v>6.6589892926286414</v>
      </c>
      <c r="BS9">
        <f>DEGREES(ACOS((3.5047081905678^2+24.8908997171409^2-23.9014702040664^2)/(2*3.5047081905678*24.8908997171409)))</f>
        <v>69.689673442425672</v>
      </c>
      <c r="BU9">
        <v>14</v>
      </c>
      <c r="BV9">
        <v>7</v>
      </c>
      <c r="BW9">
        <v>6</v>
      </c>
      <c r="BX9">
        <v>8</v>
      </c>
      <c r="BY9">
        <v>12</v>
      </c>
      <c r="BZ9">
        <v>7</v>
      </c>
      <c r="CA9">
        <v>5</v>
      </c>
      <c r="CB9">
        <v>4</v>
      </c>
      <c r="CC9">
        <v>14</v>
      </c>
      <c r="CD9">
        <v>7</v>
      </c>
      <c r="CE9">
        <v>6</v>
      </c>
      <c r="CF9">
        <v>12</v>
      </c>
      <c r="CG9">
        <v>16</v>
      </c>
      <c r="CH9">
        <v>8</v>
      </c>
      <c r="CI9">
        <v>8</v>
      </c>
      <c r="CJ9">
        <v>14</v>
      </c>
      <c r="CL9">
        <v>7</v>
      </c>
      <c r="CM9">
        <v>2</v>
      </c>
      <c r="CN9">
        <v>0</v>
      </c>
      <c r="CO9">
        <v>2</v>
      </c>
      <c r="CP9">
        <v>8</v>
      </c>
      <c r="CQ9">
        <v>2</v>
      </c>
      <c r="CR9">
        <v>0</v>
      </c>
      <c r="CS9">
        <v>0</v>
      </c>
      <c r="CT9">
        <v>8</v>
      </c>
      <c r="CU9">
        <v>0</v>
      </c>
      <c r="CV9">
        <v>0</v>
      </c>
      <c r="CW9">
        <v>6</v>
      </c>
      <c r="CX9">
        <v>8</v>
      </c>
      <c r="CY9">
        <v>2</v>
      </c>
      <c r="CZ9">
        <v>0</v>
      </c>
      <c r="DA9">
        <v>6</v>
      </c>
      <c r="DC9">
        <f>((7/14)*100)</f>
        <v>50</v>
      </c>
      <c r="DD9">
        <f>((6/14)*100)</f>
        <v>42.857142857142854</v>
      </c>
      <c r="DE9">
        <f>((8/14)*100)</f>
        <v>57.142857142857139</v>
      </c>
      <c r="DF9">
        <f>((7/12)*100)</f>
        <v>58.333333333333336</v>
      </c>
      <c r="DG9">
        <f>((5/12)*100)</f>
        <v>41.666666666666671</v>
      </c>
      <c r="DH9">
        <f>((4/12)*100)</f>
        <v>33.333333333333329</v>
      </c>
      <c r="DI9">
        <f>((7/14)*100)</f>
        <v>50</v>
      </c>
      <c r="DJ9">
        <f>((6/14)*100)</f>
        <v>42.857142857142854</v>
      </c>
      <c r="DK9">
        <f>((12/14)*100)</f>
        <v>85.714285714285708</v>
      </c>
      <c r="DL9">
        <f>((8/16)*100)</f>
        <v>50</v>
      </c>
      <c r="DM9">
        <f>((8/16)*100)</f>
        <v>50</v>
      </c>
      <c r="DN9">
        <f>((14/16)*100)</f>
        <v>87.5</v>
      </c>
      <c r="DP9">
        <f>((2/7)*100)</f>
        <v>28.571428571428569</v>
      </c>
      <c r="DQ9">
        <f>((0/7)*100)</f>
        <v>0</v>
      </c>
      <c r="DR9">
        <f>((2/7)*100)</f>
        <v>28.571428571428569</v>
      </c>
      <c r="DS9">
        <f>((2/8)*100)</f>
        <v>25</v>
      </c>
      <c r="DT9">
        <f>((0/8)*100)</f>
        <v>0</v>
      </c>
      <c r="DU9">
        <f>((0/8)*100)</f>
        <v>0</v>
      </c>
      <c r="DV9">
        <f>((0/8)*100)</f>
        <v>0</v>
      </c>
      <c r="DW9">
        <f>((0/8)*100)</f>
        <v>0</v>
      </c>
      <c r="DX9">
        <f>((6/8)*100)</f>
        <v>75</v>
      </c>
      <c r="DY9">
        <f>((2/8)*100)</f>
        <v>25</v>
      </c>
      <c r="DZ9">
        <f>((0/8)*100)</f>
        <v>0</v>
      </c>
      <c r="EA9">
        <f>((6/8)*100)</f>
        <v>75</v>
      </c>
    </row>
    <row r="10" spans="1:131" x14ac:dyDescent="0.25">
      <c r="A10">
        <v>240.341103</v>
      </c>
      <c r="B10">
        <v>7.6978400000000002</v>
      </c>
      <c r="C10">
        <v>232.13773399999999</v>
      </c>
      <c r="D10">
        <v>6.1151929999999997</v>
      </c>
      <c r="E10">
        <v>215.39929599999999</v>
      </c>
      <c r="F10">
        <v>7.7826829999999996</v>
      </c>
      <c r="G10">
        <v>242.25696600000001</v>
      </c>
      <c r="H10">
        <v>5.8035930000000002</v>
      </c>
      <c r="K10">
        <f>(14/200)</f>
        <v>7.0000000000000007E-2</v>
      </c>
      <c r="L10">
        <f>(12/200)</f>
        <v>0.06</v>
      </c>
      <c r="M10">
        <f>(15/200)</f>
        <v>7.4999999999999997E-2</v>
      </c>
      <c r="N10">
        <f>(14/200)</f>
        <v>7.0000000000000007E-2</v>
      </c>
      <c r="P10">
        <f>(8/200)</f>
        <v>0.04</v>
      </c>
      <c r="Q10">
        <f>(8/200)</f>
        <v>0.04</v>
      </c>
      <c r="R10">
        <f>(8/200)</f>
        <v>0.04</v>
      </c>
      <c r="S10">
        <f>(8/200)</f>
        <v>0.04</v>
      </c>
      <c r="U10">
        <f>0.07+0.04</f>
        <v>0.11000000000000001</v>
      </c>
      <c r="V10">
        <f>0.06+0.04</f>
        <v>0.1</v>
      </c>
      <c r="W10">
        <f>0.075+0.04</f>
        <v>0.11499999999999999</v>
      </c>
      <c r="X10">
        <f>0.07+0.04</f>
        <v>0.11000000000000001</v>
      </c>
      <c r="Z10">
        <f>SQRT((ABS($A$11-$A$10)^2+(ABS($B$11-$B$10)^2)))</f>
        <v>27.711627252253464</v>
      </c>
      <c r="AA10">
        <f>SQRT((ABS($C$11-$C$10)^2+(ABS($D$11-$D$10)^2)))</f>
        <v>27.257358657181921</v>
      </c>
      <c r="AB10">
        <f>SQRT((ABS($E$11-$E$10)^2+(ABS($F$11-$F$10)^2)))</f>
        <v>28.339648845387863</v>
      </c>
      <c r="AC10">
        <f>SQRT((ABS($G$11-$G$10)^2+(ABS($H$11-$H$10)^2)))</f>
        <v>24.890899717140858</v>
      </c>
      <c r="AJ10">
        <f>1/0.11</f>
        <v>9.0909090909090917</v>
      </c>
      <c r="AK10">
        <f>1/0.1</f>
        <v>10</v>
      </c>
      <c r="AL10">
        <f>1/0.115</f>
        <v>8.695652173913043</v>
      </c>
      <c r="AM10">
        <f>1/0.11</f>
        <v>9.0909090909090917</v>
      </c>
      <c r="AO10">
        <f t="shared" si="0"/>
        <v>251.9238841113951</v>
      </c>
      <c r="AP10">
        <f t="shared" si="1"/>
        <v>272.57358657181919</v>
      </c>
      <c r="AQ10">
        <f t="shared" si="2"/>
        <v>246.43172909032927</v>
      </c>
      <c r="AR10">
        <f t="shared" si="3"/>
        <v>226.28090651946232</v>
      </c>
      <c r="AV10">
        <f>((0.07/0.11)*100)</f>
        <v>63.636363636363647</v>
      </c>
      <c r="AW10">
        <f>((0.06/0.1)*100)</f>
        <v>60</v>
      </c>
      <c r="AX10">
        <f>((0.075/0.115)*100)</f>
        <v>65.217391304347814</v>
      </c>
      <c r="AY10">
        <f>((0.07/0.11)*100)</f>
        <v>63.636363636363647</v>
      </c>
      <c r="BA10">
        <f>((0.04/0.11)*100)</f>
        <v>36.363636363636367</v>
      </c>
      <c r="BB10">
        <f>((0.04/0.1)*100)</f>
        <v>40</v>
      </c>
      <c r="BC10">
        <f>((0.04/0.115)*100)</f>
        <v>34.782608695652172</v>
      </c>
      <c r="BD10">
        <f>((0.04/0.11)*100)</f>
        <v>36.363636363636367</v>
      </c>
      <c r="BF10">
        <f>ABS($B$10-$D$10)</f>
        <v>1.5826470000000006</v>
      </c>
      <c r="BG10">
        <f>ABS($F$10-$H$10)</f>
        <v>1.9790899999999993</v>
      </c>
      <c r="BL10">
        <f>SQRT((ABS($A$10-$E$11)^2+(ABS($B$10-$F$11)^2)))</f>
        <v>3.6116728327744463</v>
      </c>
      <c r="BM10">
        <f>SQRT((ABS($C$10-$G$10)^2+(ABS($D$10-$H$10)^2)))</f>
        <v>10.124028389422079</v>
      </c>
      <c r="BO10">
        <f>SQRT((ABS($A$10-$G$10)^2+(ABS($B$10-$H$10)^2)))</f>
        <v>2.6941979756094403</v>
      </c>
      <c r="BP10">
        <f>SQRT((ABS($C$10-$E$11)^2+(ABS($D$10-$F$11)^2)))</f>
        <v>11.927416318368753</v>
      </c>
      <c r="BU10">
        <v>14</v>
      </c>
      <c r="BV10">
        <v>5</v>
      </c>
      <c r="BW10">
        <v>5</v>
      </c>
      <c r="BX10">
        <v>6</v>
      </c>
      <c r="BY10">
        <v>12</v>
      </c>
      <c r="BZ10">
        <v>5</v>
      </c>
      <c r="CA10">
        <v>8</v>
      </c>
      <c r="CB10">
        <v>7</v>
      </c>
      <c r="CC10">
        <v>15</v>
      </c>
      <c r="CD10">
        <v>7</v>
      </c>
      <c r="CE10">
        <v>8</v>
      </c>
      <c r="CF10">
        <v>14</v>
      </c>
      <c r="CG10">
        <v>14</v>
      </c>
      <c r="CH10">
        <v>6</v>
      </c>
      <c r="CI10">
        <v>7</v>
      </c>
      <c r="CJ10">
        <v>12</v>
      </c>
      <c r="CL10">
        <v>8</v>
      </c>
      <c r="CM10">
        <v>1</v>
      </c>
      <c r="CN10">
        <v>0</v>
      </c>
      <c r="CO10">
        <v>0</v>
      </c>
      <c r="CP10">
        <v>8</v>
      </c>
      <c r="CQ10">
        <v>1</v>
      </c>
      <c r="CR10">
        <v>1</v>
      </c>
      <c r="CS10">
        <v>0</v>
      </c>
      <c r="CT10">
        <v>8</v>
      </c>
      <c r="CU10">
        <v>0</v>
      </c>
      <c r="CV10">
        <v>1</v>
      </c>
      <c r="CW10">
        <v>6</v>
      </c>
      <c r="CX10">
        <v>8</v>
      </c>
      <c r="CY10">
        <v>0</v>
      </c>
      <c r="CZ10">
        <v>3</v>
      </c>
      <c r="DA10">
        <v>7</v>
      </c>
      <c r="DC10">
        <f>((5/14)*100)</f>
        <v>35.714285714285715</v>
      </c>
      <c r="DD10">
        <f>((5/14)*100)</f>
        <v>35.714285714285715</v>
      </c>
      <c r="DE10">
        <f>((6/14)*100)</f>
        <v>42.857142857142854</v>
      </c>
      <c r="DF10">
        <f>((5/12)*100)</f>
        <v>41.666666666666671</v>
      </c>
      <c r="DG10">
        <f>((8/12)*100)</f>
        <v>66.666666666666657</v>
      </c>
      <c r="DH10">
        <f>((7/12)*100)</f>
        <v>58.333333333333336</v>
      </c>
      <c r="DI10">
        <f>((7/15)*100)</f>
        <v>46.666666666666664</v>
      </c>
      <c r="DJ10">
        <f>((8/15)*100)</f>
        <v>53.333333333333336</v>
      </c>
      <c r="DK10">
        <f>((14/15)*100)</f>
        <v>93.333333333333329</v>
      </c>
      <c r="DL10">
        <f>((6/14)*100)</f>
        <v>42.857142857142854</v>
      </c>
      <c r="DM10">
        <f>((7/14)*100)</f>
        <v>50</v>
      </c>
      <c r="DN10">
        <f>((12/14)*100)</f>
        <v>85.714285714285708</v>
      </c>
      <c r="DP10">
        <f>((1/8)*100)</f>
        <v>12.5</v>
      </c>
      <c r="DQ10">
        <f>((0/8)*100)</f>
        <v>0</v>
      </c>
      <c r="DR10">
        <f>((0/8)*100)</f>
        <v>0</v>
      </c>
      <c r="DS10">
        <f>((1/8)*100)</f>
        <v>12.5</v>
      </c>
      <c r="DT10">
        <f>((1/8)*100)</f>
        <v>12.5</v>
      </c>
      <c r="DU10">
        <f>((0/8)*100)</f>
        <v>0</v>
      </c>
      <c r="DV10">
        <f>((0/8)*100)</f>
        <v>0</v>
      </c>
      <c r="DW10">
        <f>((1/8)*100)</f>
        <v>12.5</v>
      </c>
      <c r="DX10">
        <f>((6/8)*100)</f>
        <v>75</v>
      </c>
      <c r="DY10">
        <f>((0/8)*100)</f>
        <v>0</v>
      </c>
      <c r="DZ10">
        <f>((3/8)*100)</f>
        <v>37.5</v>
      </c>
      <c r="EA10">
        <f>((7/8)*100)</f>
        <v>87.5</v>
      </c>
    </row>
    <row r="11" spans="1:131" x14ac:dyDescent="0.25">
      <c r="A11">
        <v>267.969492</v>
      </c>
      <c r="B11">
        <v>5.5515860000000004</v>
      </c>
      <c r="C11">
        <v>259.388869</v>
      </c>
      <c r="D11">
        <v>5.5327479999999998</v>
      </c>
      <c r="E11">
        <v>243.713154</v>
      </c>
      <c r="F11">
        <v>8.99146</v>
      </c>
      <c r="G11">
        <v>267.07973700000002</v>
      </c>
      <c r="H11">
        <v>3.9632320000000001</v>
      </c>
      <c r="P11">
        <f>(9/200)</f>
        <v>4.4999999999999998E-2</v>
      </c>
      <c r="Q11">
        <f>(10/200)</f>
        <v>0.05</v>
      </c>
      <c r="R11">
        <f>(9/200)</f>
        <v>4.4999999999999998E-2</v>
      </c>
      <c r="BF11">
        <f>ABS($B$11-$D$11)</f>
        <v>1.8838000000000577E-2</v>
      </c>
      <c r="BG11">
        <f>ABS($F$11-$H$11)</f>
        <v>5.0282280000000004</v>
      </c>
      <c r="BI11">
        <v>3.1555469999999994</v>
      </c>
      <c r="BJ11">
        <v>2.9847394999999999</v>
      </c>
      <c r="BO11">
        <f>SQRT((ABS($A$11-$G$11)^2+(ABS($B$11-$H$11)^2)))</f>
        <v>1.8205857269958381</v>
      </c>
      <c r="CL11">
        <v>9</v>
      </c>
      <c r="CM11">
        <v>1</v>
      </c>
      <c r="CN11">
        <v>0</v>
      </c>
      <c r="CO11">
        <v>1</v>
      </c>
      <c r="CP11">
        <v>10</v>
      </c>
      <c r="CQ11">
        <v>1</v>
      </c>
      <c r="CR11">
        <v>5</v>
      </c>
      <c r="CS11">
        <v>3</v>
      </c>
      <c r="CT11">
        <v>9</v>
      </c>
      <c r="CU11">
        <v>0</v>
      </c>
      <c r="CV11">
        <v>5</v>
      </c>
      <c r="CW11">
        <v>7</v>
      </c>
      <c r="DP11">
        <f>((1/9)*100)</f>
        <v>11.111111111111111</v>
      </c>
      <c r="DQ11">
        <f>((0/9)*100)</f>
        <v>0</v>
      </c>
      <c r="DR11">
        <f>((1/9)*100)</f>
        <v>11.111111111111111</v>
      </c>
      <c r="DS11">
        <f>((1/10)*100)</f>
        <v>10</v>
      </c>
      <c r="DT11">
        <f>((5/10)*100)</f>
        <v>50</v>
      </c>
      <c r="DU11">
        <f>((3/10)*100)</f>
        <v>30</v>
      </c>
      <c r="DV11">
        <f>((0/9)*100)</f>
        <v>0</v>
      </c>
      <c r="DW11">
        <f>((5/9)*100)</f>
        <v>55.555555555555557</v>
      </c>
      <c r="DX11">
        <f>((7/9)*100)</f>
        <v>77.777777777777786</v>
      </c>
    </row>
    <row r="12" spans="1:131" x14ac:dyDescent="0.25">
      <c r="A12" t="s">
        <v>22</v>
      </c>
      <c r="B12" t="s">
        <v>22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BR12">
        <f>DEGREES(ACOS((27.8969284469623^2+26.6857563703149^2-1.93376939304173^2)/(2*27.8969284469623*26.6857563703149)))</f>
        <v>3.1660253657427853</v>
      </c>
      <c r="BS12">
        <f>DEGREES(ACOS((3.17370154153065^2+28.9170225282643^2-27.8969284469623^2)/(2*3.17370154153065*28.9170225282643)))</f>
        <v>68.24567091251474</v>
      </c>
    </row>
    <row r="13" spans="1:131" x14ac:dyDescent="0.25">
      <c r="A13">
        <v>48.445587000000003</v>
      </c>
      <c r="B13">
        <v>7.5424239999999996</v>
      </c>
      <c r="C13">
        <v>43.060253000000003</v>
      </c>
      <c r="D13">
        <v>5.7818370000000003</v>
      </c>
      <c r="E13">
        <v>47.431956999999997</v>
      </c>
      <c r="F13">
        <v>7.8437760000000001</v>
      </c>
      <c r="G13">
        <v>46.648842000000002</v>
      </c>
      <c r="H13">
        <v>4.7682089999999997</v>
      </c>
      <c r="K13">
        <f>(13/200)</f>
        <v>6.5000000000000002E-2</v>
      </c>
      <c r="L13">
        <f>(14/200)</f>
        <v>7.0000000000000007E-2</v>
      </c>
      <c r="M13">
        <f>(14/200)</f>
        <v>7.0000000000000007E-2</v>
      </c>
      <c r="N13">
        <f>(16/200)</f>
        <v>0.08</v>
      </c>
      <c r="P13">
        <f>(7/200)</f>
        <v>3.5000000000000003E-2</v>
      </c>
      <c r="Q13">
        <f>(8/200)</f>
        <v>0.04</v>
      </c>
      <c r="R13">
        <f>(8/200)</f>
        <v>0.04</v>
      </c>
      <c r="S13">
        <f>(8/200)</f>
        <v>0.04</v>
      </c>
      <c r="U13">
        <f>0.065+0.035</f>
        <v>0.1</v>
      </c>
      <c r="V13">
        <f>0.07+0.04</f>
        <v>0.11000000000000001</v>
      </c>
      <c r="W13">
        <f>0.07+0.04</f>
        <v>0.11000000000000001</v>
      </c>
      <c r="X13">
        <f>0.08+0.04</f>
        <v>0.12</v>
      </c>
      <c r="Z13">
        <f>SQRT((ABS($A$14-$A$13)^2+(ABS($B$14-$B$13)^2)))</f>
        <v>26.236677648629229</v>
      </c>
      <c r="AA13">
        <f>SQRT((ABS($C$14-$C$13)^2+(ABS($D$14-$D$13)^2)))</f>
        <v>28.923712142999296</v>
      </c>
      <c r="AB13">
        <f>SQRT((ABS($E$14-$E$13)^2+(ABS($F$14-$F$13)^2)))</f>
        <v>26.685756370314902</v>
      </c>
      <c r="AC13">
        <f>SQRT((ABS($G$14-$G$13)^2+(ABS($H$14-$H$13)^2)))</f>
        <v>28.917022528264297</v>
      </c>
      <c r="AJ13">
        <f>1/0.1</f>
        <v>10</v>
      </c>
      <c r="AK13">
        <f>1/0.11</f>
        <v>9.0909090909090917</v>
      </c>
      <c r="AL13">
        <f>1/0.11</f>
        <v>9.0909090909090917</v>
      </c>
      <c r="AM13">
        <f>1/0.12</f>
        <v>8.3333333333333339</v>
      </c>
      <c r="AO13">
        <f t="shared" ref="AO13:AO20" si="4">$Z13/$U13</f>
        <v>262.36677648629228</v>
      </c>
      <c r="AP13">
        <f t="shared" ref="AP13:AP20" si="5">$AA13/$V13</f>
        <v>262.94283766362992</v>
      </c>
      <c r="AQ13">
        <f t="shared" ref="AQ13:AQ19" si="6">$AB13/$W13</f>
        <v>242.5977851846809</v>
      </c>
      <c r="AR13">
        <f t="shared" ref="AR13:AR20" si="7">$AC13/$X13</f>
        <v>240.97518773553583</v>
      </c>
      <c r="AV13">
        <f>((0.065/0.1)*100)</f>
        <v>65</v>
      </c>
      <c r="AW13">
        <f>((0.07/0.11)*100)</f>
        <v>63.636363636363647</v>
      </c>
      <c r="AX13">
        <f>((0.07/0.11)*100)</f>
        <v>63.636363636363647</v>
      </c>
      <c r="AY13">
        <f>((0.08/0.12)*100)</f>
        <v>66.666666666666671</v>
      </c>
      <c r="BA13">
        <f>((0.035/0.1)*100)</f>
        <v>35</v>
      </c>
      <c r="BB13">
        <f>((0.04/0.11)*100)</f>
        <v>36.363636363636367</v>
      </c>
      <c r="BC13">
        <f>((0.04/0.11)*100)</f>
        <v>36.363636363636367</v>
      </c>
      <c r="BD13">
        <f>((0.04/0.12)*100)</f>
        <v>33.333333333333336</v>
      </c>
      <c r="BF13">
        <f>ABS($B$13-$D$13)</f>
        <v>1.7605869999999992</v>
      </c>
      <c r="BG13">
        <f>ABS($F$13-$H$13)</f>
        <v>3.0755670000000004</v>
      </c>
      <c r="BL13">
        <f>SQRT((ABS($A$13-$E$13)^2+(ABS($B$13-$F$13)^2)))</f>
        <v>1.0574775670452838</v>
      </c>
      <c r="BM13">
        <f>SQRT((ABS($C$13-$G$13)^2+(ABS($D$13-$H$13)^2)))</f>
        <v>3.7289962098807492</v>
      </c>
      <c r="BO13">
        <f>SQRT((ABS($A$13-$G$13)^2+(ABS($B$13-$H$13)^2)))</f>
        <v>3.3052324367962389</v>
      </c>
      <c r="BP13">
        <f>SQRT((ABS($C$13-$E$13)^2+(ABS($D$13-$F$13)^2)))</f>
        <v>4.8335688992024251</v>
      </c>
      <c r="BR13">
        <f>DEGREES(ACOS((32.4732023556035^2+33.5849111644251^2-2.77245558543054^2)/(2*32.4732023556035*33.5849111644251)))</f>
        <v>4.4075329676067589</v>
      </c>
      <c r="BS13">
        <f>DEGREES(ACOS((24.6730592981206^2+24.5949592873947^2-2.51254332028664^2)/(2*24.6730592981206*24.5949592873947)))</f>
        <v>5.8435931114567516</v>
      </c>
      <c r="BU13">
        <v>13</v>
      </c>
      <c r="BV13">
        <v>10</v>
      </c>
      <c r="BW13">
        <v>6</v>
      </c>
      <c r="BX13">
        <v>7</v>
      </c>
      <c r="BY13">
        <v>14</v>
      </c>
      <c r="BZ13">
        <v>10</v>
      </c>
      <c r="CA13">
        <v>6</v>
      </c>
      <c r="CB13">
        <v>6</v>
      </c>
      <c r="CC13">
        <v>14</v>
      </c>
      <c r="CD13">
        <v>7</v>
      </c>
      <c r="CE13">
        <v>7</v>
      </c>
      <c r="CF13">
        <v>14</v>
      </c>
      <c r="CG13">
        <v>16</v>
      </c>
      <c r="CH13">
        <v>9</v>
      </c>
      <c r="CI13">
        <v>9</v>
      </c>
      <c r="CJ13">
        <v>14</v>
      </c>
      <c r="CL13">
        <v>7</v>
      </c>
      <c r="CM13">
        <v>3</v>
      </c>
      <c r="CN13">
        <v>1</v>
      </c>
      <c r="CO13">
        <v>2</v>
      </c>
      <c r="CP13">
        <v>8</v>
      </c>
      <c r="CQ13">
        <v>3</v>
      </c>
      <c r="CR13">
        <v>0</v>
      </c>
      <c r="CS13">
        <v>0</v>
      </c>
      <c r="CT13">
        <v>8</v>
      </c>
      <c r="CU13">
        <v>1</v>
      </c>
      <c r="CV13">
        <v>0</v>
      </c>
      <c r="CW13">
        <v>7</v>
      </c>
      <c r="CX13">
        <v>8</v>
      </c>
      <c r="CY13">
        <v>2</v>
      </c>
      <c r="CZ13">
        <v>0</v>
      </c>
      <c r="DA13">
        <v>7</v>
      </c>
      <c r="DC13">
        <f>((10/13)*100)</f>
        <v>76.923076923076934</v>
      </c>
      <c r="DD13">
        <f>((6/13)*100)</f>
        <v>46.153846153846153</v>
      </c>
      <c r="DE13">
        <f>((7/13)*100)</f>
        <v>53.846153846153847</v>
      </c>
      <c r="DF13">
        <f>((10/14)*100)</f>
        <v>71.428571428571431</v>
      </c>
      <c r="DG13">
        <f>((6/14)*100)</f>
        <v>42.857142857142854</v>
      </c>
      <c r="DH13">
        <f>((6/14)*100)</f>
        <v>42.857142857142854</v>
      </c>
      <c r="DI13">
        <f>((7/14)*100)</f>
        <v>50</v>
      </c>
      <c r="DJ13">
        <f>((7/14)*100)</f>
        <v>50</v>
      </c>
      <c r="DK13">
        <f>((14/14)*100)</f>
        <v>100</v>
      </c>
      <c r="DL13">
        <f>((9/16)*100)</f>
        <v>56.25</v>
      </c>
      <c r="DM13">
        <f>((9/16)*100)</f>
        <v>56.25</v>
      </c>
      <c r="DN13">
        <f>((14/16)*100)</f>
        <v>87.5</v>
      </c>
      <c r="DP13">
        <f>((3/7)*100)</f>
        <v>42.857142857142854</v>
      </c>
      <c r="DQ13">
        <f>((1/7)*100)</f>
        <v>14.285714285714285</v>
      </c>
      <c r="DR13">
        <f>((2/7)*100)</f>
        <v>28.571428571428569</v>
      </c>
      <c r="DS13">
        <f>((3/8)*100)</f>
        <v>37.5</v>
      </c>
      <c r="DT13">
        <f>((0/8)*100)</f>
        <v>0</v>
      </c>
      <c r="DU13">
        <f>((0/8)*100)</f>
        <v>0</v>
      </c>
      <c r="DV13">
        <f>((1/8)*100)</f>
        <v>12.5</v>
      </c>
      <c r="DW13">
        <f>((0/8)*100)</f>
        <v>0</v>
      </c>
      <c r="DX13">
        <f>((7/8)*100)</f>
        <v>87.5</v>
      </c>
      <c r="DY13">
        <f>((2/8)*100)</f>
        <v>25</v>
      </c>
      <c r="DZ13">
        <f>((0/8)*100)</f>
        <v>0</v>
      </c>
      <c r="EA13">
        <f>((7/8)*100)</f>
        <v>87.5</v>
      </c>
    </row>
    <row r="14" spans="1:131" x14ac:dyDescent="0.25">
      <c r="A14">
        <v>74.595051000000012</v>
      </c>
      <c r="B14">
        <v>9.6798959999999994</v>
      </c>
      <c r="C14">
        <v>71.853402000000003</v>
      </c>
      <c r="D14">
        <v>8.5269589999999997</v>
      </c>
      <c r="E14">
        <v>74.032886000000005</v>
      </c>
      <c r="F14">
        <v>9.9698449999999994</v>
      </c>
      <c r="G14">
        <v>75.320515</v>
      </c>
      <c r="H14">
        <v>8.5271129999999999</v>
      </c>
      <c r="K14">
        <f>(14/200)</f>
        <v>7.0000000000000007E-2</v>
      </c>
      <c r="L14">
        <f>(13/200)</f>
        <v>6.5000000000000002E-2</v>
      </c>
      <c r="M14">
        <f>(14/200)</f>
        <v>7.0000000000000007E-2</v>
      </c>
      <c r="N14">
        <f>(13/200)</f>
        <v>6.5000000000000002E-2</v>
      </c>
      <c r="P14">
        <f>(7/200)</f>
        <v>3.5000000000000003E-2</v>
      </c>
      <c r="Q14">
        <f>(7/200)</f>
        <v>3.5000000000000003E-2</v>
      </c>
      <c r="R14">
        <f>(6/200)</f>
        <v>0.03</v>
      </c>
      <c r="S14">
        <f>(6/200)</f>
        <v>0.03</v>
      </c>
      <c r="U14">
        <f>0.07+0.035</f>
        <v>0.10500000000000001</v>
      </c>
      <c r="V14">
        <f>0.065+0.035</f>
        <v>0.1</v>
      </c>
      <c r="W14">
        <f>0.07+0.03</f>
        <v>0.1</v>
      </c>
      <c r="X14">
        <f>0.065+0.03</f>
        <v>9.5000000000000001E-2</v>
      </c>
      <c r="Z14">
        <f>SQRT((ABS($A$15-$A$14)^2+(ABS($B$15-$B$14)^2)))</f>
        <v>26.020767977123654</v>
      </c>
      <c r="AA14">
        <f>SQRT((ABS($C$15-$C$14)^2+(ABS($D$15-$D$14)^2)))</f>
        <v>22.993580143446771</v>
      </c>
      <c r="AB14">
        <f>SQRT((ABS($E$15-$E$14)^2+(ABS($F$15-$F$14)^2)))</f>
        <v>25.921870093388119</v>
      </c>
      <c r="AC14">
        <f>SQRT((ABS($G$15-$G$14)^2+(ABS($H$15-$H$14)^2)))</f>
        <v>24.594959287394751</v>
      </c>
      <c r="AJ14">
        <f>1/0.105</f>
        <v>9.5238095238095237</v>
      </c>
      <c r="AK14">
        <f>1/0.1</f>
        <v>10</v>
      </c>
      <c r="AL14">
        <f>1/0.1</f>
        <v>10</v>
      </c>
      <c r="AM14">
        <f>1/0.095</f>
        <v>10.526315789473685</v>
      </c>
      <c r="AO14">
        <f t="shared" si="4"/>
        <v>247.8168378773681</v>
      </c>
      <c r="AP14">
        <f t="shared" si="5"/>
        <v>229.93580143446769</v>
      </c>
      <c r="AQ14">
        <f t="shared" si="6"/>
        <v>259.21870093388117</v>
      </c>
      <c r="AR14">
        <f t="shared" si="7"/>
        <v>258.89430828836578</v>
      </c>
      <c r="AV14">
        <f>((0.07/0.105)*100)</f>
        <v>66.666666666666671</v>
      </c>
      <c r="AW14">
        <f>((0.065/0.1)*100)</f>
        <v>65</v>
      </c>
      <c r="AX14">
        <f>((0.07/0.1)*100)</f>
        <v>70</v>
      </c>
      <c r="AY14">
        <f>((0.065/0.095)*100)</f>
        <v>68.421052631578945</v>
      </c>
      <c r="BA14">
        <f>((0.035/0.105)*100)</f>
        <v>33.333333333333336</v>
      </c>
      <c r="BB14">
        <f>((0.035/0.1)*100)</f>
        <v>35</v>
      </c>
      <c r="BC14">
        <f>((0.03/0.1)*100)</f>
        <v>30</v>
      </c>
      <c r="BD14">
        <f>((0.03/0.095)*100)</f>
        <v>31.578947368421051</v>
      </c>
      <c r="BF14">
        <f>ABS($B$14-$D$14)</f>
        <v>1.1529369999999997</v>
      </c>
      <c r="BG14">
        <f>ABS($F$14-$H$14)</f>
        <v>1.4427319999999995</v>
      </c>
      <c r="BL14">
        <f>SQRT((ABS($A$14-$E$14)^2+(ABS($B$14-$F$14)^2)))</f>
        <v>0.63253451275484429</v>
      </c>
      <c r="BM14">
        <f>SQRT((ABS($C$14-$G$14)^2+(ABS($D$14-$H$14)^2)))</f>
        <v>3.4671130034201343</v>
      </c>
      <c r="BO14">
        <f>SQRT((ABS($A$14-$G$14)^2+(ABS($B$14-$H$14)^2)))</f>
        <v>1.3620597124887666</v>
      </c>
      <c r="BP14">
        <f>SQRT((ABS($C$14-$E$14)^2+(ABS($D$14-$F$14)^2)))</f>
        <v>2.613822969378762</v>
      </c>
      <c r="BR14">
        <f>DEGREES(ACOS((23.6853225188551^2+27.8422947478948^2-5.10426704073916^2)/(2*23.6853225188551*27.8422947478948)))</f>
        <v>6.6122403350986083</v>
      </c>
      <c r="BS14">
        <f>DEGREES(ACOS((32.9630648702275^2+30.2544634456379^2-3.59333351983086^2)/(2*32.9630648702275*30.2544634456379)))</f>
        <v>4.2850725642566392</v>
      </c>
      <c r="BU14">
        <v>14</v>
      </c>
      <c r="BV14">
        <v>10</v>
      </c>
      <c r="BW14">
        <v>8</v>
      </c>
      <c r="BX14">
        <v>8</v>
      </c>
      <c r="BY14">
        <v>13</v>
      </c>
      <c r="BZ14">
        <v>10</v>
      </c>
      <c r="CA14">
        <v>7</v>
      </c>
      <c r="CB14">
        <v>7</v>
      </c>
      <c r="CC14">
        <v>14</v>
      </c>
      <c r="CD14">
        <v>7</v>
      </c>
      <c r="CE14">
        <v>7</v>
      </c>
      <c r="CF14">
        <v>13</v>
      </c>
      <c r="CG14">
        <v>13</v>
      </c>
      <c r="CH14">
        <v>6</v>
      </c>
      <c r="CI14">
        <v>6</v>
      </c>
      <c r="CJ14">
        <v>13</v>
      </c>
      <c r="CL14">
        <v>7</v>
      </c>
      <c r="CM14">
        <v>4</v>
      </c>
      <c r="CN14">
        <v>0</v>
      </c>
      <c r="CO14">
        <v>0</v>
      </c>
      <c r="CP14">
        <v>7</v>
      </c>
      <c r="CQ14">
        <v>4</v>
      </c>
      <c r="CR14">
        <v>0</v>
      </c>
      <c r="CS14">
        <v>0</v>
      </c>
      <c r="CT14">
        <v>6</v>
      </c>
      <c r="CU14">
        <v>0</v>
      </c>
      <c r="CV14">
        <v>0</v>
      </c>
      <c r="CW14">
        <v>5</v>
      </c>
      <c r="CX14">
        <v>6</v>
      </c>
      <c r="CY14">
        <v>0</v>
      </c>
      <c r="CZ14">
        <v>0</v>
      </c>
      <c r="DA14">
        <v>5</v>
      </c>
      <c r="DC14">
        <f>((10/14)*100)</f>
        <v>71.428571428571431</v>
      </c>
      <c r="DD14">
        <f>((8/14)*100)</f>
        <v>57.142857142857139</v>
      </c>
      <c r="DE14">
        <f>((8/14)*100)</f>
        <v>57.142857142857139</v>
      </c>
      <c r="DF14">
        <f>((10/13)*100)</f>
        <v>76.923076923076934</v>
      </c>
      <c r="DG14">
        <f>((7/13)*100)</f>
        <v>53.846153846153847</v>
      </c>
      <c r="DH14">
        <f>((7/13)*100)</f>
        <v>53.846153846153847</v>
      </c>
      <c r="DI14">
        <f>((7/14)*100)</f>
        <v>50</v>
      </c>
      <c r="DJ14">
        <f>((7/14)*100)</f>
        <v>50</v>
      </c>
      <c r="DK14">
        <f>((13/14)*100)</f>
        <v>92.857142857142861</v>
      </c>
      <c r="DL14">
        <f>((6/13)*100)</f>
        <v>46.153846153846153</v>
      </c>
      <c r="DM14">
        <f>((6/13)*100)</f>
        <v>46.153846153846153</v>
      </c>
      <c r="DN14">
        <f>((13/13)*100)</f>
        <v>100</v>
      </c>
      <c r="DP14">
        <f>((4/7)*100)</f>
        <v>57.142857142857139</v>
      </c>
      <c r="DQ14">
        <f t="shared" ref="DQ14:DR17" si="8">((0/7)*100)</f>
        <v>0</v>
      </c>
      <c r="DR14">
        <f t="shared" si="8"/>
        <v>0</v>
      </c>
      <c r="DS14">
        <f>((4/7)*100)</f>
        <v>57.142857142857139</v>
      </c>
      <c r="DT14">
        <f>((0/7)*100)</f>
        <v>0</v>
      </c>
      <c r="DU14">
        <f>((0/7)*100)</f>
        <v>0</v>
      </c>
      <c r="DV14">
        <f>((0/6)*100)</f>
        <v>0</v>
      </c>
      <c r="DW14">
        <f>((0/6)*100)</f>
        <v>0</v>
      </c>
      <c r="DX14">
        <f>((5/6)*100)</f>
        <v>83.333333333333343</v>
      </c>
      <c r="DY14">
        <f>((0/6)*100)</f>
        <v>0</v>
      </c>
      <c r="DZ14">
        <f>((0/6)*100)</f>
        <v>0</v>
      </c>
      <c r="EA14">
        <f>((5/6)*100)</f>
        <v>83.333333333333343</v>
      </c>
    </row>
    <row r="15" spans="1:131" x14ac:dyDescent="0.25">
      <c r="A15">
        <v>100.61510100000001</v>
      </c>
      <c r="B15">
        <v>9.4865980000000008</v>
      </c>
      <c r="C15">
        <v>94.845152000000013</v>
      </c>
      <c r="D15">
        <v>8.2368559999999995</v>
      </c>
      <c r="E15">
        <v>99.954691000000011</v>
      </c>
      <c r="F15">
        <v>9.9117529999999991</v>
      </c>
      <c r="G15">
        <v>99.889637000000008</v>
      </c>
      <c r="H15">
        <v>7.4000519999999996</v>
      </c>
      <c r="K15">
        <f>(14/200)</f>
        <v>7.0000000000000007E-2</v>
      </c>
      <c r="L15">
        <f>(14/200)</f>
        <v>7.0000000000000007E-2</v>
      </c>
      <c r="M15">
        <f>(16/200)</f>
        <v>0.08</v>
      </c>
      <c r="N15">
        <f>(16/200)</f>
        <v>0.08</v>
      </c>
      <c r="P15">
        <f>(7/200)</f>
        <v>3.5000000000000003E-2</v>
      </c>
      <c r="Q15">
        <f>(7/200)</f>
        <v>3.5000000000000003E-2</v>
      </c>
      <c r="R15">
        <f>(7/200)</f>
        <v>3.5000000000000003E-2</v>
      </c>
      <c r="S15">
        <f>(7/200)</f>
        <v>3.5000000000000003E-2</v>
      </c>
      <c r="U15">
        <f>0.07+0.035</f>
        <v>0.10500000000000001</v>
      </c>
      <c r="V15">
        <f>0.07+0.035</f>
        <v>0.10500000000000001</v>
      </c>
      <c r="W15">
        <f>0.08+0.035</f>
        <v>0.115</v>
      </c>
      <c r="X15">
        <f>0.08+0.035</f>
        <v>0.115</v>
      </c>
      <c r="Z15">
        <f>SQRT((ABS($A$16-$A$15)^2+(ABS($B$16-$B$15)^2)))</f>
        <v>29.105308965902783</v>
      </c>
      <c r="AA15">
        <f>SQRT((ABS($C$16-$C$15)^2+(ABS($D$16-$D$15)^2)))</f>
        <v>30.378566583926698</v>
      </c>
      <c r="AB15">
        <f>SQRT((ABS($E$16-$E$15)^2+(ABS($F$16-$F$15)^2)))</f>
        <v>33.584911164425044</v>
      </c>
      <c r="AC15">
        <f>SQRT((ABS($G$16-$G$15)^2+(ABS($H$16-$H$15)^2)))</f>
        <v>32.309188050056903</v>
      </c>
      <c r="AJ15">
        <f>1/0.105</f>
        <v>9.5238095238095237</v>
      </c>
      <c r="AK15">
        <f>1/0.105</f>
        <v>9.5238095238095237</v>
      </c>
      <c r="AL15">
        <f>1/0.115</f>
        <v>8.695652173913043</v>
      </c>
      <c r="AM15">
        <f>1/0.115</f>
        <v>8.695652173913043</v>
      </c>
      <c r="AO15">
        <f t="shared" si="4"/>
        <v>277.19341872288362</v>
      </c>
      <c r="AP15">
        <f t="shared" si="5"/>
        <v>289.31968175168282</v>
      </c>
      <c r="AQ15">
        <f t="shared" si="6"/>
        <v>292.04270577760906</v>
      </c>
      <c r="AR15">
        <f t="shared" si="7"/>
        <v>280.9494613048426</v>
      </c>
      <c r="AV15">
        <f>((0.07/0.105)*100)</f>
        <v>66.666666666666671</v>
      </c>
      <c r="AW15">
        <f>((0.07/0.105)*100)</f>
        <v>66.666666666666671</v>
      </c>
      <c r="AX15">
        <f>((0.08/0.115)*100)</f>
        <v>69.565217391304344</v>
      </c>
      <c r="AY15">
        <f>((0.08/0.115)*100)</f>
        <v>69.565217391304344</v>
      </c>
      <c r="BA15">
        <f>((0.035/0.105)*100)</f>
        <v>33.333333333333336</v>
      </c>
      <c r="BB15">
        <f>((0.035/0.105)*100)</f>
        <v>33.333333333333336</v>
      </c>
      <c r="BC15">
        <f>((0.035/0.115)*100)</f>
        <v>30.434782608695656</v>
      </c>
      <c r="BD15">
        <f>((0.035/0.115)*100)</f>
        <v>30.434782608695656</v>
      </c>
      <c r="BF15">
        <f>ABS($B$15-$D$15)</f>
        <v>1.2497420000000012</v>
      </c>
      <c r="BG15">
        <f>ABS($F$15-$H$15)</f>
        <v>2.5117009999999995</v>
      </c>
      <c r="BL15">
        <f>SQRT((ABS($A$15-$E$15)^2+(ABS($B$15-$F$15)^2)))</f>
        <v>0.78542863592117462</v>
      </c>
      <c r="BM15">
        <f>SQRT((ABS($C$15-$G$15)^2+(ABS($D$15-$H$15)^2)))</f>
        <v>5.1134205625628866</v>
      </c>
      <c r="BO15">
        <f>SQRT((ABS($A$15-$G$15)^2+(ABS($B$15-$H$15)^2)))</f>
        <v>2.209065916945895</v>
      </c>
      <c r="BP15">
        <f>SQRT((ABS($C$15-$E$15)^2+(ABS($D$15-$F$15)^2)))</f>
        <v>5.3770501906835477</v>
      </c>
      <c r="BR15">
        <f>DEGREES(ACOS((21.9425652248733^2+24.8417312967836^2-4.11122465293409^2)/(2*21.9425652248733*24.8417312967836)))</f>
        <v>7.1581929888603923</v>
      </c>
      <c r="BS15">
        <f>DEGREES(ACOS((5.10426704073916^2+26.2807289671685^2-21.9425652248733^2)/(2*5.10426704073916*26.2807289671685)))</f>
        <v>28.732648686203266</v>
      </c>
      <c r="BU15">
        <v>14</v>
      </c>
      <c r="BV15">
        <v>10</v>
      </c>
      <c r="BW15">
        <v>7</v>
      </c>
      <c r="BX15">
        <v>7</v>
      </c>
      <c r="BY15">
        <v>14</v>
      </c>
      <c r="BZ15">
        <v>10</v>
      </c>
      <c r="CA15">
        <v>7</v>
      </c>
      <c r="CB15">
        <v>7</v>
      </c>
      <c r="CC15">
        <v>16</v>
      </c>
      <c r="CD15">
        <v>9</v>
      </c>
      <c r="CE15">
        <v>8</v>
      </c>
      <c r="CF15">
        <v>16</v>
      </c>
      <c r="CG15">
        <v>16</v>
      </c>
      <c r="CH15">
        <v>9</v>
      </c>
      <c r="CI15">
        <v>8</v>
      </c>
      <c r="CJ15">
        <v>16</v>
      </c>
      <c r="CL15">
        <v>7</v>
      </c>
      <c r="CM15">
        <v>3</v>
      </c>
      <c r="CN15">
        <v>0</v>
      </c>
      <c r="CO15">
        <v>0</v>
      </c>
      <c r="CP15">
        <v>7</v>
      </c>
      <c r="CQ15">
        <v>3</v>
      </c>
      <c r="CR15">
        <v>0</v>
      </c>
      <c r="CS15">
        <v>0</v>
      </c>
      <c r="CT15">
        <v>7</v>
      </c>
      <c r="CU15">
        <v>0</v>
      </c>
      <c r="CV15">
        <v>0</v>
      </c>
      <c r="CW15">
        <v>7</v>
      </c>
      <c r="CX15">
        <v>7</v>
      </c>
      <c r="CY15">
        <v>0</v>
      </c>
      <c r="CZ15">
        <v>0</v>
      </c>
      <c r="DA15">
        <v>7</v>
      </c>
      <c r="DC15">
        <f>((10/14)*100)</f>
        <v>71.428571428571431</v>
      </c>
      <c r="DD15">
        <f>((7/14)*100)</f>
        <v>50</v>
      </c>
      <c r="DE15">
        <f>((7/14)*100)</f>
        <v>50</v>
      </c>
      <c r="DF15">
        <f>((10/14)*100)</f>
        <v>71.428571428571431</v>
      </c>
      <c r="DG15">
        <f>((7/14)*100)</f>
        <v>50</v>
      </c>
      <c r="DH15">
        <f>((7/14)*100)</f>
        <v>50</v>
      </c>
      <c r="DI15">
        <f>((9/16)*100)</f>
        <v>56.25</v>
      </c>
      <c r="DJ15">
        <f>((8/16)*100)</f>
        <v>50</v>
      </c>
      <c r="DK15">
        <f>((16/16)*100)</f>
        <v>100</v>
      </c>
      <c r="DL15">
        <f>((9/16)*100)</f>
        <v>56.25</v>
      </c>
      <c r="DM15">
        <f>((8/16)*100)</f>
        <v>50</v>
      </c>
      <c r="DN15">
        <f>((16/16)*100)</f>
        <v>100</v>
      </c>
      <c r="DP15">
        <f>((3/7)*100)</f>
        <v>42.857142857142854</v>
      </c>
      <c r="DQ15">
        <f t="shared" si="8"/>
        <v>0</v>
      </c>
      <c r="DR15">
        <f t="shared" si="8"/>
        <v>0</v>
      </c>
      <c r="DS15">
        <f>((3/7)*100)</f>
        <v>42.857142857142854</v>
      </c>
      <c r="DT15">
        <f>((0/7)*100)</f>
        <v>0</v>
      </c>
      <c r="DU15">
        <f>((0/7)*100)</f>
        <v>0</v>
      </c>
      <c r="DV15">
        <f>((0/7)*100)</f>
        <v>0</v>
      </c>
      <c r="DW15">
        <f>((0/7)*100)</f>
        <v>0</v>
      </c>
      <c r="DX15">
        <f>((7/7)*100)</f>
        <v>100</v>
      </c>
      <c r="DY15">
        <f>((0/7)*100)</f>
        <v>0</v>
      </c>
      <c r="DZ15">
        <f>((0/7)*100)</f>
        <v>0</v>
      </c>
      <c r="EA15">
        <f>((7/7)*100)</f>
        <v>100</v>
      </c>
    </row>
    <row r="16" spans="1:131" x14ac:dyDescent="0.25">
      <c r="A16">
        <v>129.63448600000001</v>
      </c>
      <c r="B16">
        <v>7.2518039999999999</v>
      </c>
      <c r="C16">
        <v>125.11706000000001</v>
      </c>
      <c r="D16">
        <v>5.693454</v>
      </c>
      <c r="E16">
        <v>133.49252200000001</v>
      </c>
      <c r="F16">
        <v>8.1340719999999997</v>
      </c>
      <c r="G16">
        <v>132.15437900000001</v>
      </c>
      <c r="H16">
        <v>5.7059280000000001</v>
      </c>
      <c r="K16">
        <f>(14/200)</f>
        <v>7.0000000000000007E-2</v>
      </c>
      <c r="L16">
        <f>(10/200)</f>
        <v>0.05</v>
      </c>
      <c r="M16">
        <f>(13/200)</f>
        <v>6.5000000000000002E-2</v>
      </c>
      <c r="N16">
        <f>(13/200)</f>
        <v>6.5000000000000002E-2</v>
      </c>
      <c r="P16">
        <f>(7/200)</f>
        <v>3.5000000000000003E-2</v>
      </c>
      <c r="Q16">
        <f>(8/200)</f>
        <v>0.04</v>
      </c>
      <c r="R16">
        <f>(8/200)</f>
        <v>0.04</v>
      </c>
      <c r="S16">
        <f>(6/200)</f>
        <v>0.03</v>
      </c>
      <c r="U16">
        <f>0.07+0.035</f>
        <v>0.10500000000000001</v>
      </c>
      <c r="V16">
        <f>0.05+0.04</f>
        <v>0.09</v>
      </c>
      <c r="W16">
        <f>0.065+0.04</f>
        <v>0.10500000000000001</v>
      </c>
      <c r="X16">
        <f>0.065+0.03</f>
        <v>9.5000000000000001E-2</v>
      </c>
      <c r="Z16">
        <f>SQRT((ABS($A$17-$A$16)^2+(ABS($B$17-$B$16)^2)))</f>
        <v>33.847678147197776</v>
      </c>
      <c r="AA16">
        <f>SQRT((ABS($C$17-$C$16)^2+(ABS($D$17-$D$16)^2)))</f>
        <v>32.222923707992798</v>
      </c>
      <c r="AB16">
        <f>SQRT((ABS($E$17-$E$16)^2+(ABS($F$17-$F$16)^2)))</f>
        <v>31.528639790418872</v>
      </c>
      <c r="AC16">
        <f>SQRT((ABS($G$17-$G$16)^2+(ABS($H$17-$H$16)^2)))</f>
        <v>30.254463445637921</v>
      </c>
      <c r="AJ16">
        <f>1/0.105</f>
        <v>9.5238095238095237</v>
      </c>
      <c r="AK16">
        <f>1/0.09</f>
        <v>11.111111111111111</v>
      </c>
      <c r="AL16">
        <f>1/0.105</f>
        <v>9.5238095238095237</v>
      </c>
      <c r="AM16">
        <f>1/0.095</f>
        <v>10.526315789473685</v>
      </c>
      <c r="AO16">
        <f t="shared" si="4"/>
        <v>322.35883949712166</v>
      </c>
      <c r="AP16">
        <f t="shared" si="5"/>
        <v>358.03248564436444</v>
      </c>
      <c r="AQ16">
        <f t="shared" si="6"/>
        <v>300.27275990875114</v>
      </c>
      <c r="AR16">
        <f t="shared" si="7"/>
        <v>318.46803626987287</v>
      </c>
      <c r="AV16">
        <f>((0.07/0.105)*100)</f>
        <v>66.666666666666671</v>
      </c>
      <c r="AW16">
        <f>((0.05/0.09)*100)</f>
        <v>55.555555555555557</v>
      </c>
      <c r="AX16">
        <f>((0.065/0.105)*100)</f>
        <v>61.904761904761905</v>
      </c>
      <c r="AY16">
        <f>((0.065/0.095)*100)</f>
        <v>68.421052631578945</v>
      </c>
      <c r="BA16">
        <f>((0.035/0.105)*100)</f>
        <v>33.333333333333336</v>
      </c>
      <c r="BB16">
        <f>((0.04/0.09)*100)</f>
        <v>44.44444444444445</v>
      </c>
      <c r="BC16">
        <f>((0.04/0.105)*100)</f>
        <v>38.095238095238102</v>
      </c>
      <c r="BD16">
        <f>((0.03/0.095)*100)</f>
        <v>31.578947368421051</v>
      </c>
      <c r="BF16">
        <f>ABS($B$16-$D$16)</f>
        <v>1.5583499999999999</v>
      </c>
      <c r="BG16">
        <f>ABS($F$16-$H$16)</f>
        <v>2.4281439999999996</v>
      </c>
      <c r="BL16">
        <f>SQRT((ABS($A$16-$E$16)^2+(ABS($B$16-$F$16)^2)))</f>
        <v>3.9576304275563663</v>
      </c>
      <c r="BM16">
        <f>SQRT((ABS($C$16-$G$16)^2+(ABS($D$16-$H$16)^2)))</f>
        <v>7.037330055385846</v>
      </c>
      <c r="BO16">
        <f>SQRT((ABS($A$16-$G$16)^2+(ABS($B$16-$H$16)^2)))</f>
        <v>2.9562803214216644</v>
      </c>
      <c r="BP16">
        <f>SQRT((ABS($C$16-$E$16)^2+(ABS($D$16-$F$16)^2)))</f>
        <v>8.7238168215161398</v>
      </c>
      <c r="BR16">
        <f>DEGREES(ACOS((22.7982167508832^2+25.4752945955866^2-4.18137579071112^2)/(2*22.7982167508832*25.4752945955866)))</f>
        <v>7.6421330590831102</v>
      </c>
      <c r="BS16">
        <f>DEGREES(ACOS((4.11122465293409^2+25.7662983105299^2-22.7982167508832^2)/(2*4.11122465293409*25.7662983105299)))</f>
        <v>40.523139228028363</v>
      </c>
      <c r="BU16">
        <v>14</v>
      </c>
      <c r="BV16">
        <v>7</v>
      </c>
      <c r="BW16">
        <v>6</v>
      </c>
      <c r="BX16">
        <v>8</v>
      </c>
      <c r="BY16">
        <v>10</v>
      </c>
      <c r="BZ16">
        <v>7</v>
      </c>
      <c r="CA16">
        <v>5</v>
      </c>
      <c r="CB16">
        <v>5</v>
      </c>
      <c r="CC16">
        <v>13</v>
      </c>
      <c r="CD16">
        <v>6</v>
      </c>
      <c r="CE16">
        <v>8</v>
      </c>
      <c r="CF16">
        <v>11</v>
      </c>
      <c r="CG16">
        <v>13</v>
      </c>
      <c r="CH16">
        <v>6</v>
      </c>
      <c r="CI16">
        <v>6</v>
      </c>
      <c r="CJ16">
        <v>11</v>
      </c>
      <c r="CL16">
        <v>7</v>
      </c>
      <c r="CM16">
        <v>4</v>
      </c>
      <c r="CN16">
        <v>0</v>
      </c>
      <c r="CO16">
        <v>0</v>
      </c>
      <c r="CP16">
        <v>8</v>
      </c>
      <c r="CQ16">
        <v>4</v>
      </c>
      <c r="CR16">
        <v>0</v>
      </c>
      <c r="CS16">
        <v>0</v>
      </c>
      <c r="CT16">
        <v>8</v>
      </c>
      <c r="CU16">
        <v>0</v>
      </c>
      <c r="CV16">
        <v>3</v>
      </c>
      <c r="CW16">
        <v>6</v>
      </c>
      <c r="CX16">
        <v>6</v>
      </c>
      <c r="CY16">
        <v>0</v>
      </c>
      <c r="CZ16">
        <v>1</v>
      </c>
      <c r="DA16">
        <v>6</v>
      </c>
      <c r="DC16">
        <f>((7/14)*100)</f>
        <v>50</v>
      </c>
      <c r="DD16">
        <f>((6/14)*100)</f>
        <v>42.857142857142854</v>
      </c>
      <c r="DE16">
        <f>((8/14)*100)</f>
        <v>57.142857142857139</v>
      </c>
      <c r="DF16">
        <f>((7/10)*100)</f>
        <v>70</v>
      </c>
      <c r="DG16">
        <f>((5/10)*100)</f>
        <v>50</v>
      </c>
      <c r="DH16">
        <f>((5/10)*100)</f>
        <v>50</v>
      </c>
      <c r="DI16">
        <f>((6/13)*100)</f>
        <v>46.153846153846153</v>
      </c>
      <c r="DJ16">
        <f>((8/13)*100)</f>
        <v>61.53846153846154</v>
      </c>
      <c r="DK16">
        <f>((11/13)*100)</f>
        <v>84.615384615384613</v>
      </c>
      <c r="DL16">
        <f>((6/13)*100)</f>
        <v>46.153846153846153</v>
      </c>
      <c r="DM16">
        <f>((6/13)*100)</f>
        <v>46.153846153846153</v>
      </c>
      <c r="DN16">
        <f>((11/13)*100)</f>
        <v>84.615384615384613</v>
      </c>
      <c r="DP16">
        <f>((4/7)*100)</f>
        <v>57.142857142857139</v>
      </c>
      <c r="DQ16">
        <f t="shared" si="8"/>
        <v>0</v>
      </c>
      <c r="DR16">
        <f t="shared" si="8"/>
        <v>0</v>
      </c>
      <c r="DS16">
        <f>((4/8)*100)</f>
        <v>50</v>
      </c>
      <c r="DT16">
        <f>((0/8)*100)</f>
        <v>0</v>
      </c>
      <c r="DU16">
        <f>((0/8)*100)</f>
        <v>0</v>
      </c>
      <c r="DV16">
        <f>((0/8)*100)</f>
        <v>0</v>
      </c>
      <c r="DW16">
        <f>((3/8)*100)</f>
        <v>37.5</v>
      </c>
      <c r="DX16">
        <f>((6/8)*100)</f>
        <v>75</v>
      </c>
      <c r="DY16">
        <f>((0/6)*100)</f>
        <v>0</v>
      </c>
      <c r="DZ16">
        <f>((1/6)*100)</f>
        <v>16.666666666666664</v>
      </c>
      <c r="EA16">
        <f>((6/6)*100)</f>
        <v>100</v>
      </c>
    </row>
    <row r="17" spans="1:131" x14ac:dyDescent="0.25">
      <c r="A17">
        <v>163.47760700000001</v>
      </c>
      <c r="B17">
        <v>6.6963970000000002</v>
      </c>
      <c r="C17">
        <v>157.337469</v>
      </c>
      <c r="D17">
        <v>6.0960159999999997</v>
      </c>
      <c r="E17">
        <v>165.02103</v>
      </c>
      <c r="F17">
        <v>8.2252329999999994</v>
      </c>
      <c r="G17">
        <v>162.40879799999999</v>
      </c>
      <c r="H17">
        <v>5.7577870000000004</v>
      </c>
      <c r="K17">
        <f>(16/200)</f>
        <v>0.08</v>
      </c>
      <c r="L17">
        <f>(15/200)</f>
        <v>7.4999999999999997E-2</v>
      </c>
      <c r="M17">
        <f>(15/200)</f>
        <v>7.4999999999999997E-2</v>
      </c>
      <c r="N17">
        <f>(13/200)</f>
        <v>6.5000000000000002E-2</v>
      </c>
      <c r="P17">
        <f>(7/200)</f>
        <v>3.5000000000000003E-2</v>
      </c>
      <c r="Q17">
        <f>(8/200)</f>
        <v>0.04</v>
      </c>
      <c r="R17">
        <f>(8/200)</f>
        <v>0.04</v>
      </c>
      <c r="S17">
        <f>(8/200)</f>
        <v>0.04</v>
      </c>
      <c r="U17">
        <f>0.08+0.035</f>
        <v>0.115</v>
      </c>
      <c r="V17">
        <f>0.075+0.04</f>
        <v>0.11499999999999999</v>
      </c>
      <c r="W17">
        <f>0.075+0.04</f>
        <v>0.11499999999999999</v>
      </c>
      <c r="X17">
        <f>0.065+0.04</f>
        <v>0.10500000000000001</v>
      </c>
      <c r="Z17">
        <f>SQRT((ABS($A$18-$A$17)^2+(ABS($B$18-$B$17)^2)))</f>
        <v>28.138493458862296</v>
      </c>
      <c r="AA17">
        <f>SQRT((ABS($C$18-$C$17)^2+(ABS($D$18-$D$17)^2)))</f>
        <v>26.553014697205388</v>
      </c>
      <c r="AB17">
        <f>SQRT((ABS($E$18-$E$17)^2+(ABS($F$18-$F$17)^2)))</f>
        <v>27.84229474789478</v>
      </c>
      <c r="AC17">
        <f>SQRT((ABS($G$18-$G$17)^2+(ABS($H$18-$H$17)^2)))</f>
        <v>26.017664301788717</v>
      </c>
      <c r="AJ17">
        <f>1/0.115</f>
        <v>8.695652173913043</v>
      </c>
      <c r="AK17">
        <f>1/0.115</f>
        <v>8.695652173913043</v>
      </c>
      <c r="AL17">
        <f>1/0.115</f>
        <v>8.695652173913043</v>
      </c>
      <c r="AM17">
        <f>1/0.105</f>
        <v>9.5238095238095237</v>
      </c>
      <c r="AO17">
        <f t="shared" si="4"/>
        <v>244.68255181619386</v>
      </c>
      <c r="AP17">
        <f t="shared" si="5"/>
        <v>230.89577997569904</v>
      </c>
      <c r="AQ17">
        <f t="shared" si="6"/>
        <v>242.10691085125896</v>
      </c>
      <c r="AR17">
        <f t="shared" si="7"/>
        <v>247.78727906465443</v>
      </c>
      <c r="AV17">
        <f>((0.08/0.115)*100)</f>
        <v>69.565217391304344</v>
      </c>
      <c r="AW17">
        <f>((0.075/0.115)*100)</f>
        <v>65.217391304347814</v>
      </c>
      <c r="AX17">
        <f>((0.075/0.115)*100)</f>
        <v>65.217391304347814</v>
      </c>
      <c r="AY17">
        <f>((0.065/0.105)*100)</f>
        <v>61.904761904761905</v>
      </c>
      <c r="BA17">
        <f>((0.035/0.115)*100)</f>
        <v>30.434782608695656</v>
      </c>
      <c r="BB17">
        <f>((0.04/0.115)*100)</f>
        <v>34.782608695652172</v>
      </c>
      <c r="BC17">
        <f>((0.04/0.115)*100)</f>
        <v>34.782608695652172</v>
      </c>
      <c r="BD17">
        <f>((0.04/0.105)*100)</f>
        <v>38.095238095238102</v>
      </c>
      <c r="BF17">
        <f>ABS($B$17-$D$17)</f>
        <v>0.6003810000000005</v>
      </c>
      <c r="BG17">
        <f>ABS($F$17-$H$17)</f>
        <v>2.4674459999999989</v>
      </c>
      <c r="BL17">
        <f>SQRT((ABS($A$17-$E$17)^2+(ABS($B$17-$F$17)^2)))</f>
        <v>2.1724396589606272</v>
      </c>
      <c r="BM17">
        <f>SQRT((ABS($C$17-$G$17)^2+(ABS($D$17-$H$17)^2)))</f>
        <v>5.0825954671488383</v>
      </c>
      <c r="BO17">
        <f>SQRT((ABS($A$17-$G$17)^2+(ABS($B$17-$H$17)^2)))</f>
        <v>1.4224420587781541</v>
      </c>
      <c r="BP17">
        <f>SQRT((ABS($C$17-$E$17)^2+(ABS($D$17-$F$17)^2)))</f>
        <v>7.9731220154848979</v>
      </c>
      <c r="BU17">
        <v>16</v>
      </c>
      <c r="BV17">
        <v>9</v>
      </c>
      <c r="BW17">
        <v>8</v>
      </c>
      <c r="BX17">
        <v>8</v>
      </c>
      <c r="BY17">
        <v>15</v>
      </c>
      <c r="BZ17">
        <v>9</v>
      </c>
      <c r="CA17">
        <v>8</v>
      </c>
      <c r="CB17">
        <v>7</v>
      </c>
      <c r="CC17">
        <v>15</v>
      </c>
      <c r="CD17">
        <v>7</v>
      </c>
      <c r="CE17">
        <v>7</v>
      </c>
      <c r="CF17">
        <v>11</v>
      </c>
      <c r="CG17">
        <v>13</v>
      </c>
      <c r="CH17">
        <v>8</v>
      </c>
      <c r="CI17">
        <v>4</v>
      </c>
      <c r="CJ17">
        <v>11</v>
      </c>
      <c r="CL17">
        <v>7</v>
      </c>
      <c r="CM17">
        <v>1</v>
      </c>
      <c r="CN17">
        <v>0</v>
      </c>
      <c r="CO17">
        <v>0</v>
      </c>
      <c r="CP17">
        <v>8</v>
      </c>
      <c r="CQ17">
        <v>1</v>
      </c>
      <c r="CR17">
        <v>3</v>
      </c>
      <c r="CS17">
        <v>1</v>
      </c>
      <c r="CT17">
        <v>8</v>
      </c>
      <c r="CU17">
        <v>0</v>
      </c>
      <c r="CV17">
        <v>1</v>
      </c>
      <c r="CW17">
        <v>6</v>
      </c>
      <c r="CX17">
        <v>8</v>
      </c>
      <c r="CY17">
        <v>0</v>
      </c>
      <c r="CZ17">
        <v>0</v>
      </c>
      <c r="DA17">
        <v>6</v>
      </c>
      <c r="DC17">
        <f>((9/16)*100)</f>
        <v>56.25</v>
      </c>
      <c r="DD17">
        <f>((8/16)*100)</f>
        <v>50</v>
      </c>
      <c r="DE17">
        <f>((8/16)*100)</f>
        <v>50</v>
      </c>
      <c r="DF17">
        <f>((9/15)*100)</f>
        <v>60</v>
      </c>
      <c r="DG17">
        <f>((8/15)*100)</f>
        <v>53.333333333333336</v>
      </c>
      <c r="DH17">
        <f>((7/15)*100)</f>
        <v>46.666666666666664</v>
      </c>
      <c r="DI17">
        <f>((7/15)*100)</f>
        <v>46.666666666666664</v>
      </c>
      <c r="DJ17">
        <f>((7/15)*100)</f>
        <v>46.666666666666664</v>
      </c>
      <c r="DK17">
        <f>((11/15)*100)</f>
        <v>73.333333333333329</v>
      </c>
      <c r="DL17">
        <f>((8/13)*100)</f>
        <v>61.53846153846154</v>
      </c>
      <c r="DM17">
        <f>((4/13)*100)</f>
        <v>30.76923076923077</v>
      </c>
      <c r="DN17">
        <f>((11/13)*100)</f>
        <v>84.615384615384613</v>
      </c>
      <c r="DP17">
        <f>((1/7)*100)</f>
        <v>14.285714285714285</v>
      </c>
      <c r="DQ17">
        <f t="shared" si="8"/>
        <v>0</v>
      </c>
      <c r="DR17">
        <f t="shared" si="8"/>
        <v>0</v>
      </c>
      <c r="DS17">
        <f>((1/8)*100)</f>
        <v>12.5</v>
      </c>
      <c r="DT17">
        <f>((3/8)*100)</f>
        <v>37.5</v>
      </c>
      <c r="DU17">
        <f>((1/8)*100)</f>
        <v>12.5</v>
      </c>
      <c r="DV17">
        <f>((0/8)*100)</f>
        <v>0</v>
      </c>
      <c r="DW17">
        <f>((1/8)*100)</f>
        <v>12.5</v>
      </c>
      <c r="DX17">
        <f>((6/8)*100)</f>
        <v>75</v>
      </c>
      <c r="DY17">
        <f>((0/8)*100)</f>
        <v>0</v>
      </c>
      <c r="DZ17">
        <f>((0/8)*100)</f>
        <v>0</v>
      </c>
      <c r="EA17">
        <f>((6/8)*100)</f>
        <v>75</v>
      </c>
    </row>
    <row r="18" spans="1:131" x14ac:dyDescent="0.25">
      <c r="A18">
        <v>191.60709299999999</v>
      </c>
      <c r="B18">
        <v>5.9844759999999999</v>
      </c>
      <c r="C18">
        <v>183.84297100000001</v>
      </c>
      <c r="D18">
        <v>4.5082649999999997</v>
      </c>
      <c r="E18">
        <v>192.83058499999999</v>
      </c>
      <c r="F18">
        <v>6.8754080000000002</v>
      </c>
      <c r="G18">
        <v>188.38891100000001</v>
      </c>
      <c r="H18">
        <v>4.3604380000000003</v>
      </c>
      <c r="K18">
        <f>(14/200)</f>
        <v>7.0000000000000007E-2</v>
      </c>
      <c r="L18">
        <f>(13/200)</f>
        <v>6.5000000000000002E-2</v>
      </c>
      <c r="M18">
        <f>(13/200)</f>
        <v>6.5000000000000002E-2</v>
      </c>
      <c r="N18">
        <f>(14/200)</f>
        <v>7.0000000000000007E-2</v>
      </c>
      <c r="P18">
        <f>(8/200)</f>
        <v>0.04</v>
      </c>
      <c r="Q18">
        <f>(9/200)</f>
        <v>4.4999999999999998E-2</v>
      </c>
      <c r="R18">
        <f>(8/200)</f>
        <v>0.04</v>
      </c>
      <c r="S18">
        <f>(9/200)</f>
        <v>4.4999999999999998E-2</v>
      </c>
      <c r="U18">
        <f>0.07+0.04</f>
        <v>0.11000000000000001</v>
      </c>
      <c r="V18">
        <f>0.065+0.045</f>
        <v>0.11</v>
      </c>
      <c r="W18">
        <f>0.065+0.04</f>
        <v>0.10500000000000001</v>
      </c>
      <c r="X18">
        <f>0.07+0.045</f>
        <v>0.115</v>
      </c>
      <c r="Z18">
        <f>SQRT((ABS($A$19-$A$18)^2+(ABS($B$19-$B$18)^2)))</f>
        <v>25.060040290445702</v>
      </c>
      <c r="AA18">
        <f>SQRT((ABS($C$19-$C$18)^2+(ABS($D$19-$D$18)^2)))</f>
        <v>25.802376347330188</v>
      </c>
      <c r="AB18">
        <f>SQRT((ABS($E$19-$E$18)^2+(ABS($F$19-$F$18)^2)))</f>
        <v>24.841731296783596</v>
      </c>
      <c r="AC18">
        <f>SQRT((ABS($G$19-$G$18)^2+(ABS($H$19-$H$18)^2)))</f>
        <v>26.280728967168493</v>
      </c>
      <c r="AJ18">
        <f>1/0.11</f>
        <v>9.0909090909090917</v>
      </c>
      <c r="AK18">
        <f>1/0.11</f>
        <v>9.0909090909090917</v>
      </c>
      <c r="AL18">
        <f>1/0.105</f>
        <v>9.5238095238095237</v>
      </c>
      <c r="AM18">
        <f>1/0.115</f>
        <v>8.695652173913043</v>
      </c>
      <c r="AO18">
        <f t="shared" si="4"/>
        <v>227.8185480949609</v>
      </c>
      <c r="AP18">
        <f t="shared" si="5"/>
        <v>234.56705770300172</v>
      </c>
      <c r="AQ18">
        <f t="shared" si="6"/>
        <v>236.58791711222472</v>
      </c>
      <c r="AR18">
        <f t="shared" si="7"/>
        <v>228.52807797537818</v>
      </c>
      <c r="AV18">
        <f>((0.07/0.11)*100)</f>
        <v>63.636363636363647</v>
      </c>
      <c r="AW18">
        <f>((0.065/0.11)*100)</f>
        <v>59.090909090909093</v>
      </c>
      <c r="AX18">
        <f>((0.065/0.105)*100)</f>
        <v>61.904761904761905</v>
      </c>
      <c r="AY18">
        <f>((0.07/0.115)*100)</f>
        <v>60.869565217391312</v>
      </c>
      <c r="BA18">
        <f>((0.04/0.11)*100)</f>
        <v>36.363636363636367</v>
      </c>
      <c r="BB18">
        <f>((0.045/0.11)*100)</f>
        <v>40.909090909090907</v>
      </c>
      <c r="BC18">
        <f>((0.04/0.105)*100)</f>
        <v>38.095238095238102</v>
      </c>
      <c r="BD18">
        <f>((0.045/0.115)*100)</f>
        <v>39.130434782608688</v>
      </c>
      <c r="BF18">
        <f>ABS($B$18-$D$18)</f>
        <v>1.4762110000000002</v>
      </c>
      <c r="BG18">
        <f>ABS($F$18-$H$18)</f>
        <v>2.5149699999999999</v>
      </c>
      <c r="BL18">
        <f>SQRT((ABS($A$18-$E$18)^2+(ABS($B$18-$F$18)^2)))</f>
        <v>1.5135033870751606</v>
      </c>
      <c r="BM18">
        <f>SQRT((ABS($C$18-$G$18)^2+(ABS($D$18-$H$18)^2)))</f>
        <v>4.5483429186385029</v>
      </c>
      <c r="BO18">
        <f>SQRT((ABS($A$18-$G$18)^2+(ABS($B$18-$H$18)^2)))</f>
        <v>3.604746150641942</v>
      </c>
      <c r="BP18">
        <f>SQRT((ABS($C$18-$E$18)^2+(ABS($D$18-$F$18)^2)))</f>
        <v>9.2941148796130459</v>
      </c>
      <c r="BU18">
        <v>14</v>
      </c>
      <c r="BV18">
        <v>7</v>
      </c>
      <c r="BW18">
        <v>6</v>
      </c>
      <c r="BX18">
        <v>8</v>
      </c>
      <c r="BY18">
        <v>13</v>
      </c>
      <c r="BZ18">
        <v>7</v>
      </c>
      <c r="CA18">
        <v>7</v>
      </c>
      <c r="CB18">
        <v>4</v>
      </c>
      <c r="CC18">
        <v>13</v>
      </c>
      <c r="CD18">
        <v>5</v>
      </c>
      <c r="CE18">
        <v>5</v>
      </c>
      <c r="CF18">
        <v>11</v>
      </c>
      <c r="CG18">
        <v>14</v>
      </c>
      <c r="CH18">
        <v>8</v>
      </c>
      <c r="CI18">
        <v>4</v>
      </c>
      <c r="CJ18">
        <v>11</v>
      </c>
      <c r="CL18">
        <v>8</v>
      </c>
      <c r="CM18">
        <v>2</v>
      </c>
      <c r="CN18">
        <v>0</v>
      </c>
      <c r="CO18">
        <v>3</v>
      </c>
      <c r="CP18">
        <v>9</v>
      </c>
      <c r="CQ18">
        <v>2</v>
      </c>
      <c r="CR18">
        <v>1</v>
      </c>
      <c r="CS18">
        <v>0</v>
      </c>
      <c r="CT18">
        <v>8</v>
      </c>
      <c r="CU18">
        <v>0</v>
      </c>
      <c r="CV18">
        <v>2</v>
      </c>
      <c r="CW18">
        <v>5</v>
      </c>
      <c r="CX18">
        <v>9</v>
      </c>
      <c r="CY18">
        <v>3</v>
      </c>
      <c r="CZ18">
        <v>0</v>
      </c>
      <c r="DA18">
        <v>5</v>
      </c>
      <c r="DC18">
        <f>((7/14)*100)</f>
        <v>50</v>
      </c>
      <c r="DD18">
        <f>((6/14)*100)</f>
        <v>42.857142857142854</v>
      </c>
      <c r="DE18">
        <f>((8/14)*100)</f>
        <v>57.142857142857139</v>
      </c>
      <c r="DF18">
        <f>((7/13)*100)</f>
        <v>53.846153846153847</v>
      </c>
      <c r="DG18">
        <f>((7/13)*100)</f>
        <v>53.846153846153847</v>
      </c>
      <c r="DH18">
        <f>((4/13)*100)</f>
        <v>30.76923076923077</v>
      </c>
      <c r="DI18">
        <f>((5/13)*100)</f>
        <v>38.461538461538467</v>
      </c>
      <c r="DJ18">
        <f>((5/13)*100)</f>
        <v>38.461538461538467</v>
      </c>
      <c r="DK18">
        <f>((11/13)*100)</f>
        <v>84.615384615384613</v>
      </c>
      <c r="DL18">
        <f>((8/14)*100)</f>
        <v>57.142857142857139</v>
      </c>
      <c r="DM18">
        <f>((4/14)*100)</f>
        <v>28.571428571428569</v>
      </c>
      <c r="DN18">
        <f>((11/14)*100)</f>
        <v>78.571428571428569</v>
      </c>
      <c r="DP18">
        <f>((2/8)*100)</f>
        <v>25</v>
      </c>
      <c r="DQ18">
        <f>((0/8)*100)</f>
        <v>0</v>
      </c>
      <c r="DR18">
        <f>((3/8)*100)</f>
        <v>37.5</v>
      </c>
      <c r="DS18">
        <f>((2/9)*100)</f>
        <v>22.222222222222221</v>
      </c>
      <c r="DT18">
        <f>((1/9)*100)</f>
        <v>11.111111111111111</v>
      </c>
      <c r="DU18">
        <f>((0/9)*100)</f>
        <v>0</v>
      </c>
      <c r="DV18">
        <f>((0/8)*100)</f>
        <v>0</v>
      </c>
      <c r="DW18">
        <f>((2/8)*100)</f>
        <v>25</v>
      </c>
      <c r="DX18">
        <f>((5/8)*100)</f>
        <v>62.5</v>
      </c>
      <c r="DY18">
        <f>((3/9)*100)</f>
        <v>33.333333333333329</v>
      </c>
      <c r="DZ18">
        <f>((0/9)*100)</f>
        <v>0</v>
      </c>
      <c r="EA18">
        <f>((5/9)*100)</f>
        <v>55.555555555555557</v>
      </c>
    </row>
    <row r="19" spans="1:131" x14ac:dyDescent="0.25">
      <c r="A19">
        <v>216.65544399999999</v>
      </c>
      <c r="B19">
        <v>6.7498069999999997</v>
      </c>
      <c r="C19">
        <v>209.63437999999999</v>
      </c>
      <c r="D19">
        <v>5.2604930000000003</v>
      </c>
      <c r="E19">
        <v>217.663524</v>
      </c>
      <c r="F19">
        <v>7.5362819999999999</v>
      </c>
      <c r="G19">
        <v>214.66716199999999</v>
      </c>
      <c r="H19">
        <v>4.7213250000000002</v>
      </c>
      <c r="K19">
        <f>(15/200)</f>
        <v>7.4999999999999997E-2</v>
      </c>
      <c r="L19">
        <f>(13/200)</f>
        <v>6.5000000000000002E-2</v>
      </c>
      <c r="M19">
        <f>(15/200)</f>
        <v>7.4999999999999997E-2</v>
      </c>
      <c r="N19">
        <f>(16/200)</f>
        <v>0.08</v>
      </c>
      <c r="P19">
        <f>(8/200)</f>
        <v>0.04</v>
      </c>
      <c r="Q19">
        <f>(10/200)</f>
        <v>0.05</v>
      </c>
      <c r="R19">
        <f>(8/200)</f>
        <v>0.04</v>
      </c>
      <c r="S19">
        <f>(8/200)</f>
        <v>0.04</v>
      </c>
      <c r="U19">
        <f>0.075+0.04</f>
        <v>0.11499999999999999</v>
      </c>
      <c r="V19">
        <f>0.065+0.05</f>
        <v>0.115</v>
      </c>
      <c r="W19">
        <f>0.075+0.04</f>
        <v>0.11499999999999999</v>
      </c>
      <c r="X19">
        <f>0.08+0.04</f>
        <v>0.12</v>
      </c>
      <c r="Z19">
        <f>SQRT((ABS($A$20-$A$19)^2+(ABS($B$20-$B$19)^2)))</f>
        <v>25.826691083600934</v>
      </c>
      <c r="AA19">
        <f>SQRT((ABS($C$20-$C$19)^2+(ABS($D$20-$D$19)^2)))</f>
        <v>25.084958183891377</v>
      </c>
      <c r="AB19">
        <f>SQRT((ABS($E$20-$E$19)^2+(ABS($F$20-$F$19)^2)))</f>
        <v>25.475294595586561</v>
      </c>
      <c r="AC19">
        <f>SQRT((ABS($G$20-$G$19)^2+(ABS($H$20-$H$19)^2)))</f>
        <v>25.766298310529926</v>
      </c>
      <c r="AJ19">
        <f>1/0.115</f>
        <v>8.695652173913043</v>
      </c>
      <c r="AK19">
        <f>1/0.115</f>
        <v>8.695652173913043</v>
      </c>
      <c r="AL19">
        <f>1/0.115</f>
        <v>8.695652173913043</v>
      </c>
      <c r="AM19">
        <f>1/0.12</f>
        <v>8.3333333333333339</v>
      </c>
      <c r="AO19">
        <f t="shared" si="4"/>
        <v>224.5799224660951</v>
      </c>
      <c r="AP19">
        <f t="shared" si="5"/>
        <v>218.13007116427283</v>
      </c>
      <c r="AQ19">
        <f t="shared" si="6"/>
        <v>221.5243008311875</v>
      </c>
      <c r="AR19">
        <f t="shared" si="7"/>
        <v>214.71915258774939</v>
      </c>
      <c r="AV19">
        <f>((0.075/0.115)*100)</f>
        <v>65.217391304347814</v>
      </c>
      <c r="AW19">
        <f>((0.065/0.115)*100)</f>
        <v>56.521739130434781</v>
      </c>
      <c r="AX19">
        <f>((0.075/0.115)*100)</f>
        <v>65.217391304347814</v>
      </c>
      <c r="AY19">
        <f>((0.08/0.12)*100)</f>
        <v>66.666666666666671</v>
      </c>
      <c r="BA19">
        <f>((0.04/0.115)*100)</f>
        <v>34.782608695652172</v>
      </c>
      <c r="BB19">
        <f>((0.05/0.115)*100)</f>
        <v>43.478260869565219</v>
      </c>
      <c r="BC19">
        <f>((0.04/0.115)*100)</f>
        <v>34.782608695652172</v>
      </c>
      <c r="BD19">
        <f>((0.04/0.12)*100)</f>
        <v>33.333333333333336</v>
      </c>
      <c r="BF19">
        <f>ABS($B$19-$D$19)</f>
        <v>1.4893139999999994</v>
      </c>
      <c r="BG19">
        <f>ABS($F$19-$H$19)</f>
        <v>2.8149569999999997</v>
      </c>
      <c r="BL19">
        <f>SQRT((ABS($A$19-$E$19)^2+(ABS($B$19-$F$19)^2)))</f>
        <v>1.2785805457713699</v>
      </c>
      <c r="BM19">
        <f>SQRT((ABS($C$19-$G$19)^2+(ABS($D$19-$H$19)^2)))</f>
        <v>5.0615804638223398</v>
      </c>
      <c r="BO19">
        <f>SQRT((ABS($A$19-$G$19)^2+(ABS($B$19-$H$19)^2)))</f>
        <v>2.8404233022294387</v>
      </c>
      <c r="BP19">
        <f>SQRT((ABS($C$19-$E$19)^2+(ABS($D$19-$F$19)^2)))</f>
        <v>8.3454400090862215</v>
      </c>
      <c r="BR19">
        <f>DEGREES(ACOS((28.0936848760848^2+27.552431090685^2-2.9391347253253^2)/(2*28.0936848760848*27.552431090685)))</f>
        <v>5.9519775142284086</v>
      </c>
      <c r="BS19">
        <f>DEGREES(ACOS((28.1040521144983^2+28.3071808391078^2-2.9391347253253^2)/(2*28.1040521144983*28.3071808391078)))</f>
        <v>5.958890700618805</v>
      </c>
      <c r="BU19">
        <v>15</v>
      </c>
      <c r="BV19">
        <v>8</v>
      </c>
      <c r="BW19">
        <v>7</v>
      </c>
      <c r="BX19">
        <v>9</v>
      </c>
      <c r="BY19">
        <v>13</v>
      </c>
      <c r="BZ19">
        <v>8</v>
      </c>
      <c r="CA19">
        <v>5</v>
      </c>
      <c r="CB19">
        <v>5</v>
      </c>
      <c r="CC19">
        <v>15</v>
      </c>
      <c r="CD19">
        <v>7</v>
      </c>
      <c r="CE19">
        <v>6</v>
      </c>
      <c r="CF19">
        <v>14</v>
      </c>
      <c r="CG19">
        <v>16</v>
      </c>
      <c r="CH19">
        <v>9</v>
      </c>
      <c r="CI19">
        <v>7</v>
      </c>
      <c r="CJ19">
        <v>14</v>
      </c>
      <c r="CL19">
        <v>8</v>
      </c>
      <c r="CM19">
        <v>3</v>
      </c>
      <c r="CN19">
        <v>0</v>
      </c>
      <c r="CO19">
        <v>2</v>
      </c>
      <c r="CP19">
        <v>10</v>
      </c>
      <c r="CQ19">
        <v>3</v>
      </c>
      <c r="CR19">
        <v>2</v>
      </c>
      <c r="CS19">
        <v>0</v>
      </c>
      <c r="CT19">
        <v>8</v>
      </c>
      <c r="CU19">
        <v>0</v>
      </c>
      <c r="CV19">
        <v>0</v>
      </c>
      <c r="CW19">
        <v>6</v>
      </c>
      <c r="CX19">
        <v>8</v>
      </c>
      <c r="CY19">
        <v>2</v>
      </c>
      <c r="CZ19">
        <v>0</v>
      </c>
      <c r="DA19">
        <v>6</v>
      </c>
      <c r="DC19">
        <f>((8/15)*100)</f>
        <v>53.333333333333336</v>
      </c>
      <c r="DD19">
        <f>((7/15)*100)</f>
        <v>46.666666666666664</v>
      </c>
      <c r="DE19">
        <f>((9/15)*100)</f>
        <v>60</v>
      </c>
      <c r="DF19">
        <f>((8/13)*100)</f>
        <v>61.53846153846154</v>
      </c>
      <c r="DG19">
        <f>((5/13)*100)</f>
        <v>38.461538461538467</v>
      </c>
      <c r="DH19">
        <f>((5/13)*100)</f>
        <v>38.461538461538467</v>
      </c>
      <c r="DI19">
        <f>((7/15)*100)</f>
        <v>46.666666666666664</v>
      </c>
      <c r="DJ19">
        <f>((6/15)*100)</f>
        <v>40</v>
      </c>
      <c r="DK19">
        <f>((14/15)*100)</f>
        <v>93.333333333333329</v>
      </c>
      <c r="DL19">
        <f>((9/16)*100)</f>
        <v>56.25</v>
      </c>
      <c r="DM19">
        <f>((7/16)*100)</f>
        <v>43.75</v>
      </c>
      <c r="DN19">
        <f>((14/16)*100)</f>
        <v>87.5</v>
      </c>
      <c r="DP19">
        <f>((3/8)*100)</f>
        <v>37.5</v>
      </c>
      <c r="DQ19">
        <f>((0/8)*100)</f>
        <v>0</v>
      </c>
      <c r="DR19">
        <f>((2/8)*100)</f>
        <v>25</v>
      </c>
      <c r="DS19">
        <f>((3/10)*100)</f>
        <v>30</v>
      </c>
      <c r="DT19">
        <f>((2/10)*100)</f>
        <v>20</v>
      </c>
      <c r="DU19">
        <f>((0/10)*100)</f>
        <v>0</v>
      </c>
      <c r="DV19">
        <f>((0/8)*100)</f>
        <v>0</v>
      </c>
      <c r="DW19">
        <f>((0/8)*100)</f>
        <v>0</v>
      </c>
      <c r="DX19">
        <f>((6/8)*100)</f>
        <v>75</v>
      </c>
      <c r="DY19">
        <f>((2/8)*100)</f>
        <v>25</v>
      </c>
      <c r="DZ19">
        <f>((0/8)*100)</f>
        <v>0</v>
      </c>
      <c r="EA19">
        <f>((6/8)*100)</f>
        <v>75</v>
      </c>
    </row>
    <row r="20" spans="1:131" x14ac:dyDescent="0.25">
      <c r="A20">
        <v>242.44129799999999</v>
      </c>
      <c r="B20">
        <v>8.2016010000000001</v>
      </c>
      <c r="C20">
        <v>234.69189700000001</v>
      </c>
      <c r="D20">
        <v>6.4335100000000001</v>
      </c>
      <c r="E20">
        <v>243.08848800000001</v>
      </c>
      <c r="F20">
        <v>9.1368569999999991</v>
      </c>
      <c r="G20">
        <v>240.405091</v>
      </c>
      <c r="H20">
        <v>5.9301009999999996</v>
      </c>
      <c r="K20">
        <f>(15/200)</f>
        <v>7.4999999999999997E-2</v>
      </c>
      <c r="L20">
        <f>(13/200)</f>
        <v>6.5000000000000002E-2</v>
      </c>
      <c r="N20">
        <f>(15/200)</f>
        <v>7.4999999999999997E-2</v>
      </c>
      <c r="P20">
        <f>(8/200)</f>
        <v>0.04</v>
      </c>
      <c r="Q20">
        <f>(9/200)</f>
        <v>4.4999999999999998E-2</v>
      </c>
      <c r="R20">
        <f>(10/200)</f>
        <v>0.05</v>
      </c>
      <c r="S20">
        <f>(9/200)</f>
        <v>4.4999999999999998E-2</v>
      </c>
      <c r="U20">
        <f>0.075+0.04</f>
        <v>0.11499999999999999</v>
      </c>
      <c r="V20">
        <f>0.065+0.045</f>
        <v>0.11</v>
      </c>
      <c r="X20">
        <f>0.075+0.045</f>
        <v>0.12</v>
      </c>
      <c r="Z20">
        <f>SQRT((ABS($A$21-$A$20)^2+(ABS($B$21-$B$20)^2)))</f>
        <v>24.533370770231404</v>
      </c>
      <c r="AA20">
        <f>SQRT((ABS($C$21-$C$20)^2+(ABS($D$21-$D$20)^2)))</f>
        <v>24.949524490981915</v>
      </c>
      <c r="AC20">
        <f>SQRT((ABS($G$21-$G$20)^2+(ABS($H$21-$H$20)^2)))</f>
        <v>26.244065854484454</v>
      </c>
      <c r="AJ20">
        <f>1/0.115</f>
        <v>8.695652173913043</v>
      </c>
      <c r="AK20">
        <f>1/0.11</f>
        <v>9.0909090909090917</v>
      </c>
      <c r="AM20">
        <f>1/0.12</f>
        <v>8.3333333333333339</v>
      </c>
      <c r="AO20">
        <f t="shared" si="4"/>
        <v>213.33365887157743</v>
      </c>
      <c r="AP20">
        <f t="shared" si="5"/>
        <v>226.8138590089265</v>
      </c>
      <c r="AR20">
        <f t="shared" si="7"/>
        <v>218.70054878737045</v>
      </c>
      <c r="AV20">
        <f>((0.075/0.115)*100)</f>
        <v>65.217391304347814</v>
      </c>
      <c r="AW20">
        <f>((0.065/0.11)*100)</f>
        <v>59.090909090909093</v>
      </c>
      <c r="AY20">
        <f>((0.075/0.12)*100)</f>
        <v>62.5</v>
      </c>
      <c r="BA20">
        <f>((0.04/0.115)*100)</f>
        <v>34.782608695652172</v>
      </c>
      <c r="BB20">
        <f>((0.045/0.11)*100)</f>
        <v>40.909090909090907</v>
      </c>
      <c r="BD20">
        <f>((0.045/0.12)*100)</f>
        <v>37.5</v>
      </c>
      <c r="BF20">
        <f>ABS($B$20-$D$20)</f>
        <v>1.7680910000000001</v>
      </c>
      <c r="BG20">
        <f>ABS($F$20-$H$20)</f>
        <v>3.2067559999999995</v>
      </c>
      <c r="BL20">
        <f>SQRT((ABS($A$20-$E$20)^2+(ABS($B$20-$F$20)^2)))</f>
        <v>1.1373472124360389</v>
      </c>
      <c r="BM20">
        <f>SQRT((ABS($C$20-$G$20)^2+(ABS($D$20-$H$20)^2)))</f>
        <v>5.735329659480513</v>
      </c>
      <c r="BO20">
        <f>SQRT((ABS($A$20-$G$20)^2+(ABS($B$20-$H$20)^2)))</f>
        <v>3.0505493270637278</v>
      </c>
      <c r="BP20">
        <f>SQRT((ABS($C$20-$E$20)^2+(ABS($D$20-$F$20)^2)))</f>
        <v>8.821044463309887</v>
      </c>
      <c r="BR20">
        <f>DEGREES(ACOS((2.92893956124482^2+37.5434549243719^2-37.2113284676189^2)/(2*2.92893956124482*37.5434549243719)))</f>
        <v>81.262918571881841</v>
      </c>
      <c r="BS20">
        <f>DEGREES(ACOS((32.1681463654597^2+32.4630457240673^2-2.92893956124482^2)/(2*32.1681463654597*32.4630457240673)))</f>
        <v>5.1684474710325032</v>
      </c>
      <c r="BU20">
        <v>15</v>
      </c>
      <c r="BV20">
        <v>7</v>
      </c>
      <c r="BW20">
        <v>5</v>
      </c>
      <c r="BX20">
        <v>7</v>
      </c>
      <c r="BY20">
        <v>13</v>
      </c>
      <c r="BZ20">
        <v>7</v>
      </c>
      <c r="CA20">
        <v>6</v>
      </c>
      <c r="CB20">
        <v>5</v>
      </c>
      <c r="CG20">
        <v>15</v>
      </c>
      <c r="CH20">
        <v>7</v>
      </c>
      <c r="CI20">
        <v>6</v>
      </c>
      <c r="CJ20">
        <v>13</v>
      </c>
      <c r="CL20">
        <v>8</v>
      </c>
      <c r="CM20">
        <v>2</v>
      </c>
      <c r="CN20">
        <v>0</v>
      </c>
      <c r="CO20">
        <v>1</v>
      </c>
      <c r="CP20">
        <v>9</v>
      </c>
      <c r="CQ20">
        <v>2</v>
      </c>
      <c r="CR20">
        <v>0</v>
      </c>
      <c r="CS20">
        <v>0</v>
      </c>
      <c r="CT20">
        <v>10</v>
      </c>
      <c r="CU20">
        <v>0</v>
      </c>
      <c r="CV20">
        <v>3</v>
      </c>
      <c r="CW20">
        <v>8</v>
      </c>
      <c r="CX20">
        <v>9</v>
      </c>
      <c r="CY20">
        <v>1</v>
      </c>
      <c r="CZ20">
        <v>1</v>
      </c>
      <c r="DA20">
        <v>8</v>
      </c>
      <c r="DC20">
        <f>((7/15)*100)</f>
        <v>46.666666666666664</v>
      </c>
      <c r="DD20">
        <f>((5/15)*100)</f>
        <v>33.333333333333329</v>
      </c>
      <c r="DE20">
        <f>((7/15)*100)</f>
        <v>46.666666666666664</v>
      </c>
      <c r="DF20">
        <f>((7/13)*100)</f>
        <v>53.846153846153847</v>
      </c>
      <c r="DG20">
        <f>((6/13)*100)</f>
        <v>46.153846153846153</v>
      </c>
      <c r="DH20">
        <f>((5/13)*100)</f>
        <v>38.461538461538467</v>
      </c>
      <c r="DL20">
        <f>((7/15)*100)</f>
        <v>46.666666666666664</v>
      </c>
      <c r="DM20">
        <f>((6/15)*100)</f>
        <v>40</v>
      </c>
      <c r="DN20">
        <f>((13/15)*100)</f>
        <v>86.666666666666671</v>
      </c>
      <c r="DP20">
        <f>((2/8)*100)</f>
        <v>25</v>
      </c>
      <c r="DQ20">
        <f>((0/8)*100)</f>
        <v>0</v>
      </c>
      <c r="DR20">
        <f>((1/8)*100)</f>
        <v>12.5</v>
      </c>
      <c r="DS20">
        <f>((2/9)*100)</f>
        <v>22.222222222222221</v>
      </c>
      <c r="DT20">
        <f>((0/9)*100)</f>
        <v>0</v>
      </c>
      <c r="DU20">
        <f>((0/9)*100)</f>
        <v>0</v>
      </c>
      <c r="DV20">
        <f>((0/10)*100)</f>
        <v>0</v>
      </c>
      <c r="DW20">
        <f>((3/10)*100)</f>
        <v>30</v>
      </c>
      <c r="DX20">
        <f>((8/10)*100)</f>
        <v>80</v>
      </c>
      <c r="DY20">
        <f>((1/9)*100)</f>
        <v>11.111111111111111</v>
      </c>
      <c r="DZ20">
        <f>((1/9)*100)</f>
        <v>11.111111111111111</v>
      </c>
      <c r="EA20">
        <f>((8/9)*100)</f>
        <v>88.888888888888886</v>
      </c>
    </row>
    <row r="21" spans="1:131" x14ac:dyDescent="0.25">
      <c r="A21">
        <v>266.95459599999998</v>
      </c>
      <c r="B21">
        <v>7.2093800000000003</v>
      </c>
      <c r="C21">
        <v>259.64138200000002</v>
      </c>
      <c r="D21">
        <v>6.389119</v>
      </c>
      <c r="G21">
        <v>266.637137</v>
      </c>
      <c r="H21">
        <v>5.1359000000000004</v>
      </c>
      <c r="P21">
        <f>(10/200)</f>
        <v>0.05</v>
      </c>
      <c r="Q21">
        <f>(10/200)</f>
        <v>0.05</v>
      </c>
      <c r="BF21">
        <f>ABS($B$21-$D$21)</f>
        <v>0.82026100000000035</v>
      </c>
      <c r="BI21">
        <v>3.9251725</v>
      </c>
      <c r="BJ21">
        <v>3.6781060000000001</v>
      </c>
      <c r="BO21">
        <f>SQRT((ABS($A$21-$G$21)^2+(ABS($B$21-$H$21)^2)))</f>
        <v>2.097641420043233</v>
      </c>
      <c r="BR21">
        <f>DEGREES(ACOS((15.8013282432332^2+16.3494259140299^2-3.1382762085312^2)/(2*15.8013282432332*16.3494259140299)))</f>
        <v>11.032151421272593</v>
      </c>
      <c r="BS21">
        <f>DEGREES(ACOS((27.2988636062361^2+27.42360508187^2-3.04313490857914^2)/(2*27.2988636062361*27.42360508187)))</f>
        <v>6.3704165299073194</v>
      </c>
      <c r="CL21">
        <v>10</v>
      </c>
      <c r="CM21">
        <v>2</v>
      </c>
      <c r="CN21">
        <v>0</v>
      </c>
      <c r="CO21">
        <v>2</v>
      </c>
      <c r="CP21">
        <v>10</v>
      </c>
      <c r="CQ21">
        <v>2</v>
      </c>
      <c r="CR21">
        <v>3</v>
      </c>
      <c r="CS21">
        <v>1</v>
      </c>
      <c r="DP21">
        <f>((2/10)*100)</f>
        <v>20</v>
      </c>
      <c r="DQ21">
        <f>((0/10)*100)</f>
        <v>0</v>
      </c>
      <c r="DR21">
        <f>((2/10)*100)</f>
        <v>20</v>
      </c>
      <c r="DS21">
        <f>((2/10)*100)</f>
        <v>20</v>
      </c>
      <c r="DT21">
        <f>((3/10)*100)</f>
        <v>30</v>
      </c>
      <c r="DU21">
        <f>((1/10)*100)</f>
        <v>10</v>
      </c>
    </row>
    <row r="22" spans="1:131" x14ac:dyDescent="0.25">
      <c r="A22" t="s">
        <v>22</v>
      </c>
      <c r="B22" t="s">
        <v>22</v>
      </c>
      <c r="C22" t="s">
        <v>22</v>
      </c>
      <c r="D22" t="s">
        <v>22</v>
      </c>
      <c r="E22" t="s">
        <v>22</v>
      </c>
      <c r="F22" t="s">
        <v>22</v>
      </c>
      <c r="G22" t="s">
        <v>22</v>
      </c>
      <c r="H22" t="s">
        <v>22</v>
      </c>
      <c r="BR22">
        <f>DEGREES(ACOS((27.6906149847825^2+27.9986388173729^2-2.8185110965595^2)/(2*27.6906149847825*27.9986388173729)))</f>
        <v>5.7674242137804512</v>
      </c>
      <c r="BS22">
        <f>DEGREES(ACOS((25.7830804220235^2+27.3398355896523^2-3.80373178683934^2)/(2*25.7830804220235*27.3398355896523)))</f>
        <v>7.494943605539504</v>
      </c>
    </row>
    <row r="23" spans="1:131" x14ac:dyDescent="0.25">
      <c r="A23">
        <v>51.690353000000002</v>
      </c>
      <c r="B23">
        <v>6.2038140000000004</v>
      </c>
      <c r="C23">
        <v>48.807670999999999</v>
      </c>
      <c r="D23">
        <v>4.6103230000000002</v>
      </c>
      <c r="E23">
        <v>51.835132999999999</v>
      </c>
      <c r="F23">
        <v>7.4433769999999999</v>
      </c>
      <c r="G23">
        <v>51.768768000000001</v>
      </c>
      <c r="H23">
        <v>4.1726109999999998</v>
      </c>
      <c r="K23">
        <f>(13/200)</f>
        <v>6.5000000000000002E-2</v>
      </c>
      <c r="L23">
        <f>(13/200)</f>
        <v>6.5000000000000002E-2</v>
      </c>
      <c r="M23">
        <f>(13/200)</f>
        <v>6.5000000000000002E-2</v>
      </c>
      <c r="N23">
        <f>(14/200)</f>
        <v>7.0000000000000007E-2</v>
      </c>
      <c r="P23">
        <f>(8/200)</f>
        <v>0.04</v>
      </c>
      <c r="Q23">
        <f>(7/200)</f>
        <v>3.5000000000000003E-2</v>
      </c>
      <c r="R23">
        <f>(8/200)</f>
        <v>0.04</v>
      </c>
      <c r="S23">
        <f>(8/200)</f>
        <v>0.04</v>
      </c>
      <c r="U23">
        <f>0.065+0.04</f>
        <v>0.10500000000000001</v>
      </c>
      <c r="V23">
        <f>0.065+0.035</f>
        <v>0.1</v>
      </c>
      <c r="W23">
        <f>0.065+0.04</f>
        <v>0.10500000000000001</v>
      </c>
      <c r="X23">
        <f>0.07+0.04</f>
        <v>0.11000000000000001</v>
      </c>
      <c r="Z23">
        <f>SQRT((ABS($A$24-$A$23)^2+(ABS($B$24-$B$23)^2)))</f>
        <v>27.006519269572095</v>
      </c>
      <c r="AA23">
        <f>SQRT((ABS($C$24-$C$23)^2+(ABS($D$24-$D$23)^2)))</f>
        <v>28.060345278702624</v>
      </c>
      <c r="AB23">
        <f>SQRT((ABS($E$24-$E$23)^2+(ABS($F$24-$F$23)^2)))</f>
        <v>27.552431090684994</v>
      </c>
      <c r="AC23">
        <f>SQRT((ABS($G$24-$G$23)^2+(ABS($H$24-$H$23)^2)))</f>
        <v>28.307180839107758</v>
      </c>
      <c r="AJ23">
        <f>1/0.105</f>
        <v>9.5238095238095237</v>
      </c>
      <c r="AK23">
        <f>1/0.1</f>
        <v>10</v>
      </c>
      <c r="AL23">
        <f>1/0.105</f>
        <v>9.5238095238095237</v>
      </c>
      <c r="AM23">
        <f>1/0.11</f>
        <v>9.0909090909090917</v>
      </c>
      <c r="AO23">
        <f t="shared" ref="AO23:AO30" si="9">$Z23/$U23</f>
        <v>257.20494542449615</v>
      </c>
      <c r="AP23">
        <f t="shared" ref="AP23:AP30" si="10">$AA23/$V23</f>
        <v>280.60345278702624</v>
      </c>
      <c r="AQ23">
        <f t="shared" ref="AQ23:AQ29" si="11">$AB23/$W23</f>
        <v>262.40410562557133</v>
      </c>
      <c r="AR23">
        <f t="shared" ref="AR23:AR29" si="12">$AC23/$X23</f>
        <v>257.33800762825229</v>
      </c>
      <c r="AV23">
        <f>((0.065/0.105)*100)</f>
        <v>61.904761904761905</v>
      </c>
      <c r="AW23">
        <f>((0.065/0.1)*100)</f>
        <v>65</v>
      </c>
      <c r="AX23">
        <f>((0.065/0.105)*100)</f>
        <v>61.904761904761905</v>
      </c>
      <c r="AY23">
        <f>((0.07/0.11)*100)</f>
        <v>63.636363636363647</v>
      </c>
      <c r="BA23">
        <f>((0.04/0.105)*100)</f>
        <v>38.095238095238102</v>
      </c>
      <c r="BB23">
        <f>((0.035/0.1)*100)</f>
        <v>35</v>
      </c>
      <c r="BC23">
        <f>((0.04/0.105)*100)</f>
        <v>38.095238095238102</v>
      </c>
      <c r="BD23">
        <f>((0.04/0.11)*100)</f>
        <v>36.363636363636367</v>
      </c>
      <c r="BF23">
        <f>ABS($B$23-$D$23)</f>
        <v>1.5934910000000002</v>
      </c>
      <c r="BG23">
        <f>ABS($F$23-$H$23)</f>
        <v>3.2707660000000001</v>
      </c>
      <c r="BL23">
        <f>SQRT((ABS($A$23-$E$23)^2+(ABS($B$23-$F$23)^2)))</f>
        <v>1.2479894548308483</v>
      </c>
      <c r="BM23">
        <f>SQRT((ABS($C$23-$G$23)^2+(ABS($D$23-$H$23)^2)))</f>
        <v>2.9932736657968668</v>
      </c>
      <c r="BO23">
        <f>SQRT((ABS($A$23-$G$23)^2+(ABS($B$23-$H$23)^2)))</f>
        <v>2.0327160498785859</v>
      </c>
      <c r="BP23">
        <f>SQRT((ABS($C$23-$E$23)^2+(ABS($D$23-$F$23)^2)))</f>
        <v>4.1462900439260153</v>
      </c>
      <c r="BU23">
        <v>13</v>
      </c>
      <c r="BV23">
        <v>11</v>
      </c>
      <c r="BW23">
        <v>6</v>
      </c>
      <c r="BX23">
        <v>6</v>
      </c>
      <c r="BY23">
        <v>13</v>
      </c>
      <c r="BZ23">
        <v>11</v>
      </c>
      <c r="CA23">
        <v>5</v>
      </c>
      <c r="CB23">
        <v>5</v>
      </c>
      <c r="CC23">
        <v>13</v>
      </c>
      <c r="CD23">
        <v>6</v>
      </c>
      <c r="CE23">
        <v>6</v>
      </c>
      <c r="CF23">
        <v>13</v>
      </c>
      <c r="CG23">
        <v>14</v>
      </c>
      <c r="CH23">
        <v>7</v>
      </c>
      <c r="CI23">
        <v>7</v>
      </c>
      <c r="CJ23">
        <v>13</v>
      </c>
      <c r="CL23">
        <v>8</v>
      </c>
      <c r="CM23">
        <v>6</v>
      </c>
      <c r="CN23">
        <v>1</v>
      </c>
      <c r="CO23">
        <v>1</v>
      </c>
      <c r="CP23">
        <v>7</v>
      </c>
      <c r="CQ23">
        <v>6</v>
      </c>
      <c r="CR23">
        <v>0</v>
      </c>
      <c r="CS23">
        <v>0</v>
      </c>
      <c r="CT23">
        <v>8</v>
      </c>
      <c r="CU23">
        <v>1</v>
      </c>
      <c r="CV23">
        <v>0</v>
      </c>
      <c r="CW23">
        <v>8</v>
      </c>
      <c r="CX23">
        <v>8</v>
      </c>
      <c r="CY23">
        <v>1</v>
      </c>
      <c r="CZ23">
        <v>0</v>
      </c>
      <c r="DA23">
        <v>8</v>
      </c>
      <c r="DC23">
        <f>((11/13)*100)</f>
        <v>84.615384615384613</v>
      </c>
      <c r="DD23">
        <f>((6/13)*100)</f>
        <v>46.153846153846153</v>
      </c>
      <c r="DE23">
        <f>((6/13)*100)</f>
        <v>46.153846153846153</v>
      </c>
      <c r="DF23">
        <f>((11/13)*100)</f>
        <v>84.615384615384613</v>
      </c>
      <c r="DG23">
        <f>((5/13)*100)</f>
        <v>38.461538461538467</v>
      </c>
      <c r="DH23">
        <f>((5/13)*100)</f>
        <v>38.461538461538467</v>
      </c>
      <c r="DI23">
        <f>((6/13)*100)</f>
        <v>46.153846153846153</v>
      </c>
      <c r="DJ23">
        <f>((6/13)*100)</f>
        <v>46.153846153846153</v>
      </c>
      <c r="DK23">
        <f>((13/13)*100)</f>
        <v>100</v>
      </c>
      <c r="DL23">
        <f>((7/14)*100)</f>
        <v>50</v>
      </c>
      <c r="DM23">
        <f>((7/14)*100)</f>
        <v>50</v>
      </c>
      <c r="DN23">
        <f>((13/14)*100)</f>
        <v>92.857142857142861</v>
      </c>
      <c r="DP23">
        <f>((6/8)*100)</f>
        <v>75</v>
      </c>
      <c r="DQ23">
        <f>((1/8)*100)</f>
        <v>12.5</v>
      </c>
      <c r="DR23">
        <f>((1/8)*100)</f>
        <v>12.5</v>
      </c>
      <c r="DS23">
        <f>((6/7)*100)</f>
        <v>85.714285714285708</v>
      </c>
      <c r="DT23">
        <f>((0/7)*100)</f>
        <v>0</v>
      </c>
      <c r="DU23">
        <f>((0/7)*100)</f>
        <v>0</v>
      </c>
      <c r="DV23">
        <f>((1/8)*100)</f>
        <v>12.5</v>
      </c>
      <c r="DW23">
        <f>((0/8)*100)</f>
        <v>0</v>
      </c>
      <c r="DX23">
        <f>((8/8)*100)</f>
        <v>100</v>
      </c>
      <c r="DY23">
        <f>((1/8)*100)</f>
        <v>12.5</v>
      </c>
      <c r="DZ23">
        <f>((0/8)*100)</f>
        <v>0</v>
      </c>
      <c r="EA23">
        <f>((8/8)*100)</f>
        <v>100</v>
      </c>
    </row>
    <row r="24" spans="1:131" x14ac:dyDescent="0.25">
      <c r="A24">
        <v>78.499741</v>
      </c>
      <c r="B24">
        <v>9.4609290000000001</v>
      </c>
      <c r="C24">
        <v>76.70345300000001</v>
      </c>
      <c r="D24">
        <v>7.6448450000000001</v>
      </c>
      <c r="E24">
        <v>79.273865000000001</v>
      </c>
      <c r="F24">
        <v>9.9438659999999999</v>
      </c>
      <c r="G24">
        <v>79.926443000000006</v>
      </c>
      <c r="H24">
        <v>7.078093</v>
      </c>
      <c r="K24">
        <f>(11/200)</f>
        <v>5.5E-2</v>
      </c>
      <c r="L24">
        <f>(17/200)</f>
        <v>8.5000000000000006E-2</v>
      </c>
      <c r="M24">
        <f>(15/200)</f>
        <v>7.4999999999999997E-2</v>
      </c>
      <c r="N24">
        <f>(17/200)</f>
        <v>8.5000000000000006E-2</v>
      </c>
      <c r="P24">
        <f>(7/200)</f>
        <v>3.5000000000000003E-2</v>
      </c>
      <c r="Q24">
        <f>(7/200)</f>
        <v>3.5000000000000003E-2</v>
      </c>
      <c r="R24">
        <f>(7/200)</f>
        <v>3.5000000000000003E-2</v>
      </c>
      <c r="S24">
        <f>(6/200)</f>
        <v>0.03</v>
      </c>
      <c r="U24">
        <f>0.055+0.035</f>
        <v>0.09</v>
      </c>
      <c r="V24">
        <f>0.085+0.035</f>
        <v>0.12000000000000001</v>
      </c>
      <c r="W24">
        <f>0.075+0.035</f>
        <v>0.11</v>
      </c>
      <c r="X24">
        <f>0.085+0.03</f>
        <v>0.115</v>
      </c>
      <c r="Z24">
        <f>SQRT((ABS($A$25-$A$24)^2+(ABS($B$25-$B$24)^2)))</f>
        <v>25.087556989340619</v>
      </c>
      <c r="AA24">
        <f>SQRT((ABS($C$25-$C$24)^2+(ABS($D$25-$D$24)^2)))</f>
        <v>32.548343634633589</v>
      </c>
      <c r="AB24">
        <f>SQRT((ABS($E$25-$E$24)^2+(ABS($F$25-$F$24)^2)))</f>
        <v>32.691651601087436</v>
      </c>
      <c r="AC24">
        <f>SQRT((ABS($G$25-$G$24)^2+(ABS($H$25-$H$24)^2)))</f>
        <v>32.463045724067307</v>
      </c>
      <c r="AJ24">
        <f>1/0.09</f>
        <v>11.111111111111111</v>
      </c>
      <c r="AK24">
        <f>1/0.12</f>
        <v>8.3333333333333339</v>
      </c>
      <c r="AL24">
        <f>1/0.11</f>
        <v>9.0909090909090917</v>
      </c>
      <c r="AM24">
        <f>1/0.115</f>
        <v>8.695652173913043</v>
      </c>
      <c r="AO24">
        <f t="shared" si="9"/>
        <v>278.7506332148958</v>
      </c>
      <c r="AP24">
        <f t="shared" si="10"/>
        <v>271.23619695527987</v>
      </c>
      <c r="AQ24">
        <f t="shared" si="11"/>
        <v>297.1968327371585</v>
      </c>
      <c r="AR24">
        <f t="shared" si="12"/>
        <v>282.28735412232442</v>
      </c>
      <c r="AV24">
        <f>((0.055/0.09)*100)</f>
        <v>61.111111111111114</v>
      </c>
      <c r="AW24">
        <f>((0.085/0.12)*100)</f>
        <v>70.833333333333343</v>
      </c>
      <c r="AX24">
        <f>((0.075/0.11)*100)</f>
        <v>68.181818181818173</v>
      </c>
      <c r="AY24">
        <f>((0.085/0.115)*100)</f>
        <v>73.913043478260875</v>
      </c>
      <c r="BA24">
        <f>((0.035/0.09)*100)</f>
        <v>38.888888888888893</v>
      </c>
      <c r="BB24">
        <f>((0.035/0.12)*100)</f>
        <v>29.166666666666668</v>
      </c>
      <c r="BC24">
        <f>((0.035/0.11)*100)</f>
        <v>31.818181818181824</v>
      </c>
      <c r="BD24">
        <f>((0.03/0.115)*100)</f>
        <v>26.086956521739129</v>
      </c>
      <c r="BF24">
        <f>ABS($B$24-$D$24)</f>
        <v>1.816084</v>
      </c>
      <c r="BG24">
        <f>ABS($F$24-$H$24)</f>
        <v>2.8657729999999999</v>
      </c>
      <c r="BL24">
        <f>SQRT((ABS($A$24-$E$24)^2+(ABS($B$24-$F$24)^2)))</f>
        <v>0.91241224966842727</v>
      </c>
      <c r="BM24">
        <f>SQRT((ABS($C$24-$G$24)^2+(ABS($D$24-$H$24)^2)))</f>
        <v>3.2724413470074563</v>
      </c>
      <c r="BO24">
        <f>SQRT((ABS($A$24-$G$24)^2+(ABS($B$24-$H$24)^2)))</f>
        <v>2.7772983274578222</v>
      </c>
      <c r="BP24">
        <f>SQRT((ABS($C$24-$E$24)^2+(ABS($D$24-$F$24)^2)))</f>
        <v>3.4485526541122944</v>
      </c>
      <c r="BU24">
        <v>11</v>
      </c>
      <c r="BV24">
        <v>11</v>
      </c>
      <c r="BW24">
        <v>4</v>
      </c>
      <c r="BX24">
        <v>5</v>
      </c>
      <c r="BY24">
        <v>17</v>
      </c>
      <c r="BZ24">
        <v>11</v>
      </c>
      <c r="CA24">
        <v>10</v>
      </c>
      <c r="CB24">
        <v>11</v>
      </c>
      <c r="CC24">
        <v>15</v>
      </c>
      <c r="CD24">
        <v>8</v>
      </c>
      <c r="CE24">
        <v>9</v>
      </c>
      <c r="CF24">
        <v>15</v>
      </c>
      <c r="CG24">
        <v>17</v>
      </c>
      <c r="CH24">
        <v>10</v>
      </c>
      <c r="CI24">
        <v>11</v>
      </c>
      <c r="CJ24">
        <v>15</v>
      </c>
      <c r="CL24">
        <v>7</v>
      </c>
      <c r="CM24">
        <v>5</v>
      </c>
      <c r="CN24">
        <v>0</v>
      </c>
      <c r="CO24">
        <v>0</v>
      </c>
      <c r="CP24">
        <v>7</v>
      </c>
      <c r="CQ24">
        <v>5</v>
      </c>
      <c r="CR24">
        <v>0</v>
      </c>
      <c r="CS24">
        <v>0</v>
      </c>
      <c r="CT24">
        <v>7</v>
      </c>
      <c r="CU24">
        <v>0</v>
      </c>
      <c r="CV24">
        <v>0</v>
      </c>
      <c r="CW24">
        <v>6</v>
      </c>
      <c r="CX24">
        <v>6</v>
      </c>
      <c r="CY24">
        <v>0</v>
      </c>
      <c r="CZ24">
        <v>0</v>
      </c>
      <c r="DA24">
        <v>6</v>
      </c>
      <c r="DC24">
        <f>((11/11)*100)</f>
        <v>100</v>
      </c>
      <c r="DD24">
        <f>((4/11)*100)</f>
        <v>36.363636363636367</v>
      </c>
      <c r="DE24">
        <f>((5/11)*100)</f>
        <v>45.454545454545453</v>
      </c>
      <c r="DF24">
        <f>((11/17)*100)</f>
        <v>64.705882352941174</v>
      </c>
      <c r="DG24">
        <f>((10/17)*100)</f>
        <v>58.82352941176471</v>
      </c>
      <c r="DH24">
        <f>((11/17)*100)</f>
        <v>64.705882352941174</v>
      </c>
      <c r="DI24">
        <f>((8/15)*100)</f>
        <v>53.333333333333336</v>
      </c>
      <c r="DJ24">
        <f>((9/15)*100)</f>
        <v>60</v>
      </c>
      <c r="DK24">
        <f>((15/15)*100)</f>
        <v>100</v>
      </c>
      <c r="DL24">
        <f>((10/17)*100)</f>
        <v>58.82352941176471</v>
      </c>
      <c r="DM24">
        <f>((11/17)*100)</f>
        <v>64.705882352941174</v>
      </c>
      <c r="DN24">
        <f>((15/17)*100)</f>
        <v>88.235294117647058</v>
      </c>
      <c r="DP24">
        <f>((5/7)*100)</f>
        <v>71.428571428571431</v>
      </c>
      <c r="DQ24">
        <f>((0/7)*100)</f>
        <v>0</v>
      </c>
      <c r="DR24">
        <f>((0/7)*100)</f>
        <v>0</v>
      </c>
      <c r="DS24">
        <f>((5/7)*100)</f>
        <v>71.428571428571431</v>
      </c>
      <c r="DT24">
        <f>((0/7)*100)</f>
        <v>0</v>
      </c>
      <c r="DU24">
        <f>((0/7)*100)</f>
        <v>0</v>
      </c>
      <c r="DV24">
        <f>((0/7)*100)</f>
        <v>0</v>
      </c>
      <c r="DW24">
        <f>((0/7)*100)</f>
        <v>0</v>
      </c>
      <c r="DX24">
        <f>((6/7)*100)</f>
        <v>85.714285714285708</v>
      </c>
      <c r="DY24">
        <f>((0/6)*100)</f>
        <v>0</v>
      </c>
      <c r="DZ24">
        <f>((0/6)*100)</f>
        <v>0</v>
      </c>
      <c r="EA24">
        <f>((6/6)*100)</f>
        <v>100</v>
      </c>
    </row>
    <row r="25" spans="1:131" x14ac:dyDescent="0.25">
      <c r="A25">
        <v>103.58422300000001</v>
      </c>
      <c r="B25">
        <v>9.8537119999999998</v>
      </c>
      <c r="C25">
        <v>109.25118500000001</v>
      </c>
      <c r="D25">
        <v>7.8443820000000004</v>
      </c>
      <c r="E25">
        <v>111.96551400000001</v>
      </c>
      <c r="F25">
        <v>9.9569069999999993</v>
      </c>
      <c r="G25">
        <v>112.38948300000001</v>
      </c>
      <c r="H25">
        <v>7.0588150000000001</v>
      </c>
      <c r="K25">
        <f>(11/200)</f>
        <v>5.5E-2</v>
      </c>
      <c r="L25">
        <f>(14/200)</f>
        <v>7.0000000000000007E-2</v>
      </c>
      <c r="M25">
        <f>(15/200)</f>
        <v>7.4999999999999997E-2</v>
      </c>
      <c r="N25">
        <f>(15/200)</f>
        <v>7.4999999999999997E-2</v>
      </c>
      <c r="P25">
        <f>(7/200)</f>
        <v>3.5000000000000003E-2</v>
      </c>
      <c r="Q25">
        <f>(6/200)</f>
        <v>0.03</v>
      </c>
      <c r="R25">
        <f>(8/200)</f>
        <v>0.04</v>
      </c>
      <c r="S25">
        <f>(6/200)</f>
        <v>0.03</v>
      </c>
      <c r="U25">
        <f>0.055+0.035</f>
        <v>0.09</v>
      </c>
      <c r="V25">
        <f>0.07+0.03</f>
        <v>0.1</v>
      </c>
      <c r="W25">
        <f>0.075+0.04</f>
        <v>0.11499999999999999</v>
      </c>
      <c r="X25">
        <f>0.075+0.03</f>
        <v>0.105</v>
      </c>
      <c r="Z25">
        <f>SQRT((ABS($A$26-$A$25)^2+(ABS($B$26-$B$25)^2)))</f>
        <v>26.349429106548108</v>
      </c>
      <c r="AA25">
        <f>SQRT((ABS($C$26-$C$25)^2+(ABS($D$26-$D$25)^2)))</f>
        <v>26.731557703502425</v>
      </c>
      <c r="AB25">
        <f>SQRT((ABS($E$26-$E$25)^2+(ABS($F$26-$F$25)^2)))</f>
        <v>37.543454924371837</v>
      </c>
      <c r="AC25">
        <f>SQRT((ABS($G$26-$G$25)^2+(ABS($H$26-$H$25)^2)))</f>
        <v>24.716759910702709</v>
      </c>
      <c r="AJ25">
        <f>1/0.09</f>
        <v>11.111111111111111</v>
      </c>
      <c r="AK25">
        <f>1/0.1</f>
        <v>10</v>
      </c>
      <c r="AL25">
        <f>1/0.115</f>
        <v>8.695652173913043</v>
      </c>
      <c r="AM25">
        <f>1/0.105</f>
        <v>9.5238095238095237</v>
      </c>
      <c r="AO25">
        <f t="shared" si="9"/>
        <v>292.77143451720121</v>
      </c>
      <c r="AP25">
        <f t="shared" si="10"/>
        <v>267.31557703502421</v>
      </c>
      <c r="AQ25">
        <f t="shared" si="11"/>
        <v>326.46482542932034</v>
      </c>
      <c r="AR25">
        <f t="shared" si="12"/>
        <v>235.39771343526391</v>
      </c>
      <c r="AV25">
        <f>((0.055/0.09)*100)</f>
        <v>61.111111111111114</v>
      </c>
      <c r="AW25">
        <f>((0.07/0.1)*100)</f>
        <v>70</v>
      </c>
      <c r="AX25">
        <f>((0.075/0.115)*100)</f>
        <v>65.217391304347814</v>
      </c>
      <c r="AY25">
        <f>((0.075/0.105)*100)</f>
        <v>71.428571428571431</v>
      </c>
      <c r="BA25">
        <f>((0.035/0.09)*100)</f>
        <v>38.888888888888893</v>
      </c>
      <c r="BB25">
        <f>((0.03/0.1)*100)</f>
        <v>30</v>
      </c>
      <c r="BC25">
        <f>((0.04/0.115)*100)</f>
        <v>34.782608695652172</v>
      </c>
      <c r="BD25">
        <f>((0.03/0.105)*100)</f>
        <v>28.571428571428569</v>
      </c>
      <c r="BF25">
        <f>ABS($B$25-$D$25)</f>
        <v>2.0093299999999994</v>
      </c>
      <c r="BG25">
        <f>ABS($F$25-$H$25)</f>
        <v>2.8980919999999992</v>
      </c>
      <c r="BL25">
        <f>SQRT((ABS($A$25-$E$25)^2+(ABS($B$25-$F$25)^2)))</f>
        <v>8.3819262723258348</v>
      </c>
      <c r="BM25">
        <f>SQRT((ABS($C$25-$G$25)^2+(ABS($D$25-$H$25)^2)))</f>
        <v>3.235124394562447</v>
      </c>
      <c r="BO25">
        <f>SQRT((ABS($A$25-$G$25)^2+(ABS($B$25-$H$25)^2)))</f>
        <v>9.2381845028235432</v>
      </c>
      <c r="BP25">
        <f>SQRT((ABS($C$25-$E$25)^2+(ABS($D$25-$F$25)^2)))</f>
        <v>3.4395266819529153</v>
      </c>
      <c r="BR25">
        <f>DEGREES(ACOS((27.3098130759323^2+28.4471666806538^2-3.74404611394251^2)/(2*27.3098130759323*28.4471666806538)))</f>
        <v>7.3376615182484368</v>
      </c>
      <c r="BS25">
        <f>DEGREES(ACOS((3.87260746425932^2+29.4696333164033^2-27.3098130759323^2)/(2*3.87260746425932*29.4696333164033)))</f>
        <v>52.916024057087284</v>
      </c>
      <c r="BU25">
        <v>11</v>
      </c>
      <c r="BV25">
        <v>8</v>
      </c>
      <c r="BW25">
        <v>4</v>
      </c>
      <c r="BX25">
        <v>6</v>
      </c>
      <c r="BY25">
        <v>14</v>
      </c>
      <c r="BZ25">
        <v>8</v>
      </c>
      <c r="CA25">
        <v>6</v>
      </c>
      <c r="CB25">
        <v>8</v>
      </c>
      <c r="CC25">
        <v>15</v>
      </c>
      <c r="CD25">
        <v>8</v>
      </c>
      <c r="CE25">
        <v>6</v>
      </c>
      <c r="CF25">
        <v>15</v>
      </c>
      <c r="CG25">
        <v>15</v>
      </c>
      <c r="CH25">
        <v>8</v>
      </c>
      <c r="CI25">
        <v>6</v>
      </c>
      <c r="CJ25">
        <v>15</v>
      </c>
      <c r="CL25">
        <v>7</v>
      </c>
      <c r="CM25">
        <v>3</v>
      </c>
      <c r="CN25">
        <v>0</v>
      </c>
      <c r="CO25">
        <v>0</v>
      </c>
      <c r="CP25">
        <v>6</v>
      </c>
      <c r="CQ25">
        <v>3</v>
      </c>
      <c r="CR25">
        <v>0</v>
      </c>
      <c r="CS25">
        <v>0</v>
      </c>
      <c r="CT25">
        <v>8</v>
      </c>
      <c r="CU25">
        <v>1</v>
      </c>
      <c r="CV25">
        <v>0</v>
      </c>
      <c r="CW25">
        <v>6</v>
      </c>
      <c r="CX25">
        <v>6</v>
      </c>
      <c r="CY25">
        <v>1</v>
      </c>
      <c r="CZ25">
        <v>0</v>
      </c>
      <c r="DA25">
        <v>6</v>
      </c>
      <c r="DC25">
        <f>((8/11)*100)</f>
        <v>72.727272727272734</v>
      </c>
      <c r="DD25">
        <f>((4/11)*100)</f>
        <v>36.363636363636367</v>
      </c>
      <c r="DE25">
        <f>((6/11)*100)</f>
        <v>54.54545454545454</v>
      </c>
      <c r="DF25">
        <f>((8/14)*100)</f>
        <v>57.142857142857139</v>
      </c>
      <c r="DG25">
        <f>((6/14)*100)</f>
        <v>42.857142857142854</v>
      </c>
      <c r="DH25">
        <f>((8/14)*100)</f>
        <v>57.142857142857139</v>
      </c>
      <c r="DI25">
        <f>((8/15)*100)</f>
        <v>53.333333333333336</v>
      </c>
      <c r="DJ25">
        <f>((6/15)*100)</f>
        <v>40</v>
      </c>
      <c r="DK25">
        <f>((15/15)*100)</f>
        <v>100</v>
      </c>
      <c r="DL25">
        <f>((8/15)*100)</f>
        <v>53.333333333333336</v>
      </c>
      <c r="DM25">
        <f>((6/15)*100)</f>
        <v>40</v>
      </c>
      <c r="DN25">
        <f>((15/15)*100)</f>
        <v>100</v>
      </c>
      <c r="DP25">
        <f>((3/7)*100)</f>
        <v>42.857142857142854</v>
      </c>
      <c r="DQ25">
        <f>((0/7)*100)</f>
        <v>0</v>
      </c>
      <c r="DR25">
        <f>((0/7)*100)</f>
        <v>0</v>
      </c>
      <c r="DS25">
        <f>((3/6)*100)</f>
        <v>50</v>
      </c>
      <c r="DT25">
        <f>((0/6)*100)</f>
        <v>0</v>
      </c>
      <c r="DU25">
        <f>((0/6)*100)</f>
        <v>0</v>
      </c>
      <c r="DV25">
        <f>((1/8)*100)</f>
        <v>12.5</v>
      </c>
      <c r="DW25">
        <f>((0/8)*100)</f>
        <v>0</v>
      </c>
      <c r="DX25">
        <f>((6/8)*100)</f>
        <v>75</v>
      </c>
      <c r="DY25">
        <f>((1/6)*100)</f>
        <v>16.666666666666664</v>
      </c>
      <c r="DZ25">
        <f>((0/6)*100)</f>
        <v>0</v>
      </c>
      <c r="EA25">
        <f>((6/6)*100)</f>
        <v>100</v>
      </c>
    </row>
    <row r="26" spans="1:131" x14ac:dyDescent="0.25">
      <c r="A26">
        <v>129.838706</v>
      </c>
      <c r="B26">
        <v>7.6188659999999997</v>
      </c>
      <c r="C26">
        <v>135.89076900000001</v>
      </c>
      <c r="D26">
        <v>5.6288140000000002</v>
      </c>
      <c r="E26">
        <v>149.50798800000001</v>
      </c>
      <c r="F26">
        <v>9.6855150000000005</v>
      </c>
      <c r="G26">
        <v>137.055823</v>
      </c>
      <c r="H26">
        <v>5.4808760000000003</v>
      </c>
      <c r="K26">
        <f>(11/200)</f>
        <v>5.5E-2</v>
      </c>
      <c r="L26">
        <f>(14/200)</f>
        <v>7.0000000000000007E-2</v>
      </c>
      <c r="M26">
        <f>(14/200)</f>
        <v>7.0000000000000007E-2</v>
      </c>
      <c r="N26">
        <f>(14/200)</f>
        <v>7.0000000000000007E-2</v>
      </c>
      <c r="P26">
        <f>(8/200)</f>
        <v>0.04</v>
      </c>
      <c r="Q26">
        <f>(9/200)</f>
        <v>4.4999999999999998E-2</v>
      </c>
      <c r="R26">
        <f>(8/200)</f>
        <v>0.04</v>
      </c>
      <c r="S26">
        <f>(8/200)</f>
        <v>0.04</v>
      </c>
      <c r="U26">
        <f>0.055+0.04</f>
        <v>9.5000000000000001E-2</v>
      </c>
      <c r="V26">
        <f>0.07+0.045</f>
        <v>0.115</v>
      </c>
      <c r="W26">
        <f>0.07+0.04</f>
        <v>0.11000000000000001</v>
      </c>
      <c r="X26">
        <f>0.07+0.04</f>
        <v>0.11000000000000001</v>
      </c>
      <c r="Z26">
        <f>SQRT((ABS($A$27-$A$26)^2+(ABS($B$27-$B$26)^2)))</f>
        <v>29.108780127201005</v>
      </c>
      <c r="AA26">
        <f>SQRT((ABS($C$27-$C$26)^2+(ABS($D$27-$D$26)^2)))</f>
        <v>30.156209888167115</v>
      </c>
      <c r="AB26">
        <f>SQRT((ABS($E$27-$E$26)^2+(ABS($F$27-$F$26)^2)))</f>
        <v>16.349425914029894</v>
      </c>
      <c r="AC26">
        <f>SQRT((ABS($G$27-$G$26)^2+(ABS($H$27-$H$26)^2)))</f>
        <v>27.720387039891531</v>
      </c>
      <c r="AJ26">
        <f>1/0.095</f>
        <v>10.526315789473685</v>
      </c>
      <c r="AK26">
        <f>1/0.115</f>
        <v>8.695652173913043</v>
      </c>
      <c r="AL26">
        <f>1/0.11</f>
        <v>9.0909090909090917</v>
      </c>
      <c r="AM26">
        <f>1/0.11</f>
        <v>9.0909090909090917</v>
      </c>
      <c r="AO26">
        <f t="shared" si="9"/>
        <v>306.40821186527376</v>
      </c>
      <c r="AP26">
        <f t="shared" si="10"/>
        <v>262.22791207101841</v>
      </c>
      <c r="AQ26">
        <f t="shared" si="11"/>
        <v>148.631144672999</v>
      </c>
      <c r="AR26">
        <f t="shared" si="12"/>
        <v>252.00351854446842</v>
      </c>
      <c r="AV26">
        <f>((0.055/0.095)*100)</f>
        <v>57.894736842105267</v>
      </c>
      <c r="AW26">
        <f>((0.07/0.115)*100)</f>
        <v>60.869565217391312</v>
      </c>
      <c r="AX26">
        <f>((0.07/0.11)*100)</f>
        <v>63.636363636363647</v>
      </c>
      <c r="AY26">
        <f>((0.07/0.11)*100)</f>
        <v>63.636363636363647</v>
      </c>
      <c r="BA26">
        <f>((0.04/0.095)*100)</f>
        <v>42.105263157894733</v>
      </c>
      <c r="BB26">
        <f>((0.045/0.115)*100)</f>
        <v>39.130434782608688</v>
      </c>
      <c r="BC26">
        <f>((0.04/0.11)*100)</f>
        <v>36.363636363636367</v>
      </c>
      <c r="BD26">
        <f>((0.04/0.11)*100)</f>
        <v>36.363636363636367</v>
      </c>
      <c r="BF26">
        <f>ABS($B$26-$D$26)</f>
        <v>1.9900519999999995</v>
      </c>
      <c r="BG26">
        <f>ABS($F$26-$H$26)</f>
        <v>4.2046390000000002</v>
      </c>
      <c r="BL26">
        <f>SQRT((ABS($A$26-$E$26)^2+(ABS($B$26-$F$26)^2)))</f>
        <v>19.777555270678057</v>
      </c>
      <c r="BM26">
        <f>SQRT((ABS($C$26-$G$26)^2+(ABS($D$26-$H$26)^2)))</f>
        <v>1.1744089895602787</v>
      </c>
      <c r="BO26">
        <f>SQRT((ABS($A$26-$G$26)^2+(ABS($B$26-$H$26)^2)))</f>
        <v>7.5271361773113297</v>
      </c>
      <c r="BP26">
        <f>SQRT((ABS($C$26-$E$26)^2+(ABS($D$26-$F$26)^2)))</f>
        <v>14.208640902541037</v>
      </c>
      <c r="BR26">
        <f>DEGREES(ACOS((23.0736039047944^2+23.6223044821786^2-3.35465518620707^2)/(2*23.0736039047944*23.6223044821786)))</f>
        <v>8.1288193097667794</v>
      </c>
      <c r="BS26">
        <f>DEGREES(ACOS((3.74404611394251^2+24.4222169921881^2-23.0736039047944^2)/(2*3.74404611394251*24.4222169921881)))</f>
        <v>64.728430543998613</v>
      </c>
      <c r="BU26">
        <v>11</v>
      </c>
      <c r="BV26">
        <v>4</v>
      </c>
      <c r="BW26">
        <v>8</v>
      </c>
      <c r="BX26">
        <v>8</v>
      </c>
      <c r="BY26">
        <v>14</v>
      </c>
      <c r="BZ26">
        <v>4</v>
      </c>
      <c r="CA26">
        <v>6</v>
      </c>
      <c r="CB26">
        <v>6</v>
      </c>
      <c r="CC26">
        <v>14</v>
      </c>
      <c r="CD26">
        <v>8</v>
      </c>
      <c r="CE26">
        <v>5</v>
      </c>
      <c r="CF26">
        <v>14</v>
      </c>
      <c r="CG26">
        <v>14</v>
      </c>
      <c r="CH26">
        <v>8</v>
      </c>
      <c r="CI26">
        <v>5</v>
      </c>
      <c r="CJ26">
        <v>14</v>
      </c>
      <c r="CL26">
        <v>8</v>
      </c>
      <c r="CM26">
        <v>2</v>
      </c>
      <c r="CN26">
        <v>1</v>
      </c>
      <c r="CO26">
        <v>1</v>
      </c>
      <c r="CP26">
        <v>9</v>
      </c>
      <c r="CQ26">
        <v>2</v>
      </c>
      <c r="CR26">
        <v>0</v>
      </c>
      <c r="CS26">
        <v>0</v>
      </c>
      <c r="CT26">
        <v>8</v>
      </c>
      <c r="CU26">
        <v>5</v>
      </c>
      <c r="CV26">
        <v>0</v>
      </c>
      <c r="CW26">
        <v>8</v>
      </c>
      <c r="CX26">
        <v>8</v>
      </c>
      <c r="CY26">
        <v>5</v>
      </c>
      <c r="CZ26">
        <v>0</v>
      </c>
      <c r="DA26">
        <v>8</v>
      </c>
      <c r="DC26">
        <f>((4/11)*100)</f>
        <v>36.363636363636367</v>
      </c>
      <c r="DD26">
        <f>((8/11)*100)</f>
        <v>72.727272727272734</v>
      </c>
      <c r="DE26">
        <f>((8/11)*100)</f>
        <v>72.727272727272734</v>
      </c>
      <c r="DF26">
        <f>((4/14)*100)</f>
        <v>28.571428571428569</v>
      </c>
      <c r="DG26">
        <f>((6/14)*100)</f>
        <v>42.857142857142854</v>
      </c>
      <c r="DH26">
        <f>((6/14)*100)</f>
        <v>42.857142857142854</v>
      </c>
      <c r="DI26">
        <f>((8/14)*100)</f>
        <v>57.142857142857139</v>
      </c>
      <c r="DJ26">
        <f>((5/14)*100)</f>
        <v>35.714285714285715</v>
      </c>
      <c r="DK26">
        <f>((14/14)*100)</f>
        <v>100</v>
      </c>
      <c r="DL26">
        <f>((8/14)*100)</f>
        <v>57.142857142857139</v>
      </c>
      <c r="DM26">
        <f>((5/14)*100)</f>
        <v>35.714285714285715</v>
      </c>
      <c r="DN26">
        <f>((14/14)*100)</f>
        <v>100</v>
      </c>
      <c r="DP26">
        <f>((2/8)*100)</f>
        <v>25</v>
      </c>
      <c r="DQ26">
        <f>((1/8)*100)</f>
        <v>12.5</v>
      </c>
      <c r="DR26">
        <f>((1/8)*100)</f>
        <v>12.5</v>
      </c>
      <c r="DS26">
        <f>((2/9)*100)</f>
        <v>22.222222222222221</v>
      </c>
      <c r="DT26">
        <f>((0/9)*100)</f>
        <v>0</v>
      </c>
      <c r="DU26">
        <f>((0/9)*100)</f>
        <v>0</v>
      </c>
      <c r="DV26">
        <f>((5/8)*100)</f>
        <v>62.5</v>
      </c>
      <c r="DW26">
        <f>((0/8)*100)</f>
        <v>0</v>
      </c>
      <c r="DX26">
        <f>((8/8)*100)</f>
        <v>100</v>
      </c>
      <c r="DY26">
        <f>((5/8)*100)</f>
        <v>62.5</v>
      </c>
      <c r="DZ26">
        <f>((0/8)*100)</f>
        <v>0</v>
      </c>
      <c r="EA26">
        <f>((8/8)*100)</f>
        <v>100</v>
      </c>
    </row>
    <row r="27" spans="1:131" x14ac:dyDescent="0.25">
      <c r="A27">
        <v>158.94692000000001</v>
      </c>
      <c r="B27">
        <v>7.8004100000000003</v>
      </c>
      <c r="C27">
        <v>166.04607899999999</v>
      </c>
      <c r="D27">
        <v>5.3958469999999998</v>
      </c>
      <c r="E27">
        <v>165.81959599999999</v>
      </c>
      <c r="F27">
        <v>8.5741320000000005</v>
      </c>
      <c r="G27">
        <v>164.77588800000001</v>
      </c>
      <c r="H27">
        <v>5.6144949999999998</v>
      </c>
      <c r="K27">
        <f>(18/200)</f>
        <v>0.09</v>
      </c>
      <c r="L27">
        <f>(18/200)</f>
        <v>0.09</v>
      </c>
      <c r="M27">
        <f>(15/200)</f>
        <v>7.4999999999999997E-2</v>
      </c>
      <c r="N27">
        <f>(15/200)</f>
        <v>7.4999999999999997E-2</v>
      </c>
      <c r="P27">
        <f>(11/200)</f>
        <v>5.5E-2</v>
      </c>
      <c r="Q27">
        <f>(10/200)</f>
        <v>0.05</v>
      </c>
      <c r="R27">
        <f>(9/200)</f>
        <v>4.4999999999999998E-2</v>
      </c>
      <c r="S27">
        <f>(9/200)</f>
        <v>4.4999999999999998E-2</v>
      </c>
      <c r="U27">
        <f>0.09+0.055</f>
        <v>0.14499999999999999</v>
      </c>
      <c r="V27">
        <f>0.09+0.05</f>
        <v>0.14000000000000001</v>
      </c>
      <c r="W27">
        <f>0.075+0.045</f>
        <v>0.12</v>
      </c>
      <c r="X27">
        <f>0.075+0.045</f>
        <v>0.12</v>
      </c>
      <c r="Z27">
        <f>SQRT((ABS($A$28-$A$27)^2+(ABS($B$28-$B$27)^2)))</f>
        <v>26.217467064120509</v>
      </c>
      <c r="AA27">
        <f>SQRT((ABS($C$28-$C$27)^2+(ABS($D$28-$D$27)^2)))</f>
        <v>27.932134932583317</v>
      </c>
      <c r="AB27">
        <f>SQRT((ABS($E$28-$E$27)^2+(ABS($F$28-$F$27)^2)))</f>
        <v>26.156064179109162</v>
      </c>
      <c r="AC27">
        <f>SQRT((ABS($G$28-$G$27)^2+(ABS($H$28-$H$27)^2)))</f>
        <v>27.423605081870033</v>
      </c>
      <c r="AJ27">
        <f>1/0.145</f>
        <v>6.8965517241379315</v>
      </c>
      <c r="AK27">
        <f>1/0.14</f>
        <v>7.1428571428571423</v>
      </c>
      <c r="AL27">
        <f>1/0.12</f>
        <v>8.3333333333333339</v>
      </c>
      <c r="AM27">
        <f>1/0.12</f>
        <v>8.3333333333333339</v>
      </c>
      <c r="AO27">
        <f t="shared" si="9"/>
        <v>180.81011768358974</v>
      </c>
      <c r="AP27">
        <f t="shared" si="10"/>
        <v>199.51524951845224</v>
      </c>
      <c r="AQ27">
        <f t="shared" si="11"/>
        <v>217.96720149257635</v>
      </c>
      <c r="AR27">
        <f t="shared" si="12"/>
        <v>228.53004234891694</v>
      </c>
      <c r="AV27">
        <f>((0.09/0.145)*100)</f>
        <v>62.068965517241381</v>
      </c>
      <c r="AW27">
        <f>((0.09/0.14)*100)</f>
        <v>64.285714285714278</v>
      </c>
      <c r="AX27">
        <f>((0.075/0.12)*100)</f>
        <v>62.5</v>
      </c>
      <c r="AY27">
        <f>((0.075/0.12)*100)</f>
        <v>62.5</v>
      </c>
      <c r="BA27">
        <f>((0.055/0.145)*100)</f>
        <v>37.931034482758626</v>
      </c>
      <c r="BB27">
        <f>((0.05/0.14)*100)</f>
        <v>35.714285714285715</v>
      </c>
      <c r="BC27">
        <f>((0.045/0.12)*100)</f>
        <v>37.5</v>
      </c>
      <c r="BD27">
        <f>((0.045/0.12)*100)</f>
        <v>37.5</v>
      </c>
      <c r="BF27">
        <f>ABS($B$27-$D$27)</f>
        <v>2.4045630000000005</v>
      </c>
      <c r="BG27">
        <f>ABS($F$27-$H$27)</f>
        <v>2.9596370000000007</v>
      </c>
      <c r="BL27">
        <f>SQRT((ABS($A$27-$E$27)^2+(ABS($B$27-$F$27)^2)))</f>
        <v>6.9160914636996944</v>
      </c>
      <c r="BM27">
        <f>SQRT((ABS($C$27-$G$27)^2+(ABS($D$27-$H$27)^2)))</f>
        <v>1.2888724236265419</v>
      </c>
      <c r="BO27">
        <f>SQRT((ABS($A$27-$G$27)^2+(ABS($B$27-$H$27)^2)))</f>
        <v>6.2253588115263723</v>
      </c>
      <c r="BP27">
        <f>SQRT((ABS($C$27-$E$27)^2+(ABS($D$27-$F$27)^2)))</f>
        <v>3.1863443144949049</v>
      </c>
      <c r="BR27">
        <f>DEGREES(ACOS((34.7623273840541^2+35.6162292931811^2-2.73139622328306^2)/(2*34.7623273840541*35.6162292931811)))</f>
        <v>4.2256607274891183</v>
      </c>
      <c r="BS27">
        <f>DEGREES(ACOS((33.1989282147514^2+33.1347039961781^2-2.98749167533451^2)/(2*33.1989282147514*33.1347039961781)))</f>
        <v>5.1614561041567324</v>
      </c>
      <c r="BU27">
        <v>18</v>
      </c>
      <c r="BV27">
        <v>9</v>
      </c>
      <c r="BW27">
        <v>9</v>
      </c>
      <c r="BX27">
        <v>9</v>
      </c>
      <c r="BY27">
        <v>18</v>
      </c>
      <c r="BZ27">
        <v>9</v>
      </c>
      <c r="CA27">
        <v>10</v>
      </c>
      <c r="CB27">
        <v>10</v>
      </c>
      <c r="CC27">
        <v>15</v>
      </c>
      <c r="CD27">
        <v>6</v>
      </c>
      <c r="CE27">
        <v>10</v>
      </c>
      <c r="CF27">
        <v>15</v>
      </c>
      <c r="CG27">
        <v>15</v>
      </c>
      <c r="CH27">
        <v>6</v>
      </c>
      <c r="CI27">
        <v>10</v>
      </c>
      <c r="CJ27">
        <v>15</v>
      </c>
      <c r="CL27">
        <v>11</v>
      </c>
      <c r="CM27">
        <v>1</v>
      </c>
      <c r="CN27">
        <v>5</v>
      </c>
      <c r="CO27">
        <v>5</v>
      </c>
      <c r="CP27">
        <v>10</v>
      </c>
      <c r="CQ27">
        <v>1</v>
      </c>
      <c r="CR27">
        <v>1</v>
      </c>
      <c r="CS27">
        <v>1</v>
      </c>
      <c r="CT27">
        <v>9</v>
      </c>
      <c r="CU27">
        <v>0</v>
      </c>
      <c r="CV27">
        <v>1</v>
      </c>
      <c r="CW27">
        <v>9</v>
      </c>
      <c r="CX27">
        <v>9</v>
      </c>
      <c r="CY27">
        <v>0</v>
      </c>
      <c r="CZ27">
        <v>1</v>
      </c>
      <c r="DA27">
        <v>9</v>
      </c>
      <c r="DC27">
        <f>((9/18)*100)</f>
        <v>50</v>
      </c>
      <c r="DD27">
        <f>((9/18)*100)</f>
        <v>50</v>
      </c>
      <c r="DE27">
        <f>((9/18)*100)</f>
        <v>50</v>
      </c>
      <c r="DF27">
        <f>((9/18)*100)</f>
        <v>50</v>
      </c>
      <c r="DG27">
        <f>((10/18)*100)</f>
        <v>55.555555555555557</v>
      </c>
      <c r="DH27">
        <f>((10/18)*100)</f>
        <v>55.555555555555557</v>
      </c>
      <c r="DI27">
        <f>((6/15)*100)</f>
        <v>40</v>
      </c>
      <c r="DJ27">
        <f>((10/15)*100)</f>
        <v>66.666666666666657</v>
      </c>
      <c r="DK27">
        <f>((15/15)*100)</f>
        <v>100</v>
      </c>
      <c r="DL27">
        <f>((6/15)*100)</f>
        <v>40</v>
      </c>
      <c r="DM27">
        <f>((10/15)*100)</f>
        <v>66.666666666666657</v>
      </c>
      <c r="DN27">
        <f>((15/15)*100)</f>
        <v>100</v>
      </c>
      <c r="DP27">
        <f>((1/11)*100)</f>
        <v>9.0909090909090917</v>
      </c>
      <c r="DQ27">
        <f>((5/11)*100)</f>
        <v>45.454545454545453</v>
      </c>
      <c r="DR27">
        <f>((5/11)*100)</f>
        <v>45.454545454545453</v>
      </c>
      <c r="DS27">
        <f>((1/10)*100)</f>
        <v>10</v>
      </c>
      <c r="DT27">
        <f>((1/10)*100)</f>
        <v>10</v>
      </c>
      <c r="DU27">
        <f>((1/10)*100)</f>
        <v>10</v>
      </c>
      <c r="DV27">
        <f>((0/9)*100)</f>
        <v>0</v>
      </c>
      <c r="DW27">
        <f>((1/9)*100)</f>
        <v>11.111111111111111</v>
      </c>
      <c r="DX27">
        <f>((9/9)*100)</f>
        <v>100</v>
      </c>
      <c r="DY27">
        <f>((0/9)*100)</f>
        <v>0</v>
      </c>
      <c r="DZ27">
        <f>((1/9)*100)</f>
        <v>11.111111111111111</v>
      </c>
      <c r="EA27">
        <f>((9/9)*100)</f>
        <v>100</v>
      </c>
    </row>
    <row r="28" spans="1:131" x14ac:dyDescent="0.25">
      <c r="A28">
        <v>185.113158</v>
      </c>
      <c r="B28">
        <v>6.1622500000000002</v>
      </c>
      <c r="C28">
        <v>193.97763700000002</v>
      </c>
      <c r="D28">
        <v>5.2163209999999998</v>
      </c>
      <c r="E28">
        <v>191.96955</v>
      </c>
      <c r="F28">
        <v>8.0088010000000001</v>
      </c>
      <c r="G28">
        <v>192.19200799999999</v>
      </c>
      <c r="H28">
        <v>4.973808</v>
      </c>
      <c r="K28">
        <f>(16/200)</f>
        <v>0.08</v>
      </c>
      <c r="L28">
        <f>(15/200)</f>
        <v>7.4999999999999997E-2</v>
      </c>
      <c r="M28">
        <f>(16/200)</f>
        <v>0.08</v>
      </c>
      <c r="N28">
        <f>(16/200)</f>
        <v>0.08</v>
      </c>
      <c r="P28">
        <f>(9/200)</f>
        <v>4.4999999999999998E-2</v>
      </c>
      <c r="Q28">
        <f>(7/200)</f>
        <v>3.5000000000000003E-2</v>
      </c>
      <c r="R28">
        <f>(9/200)</f>
        <v>4.4999999999999998E-2</v>
      </c>
      <c r="S28">
        <f>(9/200)</f>
        <v>4.4999999999999998E-2</v>
      </c>
      <c r="U28">
        <f>0.08+0.045</f>
        <v>0.125</v>
      </c>
      <c r="V28">
        <f>0.075+0.035</f>
        <v>0.11</v>
      </c>
      <c r="W28">
        <f>0.08+0.045</f>
        <v>0.125</v>
      </c>
      <c r="X28">
        <f>0.08+0.045</f>
        <v>0.125</v>
      </c>
      <c r="Z28">
        <f>SQRT((ABS($A$29-$A$28)^2+(ABS($B$29-$B$28)^2)))</f>
        <v>28.223226428429907</v>
      </c>
      <c r="AA28">
        <f>SQRT((ABS($C$29-$C$28)^2+(ABS($D$29-$D$28)^2)))</f>
        <v>24.936262468417059</v>
      </c>
      <c r="AB28">
        <f>SQRT((ABS($E$29-$E$28)^2+(ABS($F$29-$F$28)^2)))</f>
        <v>27.998638817372878</v>
      </c>
      <c r="AC28">
        <f>SQRT((ABS($G$29-$G$28)^2+(ABS($H$29-$H$28)^2)))</f>
        <v>27.398342112930447</v>
      </c>
      <c r="AJ28">
        <f>1/0.125</f>
        <v>8</v>
      </c>
      <c r="AK28">
        <f>1/0.11</f>
        <v>9.0909090909090917</v>
      </c>
      <c r="AL28">
        <f>1/0.125</f>
        <v>8</v>
      </c>
      <c r="AM28">
        <f>1/0.125</f>
        <v>8</v>
      </c>
      <c r="AO28">
        <f t="shared" si="9"/>
        <v>225.78581142743926</v>
      </c>
      <c r="AP28">
        <f t="shared" si="10"/>
        <v>226.69329516742781</v>
      </c>
      <c r="AQ28">
        <f t="shared" si="11"/>
        <v>223.98911053898303</v>
      </c>
      <c r="AR28">
        <f t="shared" si="12"/>
        <v>219.18673690344357</v>
      </c>
      <c r="AV28">
        <f>((0.08/0.125)*100)</f>
        <v>64</v>
      </c>
      <c r="AW28">
        <f>((0.075/0.11)*100)</f>
        <v>68.181818181818173</v>
      </c>
      <c r="AX28">
        <f>((0.08/0.125)*100)</f>
        <v>64</v>
      </c>
      <c r="AY28">
        <f>((0.08/0.125)*100)</f>
        <v>64</v>
      </c>
      <c r="BA28">
        <f>((0.045/0.125)*100)</f>
        <v>36</v>
      </c>
      <c r="BB28">
        <f>((0.035/0.11)*100)</f>
        <v>31.818181818181824</v>
      </c>
      <c r="BC28">
        <f>((0.045/0.125)*100)</f>
        <v>36</v>
      </c>
      <c r="BD28">
        <f>((0.045/0.125)*100)</f>
        <v>36</v>
      </c>
      <c r="BF28">
        <f>ABS($B$28-$D$28)</f>
        <v>0.94592900000000046</v>
      </c>
      <c r="BG28">
        <f>ABS($F$28-$H$28)</f>
        <v>3.0349930000000001</v>
      </c>
      <c r="BL28">
        <f>SQRT((ABS($A$28-$E$28)^2+(ABS($B$28-$F$28)^2)))</f>
        <v>7.1006944627455271</v>
      </c>
      <c r="BM28">
        <f>SQRT((ABS($C$28-$G$28)^2+(ABS($D$28-$H$28)^2)))</f>
        <v>1.8020220533639708</v>
      </c>
      <c r="BO28">
        <f>SQRT((ABS($A$28-$G$28)^2+(ABS($B$28-$H$28)^2)))</f>
        <v>7.1779183409860439</v>
      </c>
      <c r="BP28">
        <f>SQRT((ABS($C$28-$E$28)^2+(ABS($D$28-$F$28)^2)))</f>
        <v>3.439528739517824</v>
      </c>
      <c r="BR28">
        <f>DEGREES(ACOS((28.2132025903526^2+29.2742902348852^2-2.74418284656198^2)/(2*28.2132025903526*29.2742902348852)))</f>
        <v>5.0470868944451244</v>
      </c>
      <c r="BS28">
        <f>DEGREES(ACOS((30.9227544031129^2+30.0404564297326^2-3.02435775689402^2)/(2*30.9227544031129*30.0404564297326)))</f>
        <v>5.4401615492348157</v>
      </c>
      <c r="BU28">
        <v>16</v>
      </c>
      <c r="BV28">
        <v>9</v>
      </c>
      <c r="BW28">
        <v>7</v>
      </c>
      <c r="BX28">
        <v>7</v>
      </c>
      <c r="BY28">
        <v>15</v>
      </c>
      <c r="BZ28">
        <v>9</v>
      </c>
      <c r="CA28">
        <v>8</v>
      </c>
      <c r="CB28">
        <v>8</v>
      </c>
      <c r="CC28">
        <v>16</v>
      </c>
      <c r="CD28">
        <v>8</v>
      </c>
      <c r="CE28">
        <v>9</v>
      </c>
      <c r="CF28">
        <v>16</v>
      </c>
      <c r="CG28">
        <v>16</v>
      </c>
      <c r="CH28">
        <v>8</v>
      </c>
      <c r="CI28">
        <v>9</v>
      </c>
      <c r="CJ28">
        <v>16</v>
      </c>
      <c r="CL28">
        <v>9</v>
      </c>
      <c r="CM28">
        <v>0</v>
      </c>
      <c r="CN28">
        <v>0</v>
      </c>
      <c r="CO28">
        <v>0</v>
      </c>
      <c r="CP28">
        <v>7</v>
      </c>
      <c r="CQ28">
        <v>0</v>
      </c>
      <c r="CR28">
        <v>2</v>
      </c>
      <c r="CS28">
        <v>2</v>
      </c>
      <c r="CT28">
        <v>9</v>
      </c>
      <c r="CU28">
        <v>0</v>
      </c>
      <c r="CV28">
        <v>2</v>
      </c>
      <c r="CW28">
        <v>9</v>
      </c>
      <c r="CX28">
        <v>9</v>
      </c>
      <c r="CY28">
        <v>0</v>
      </c>
      <c r="CZ28">
        <v>2</v>
      </c>
      <c r="DA28">
        <v>9</v>
      </c>
      <c r="DC28">
        <f>((9/16)*100)</f>
        <v>56.25</v>
      </c>
      <c r="DD28">
        <f>((7/16)*100)</f>
        <v>43.75</v>
      </c>
      <c r="DE28">
        <f>((7/16)*100)</f>
        <v>43.75</v>
      </c>
      <c r="DF28">
        <f>((9/15)*100)</f>
        <v>60</v>
      </c>
      <c r="DG28">
        <f>((8/15)*100)</f>
        <v>53.333333333333336</v>
      </c>
      <c r="DH28">
        <f>((8/15)*100)</f>
        <v>53.333333333333336</v>
      </c>
      <c r="DI28">
        <f>((8/16)*100)</f>
        <v>50</v>
      </c>
      <c r="DJ28">
        <f>((9/16)*100)</f>
        <v>56.25</v>
      </c>
      <c r="DK28">
        <f>((16/16)*100)</f>
        <v>100</v>
      </c>
      <c r="DL28">
        <f>((8/16)*100)</f>
        <v>50</v>
      </c>
      <c r="DM28">
        <f>((9/16)*100)</f>
        <v>56.25</v>
      </c>
      <c r="DN28">
        <f>((16/16)*100)</f>
        <v>100</v>
      </c>
      <c r="DP28">
        <f>((0/9)*100)</f>
        <v>0</v>
      </c>
      <c r="DQ28">
        <f>((0/9)*100)</f>
        <v>0</v>
      </c>
      <c r="DR28">
        <f>((0/9)*100)</f>
        <v>0</v>
      </c>
      <c r="DS28">
        <f>((0/7)*100)</f>
        <v>0</v>
      </c>
      <c r="DT28">
        <f>((2/7)*100)</f>
        <v>28.571428571428569</v>
      </c>
      <c r="DU28">
        <f>((2/7)*100)</f>
        <v>28.571428571428569</v>
      </c>
      <c r="DV28">
        <f>((0/9)*100)</f>
        <v>0</v>
      </c>
      <c r="DW28">
        <f>((2/9)*100)</f>
        <v>22.222222222222221</v>
      </c>
      <c r="DX28">
        <f>((9/9)*100)</f>
        <v>100</v>
      </c>
      <c r="DY28">
        <f>((0/9)*100)</f>
        <v>0</v>
      </c>
      <c r="DZ28">
        <f>((2/9)*100)</f>
        <v>22.222222222222221</v>
      </c>
      <c r="EA28">
        <f>((9/9)*100)</f>
        <v>100</v>
      </c>
    </row>
    <row r="29" spans="1:131" x14ac:dyDescent="0.25">
      <c r="A29">
        <v>213.31455399999999</v>
      </c>
      <c r="B29">
        <v>7.2721030000000004</v>
      </c>
      <c r="C29">
        <v>218.892956</v>
      </c>
      <c r="D29">
        <v>6.2381159999999998</v>
      </c>
      <c r="E29">
        <v>219.96093199999999</v>
      </c>
      <c r="F29">
        <v>8.6462249999999994</v>
      </c>
      <c r="G29">
        <v>219.57620499999999</v>
      </c>
      <c r="H29">
        <v>5.854095</v>
      </c>
      <c r="K29">
        <f>(12/200)</f>
        <v>0.06</v>
      </c>
      <c r="L29">
        <f>(16/200)</f>
        <v>0.08</v>
      </c>
      <c r="M29">
        <f>(15/200)</f>
        <v>7.4999999999999997E-2</v>
      </c>
      <c r="N29">
        <f>(17/200)</f>
        <v>8.5000000000000006E-2</v>
      </c>
      <c r="P29">
        <f>(8/200)</f>
        <v>0.04</v>
      </c>
      <c r="Q29">
        <f>(7/200)</f>
        <v>3.5000000000000003E-2</v>
      </c>
      <c r="R29">
        <f>(8/200)</f>
        <v>0.04</v>
      </c>
      <c r="S29">
        <f>(8/200)</f>
        <v>0.04</v>
      </c>
      <c r="U29">
        <f>0.06+0.04</f>
        <v>0.1</v>
      </c>
      <c r="V29">
        <f>0.08+0.035</f>
        <v>0.115</v>
      </c>
      <c r="W29">
        <f>0.075+0.04</f>
        <v>0.11499999999999999</v>
      </c>
      <c r="X29">
        <f>0.085+0.04</f>
        <v>0.125</v>
      </c>
      <c r="Z29">
        <f>SQRT((ABS($A$30-$A$29)^2+(ABS($B$30-$B$29)^2)))</f>
        <v>22.985055697220719</v>
      </c>
      <c r="AA29">
        <f>SQRT((ABS($C$30-$C$29)^2+(ABS($D$30-$D$29)^2)))</f>
        <v>26.858984827200963</v>
      </c>
      <c r="AB29">
        <f>SQRT((ABS($E$30-$E$29)^2+(ABS($F$30-$F$29)^2)))</f>
        <v>25.217284574720139</v>
      </c>
      <c r="AC29">
        <f>SQRT((ABS($G$30-$G$29)^2+(ABS($H$30-$H$29)^2)))</f>
        <v>27.339835589652303</v>
      </c>
      <c r="AJ29">
        <f>1/0.1</f>
        <v>10</v>
      </c>
      <c r="AK29">
        <f>1/0.115</f>
        <v>8.695652173913043</v>
      </c>
      <c r="AL29">
        <f>1/0.115</f>
        <v>8.695652173913043</v>
      </c>
      <c r="AM29">
        <f>1/0.125</f>
        <v>8</v>
      </c>
      <c r="AO29">
        <f t="shared" si="9"/>
        <v>229.85055697220719</v>
      </c>
      <c r="AP29">
        <f t="shared" si="10"/>
        <v>233.55638980174749</v>
      </c>
      <c r="AQ29">
        <f t="shared" si="11"/>
        <v>219.28073543234905</v>
      </c>
      <c r="AR29">
        <f t="shared" si="12"/>
        <v>218.71868471721842</v>
      </c>
      <c r="AV29">
        <f>((0.06/0.1)*100)</f>
        <v>60</v>
      </c>
      <c r="AW29">
        <f>((0.08/0.115)*100)</f>
        <v>69.565217391304344</v>
      </c>
      <c r="AX29">
        <f>((0.075/0.115)*100)</f>
        <v>65.217391304347814</v>
      </c>
      <c r="AY29">
        <f>((0.085/0.125)*100)</f>
        <v>68</v>
      </c>
      <c r="BA29">
        <f>((0.04/0.1)*100)</f>
        <v>40</v>
      </c>
      <c r="BB29">
        <f>((0.035/0.115)*100)</f>
        <v>30.434782608695656</v>
      </c>
      <c r="BC29">
        <f>((0.04/0.115)*100)</f>
        <v>34.782608695652172</v>
      </c>
      <c r="BD29">
        <f>((0.04/0.125)*100)</f>
        <v>32</v>
      </c>
      <c r="BF29">
        <f>ABS($B$29-$D$29)</f>
        <v>1.0339870000000007</v>
      </c>
      <c r="BG29">
        <f>ABS($F$29-$H$29)</f>
        <v>2.7921299999999993</v>
      </c>
      <c r="BL29">
        <f>SQRT((ABS($A$29-$E$29)^2+(ABS($B$29-$F$29)^2)))</f>
        <v>6.7869397956492863</v>
      </c>
      <c r="BM29">
        <f>SQRT((ABS($C$29-$G$29)^2+(ABS($D$29-$H$29)^2)))</f>
        <v>0.78377377121334268</v>
      </c>
      <c r="BO29">
        <f>SQRT((ABS($A$29-$G$29)^2+(ABS($B$29-$H$29)^2)))</f>
        <v>6.4202040414510977</v>
      </c>
      <c r="BP29">
        <f>SQRT((ABS($C$29-$E$29)^2+(ABS($D$29-$F$29)^2)))</f>
        <v>2.6343047835163209</v>
      </c>
      <c r="BR29">
        <f>DEGREES(ACOS((23.6487460507686^2+23.9284720433908^2-2.90482626353401^2)/(2*23.6487460507686*23.9284720433908)))</f>
        <v>6.9682852224414162</v>
      </c>
      <c r="BS29">
        <f>DEGREES(ACOS((2.74418284656198^2+24.796268062104^2-23.6487460507686^2)/(2*2.74418284656198*24.796268062104)))</f>
        <v>62.365863173920815</v>
      </c>
      <c r="BU29">
        <v>12</v>
      </c>
      <c r="BV29">
        <v>7</v>
      </c>
      <c r="BW29">
        <v>6</v>
      </c>
      <c r="BX29">
        <v>6</v>
      </c>
      <c r="BY29">
        <v>16</v>
      </c>
      <c r="BZ29">
        <v>7</v>
      </c>
      <c r="CA29">
        <v>8</v>
      </c>
      <c r="CB29">
        <v>8</v>
      </c>
      <c r="CC29">
        <v>15</v>
      </c>
      <c r="CD29">
        <v>7</v>
      </c>
      <c r="CE29">
        <v>7</v>
      </c>
      <c r="CF29">
        <v>15</v>
      </c>
      <c r="CG29">
        <v>17</v>
      </c>
      <c r="CH29">
        <v>9</v>
      </c>
      <c r="CI29">
        <v>8</v>
      </c>
      <c r="CJ29">
        <v>15</v>
      </c>
      <c r="CL29">
        <v>8</v>
      </c>
      <c r="CM29">
        <v>2</v>
      </c>
      <c r="CN29">
        <v>0</v>
      </c>
      <c r="CO29">
        <v>0</v>
      </c>
      <c r="CP29">
        <v>7</v>
      </c>
      <c r="CQ29">
        <v>2</v>
      </c>
      <c r="CR29">
        <v>0</v>
      </c>
      <c r="CS29">
        <v>0</v>
      </c>
      <c r="CT29">
        <v>8</v>
      </c>
      <c r="CU29">
        <v>2</v>
      </c>
      <c r="CV29">
        <v>0</v>
      </c>
      <c r="CW29">
        <v>8</v>
      </c>
      <c r="CX29">
        <v>8</v>
      </c>
      <c r="CY29">
        <v>2</v>
      </c>
      <c r="CZ29">
        <v>0</v>
      </c>
      <c r="DA29">
        <v>8</v>
      </c>
      <c r="DC29">
        <f>((7/12)*100)</f>
        <v>58.333333333333336</v>
      </c>
      <c r="DD29">
        <f>((6/12)*100)</f>
        <v>50</v>
      </c>
      <c r="DE29">
        <f>((6/12)*100)</f>
        <v>50</v>
      </c>
      <c r="DF29">
        <f>((7/16)*100)</f>
        <v>43.75</v>
      </c>
      <c r="DG29">
        <f>((8/16)*100)</f>
        <v>50</v>
      </c>
      <c r="DH29">
        <f>((8/16)*100)</f>
        <v>50</v>
      </c>
      <c r="DI29">
        <f>((7/15)*100)</f>
        <v>46.666666666666664</v>
      </c>
      <c r="DJ29">
        <f>((7/15)*100)</f>
        <v>46.666666666666664</v>
      </c>
      <c r="DK29">
        <f>((15/15)*100)</f>
        <v>100</v>
      </c>
      <c r="DL29">
        <f>((9/17)*100)</f>
        <v>52.941176470588239</v>
      </c>
      <c r="DM29">
        <f>((8/17)*100)</f>
        <v>47.058823529411761</v>
      </c>
      <c r="DN29">
        <f>((15/17)*100)</f>
        <v>88.235294117647058</v>
      </c>
      <c r="DP29">
        <f>((2/8)*100)</f>
        <v>25</v>
      </c>
      <c r="DQ29">
        <f>((0/8)*100)</f>
        <v>0</v>
      </c>
      <c r="DR29">
        <f>((0/8)*100)</f>
        <v>0</v>
      </c>
      <c r="DS29">
        <f>((2/7)*100)</f>
        <v>28.571428571428569</v>
      </c>
      <c r="DT29">
        <f>((0/7)*100)</f>
        <v>0</v>
      </c>
      <c r="DU29">
        <f>((0/7)*100)</f>
        <v>0</v>
      </c>
      <c r="DV29">
        <f>((2/8)*100)</f>
        <v>25</v>
      </c>
      <c r="DW29">
        <f>((0/8)*100)</f>
        <v>0</v>
      </c>
      <c r="DX29">
        <f>((8/8)*100)</f>
        <v>100</v>
      </c>
      <c r="DY29">
        <f>((2/8)*100)</f>
        <v>25</v>
      </c>
      <c r="DZ29">
        <f>((0/8)*100)</f>
        <v>0</v>
      </c>
      <c r="EA29">
        <f>((8/8)*100)</f>
        <v>100</v>
      </c>
    </row>
    <row r="30" spans="1:131" x14ac:dyDescent="0.25">
      <c r="A30">
        <v>236.297371</v>
      </c>
      <c r="B30">
        <v>7.5928959999999996</v>
      </c>
      <c r="C30">
        <v>245.75193999999999</v>
      </c>
      <c r="D30">
        <v>6.2447819999999998</v>
      </c>
      <c r="E30">
        <v>245.17676800000001</v>
      </c>
      <c r="F30">
        <v>8.9165139999999994</v>
      </c>
      <c r="G30">
        <v>246.914152</v>
      </c>
      <c r="H30">
        <v>5.5327479999999998</v>
      </c>
      <c r="K30">
        <f>(12/200)</f>
        <v>0.06</v>
      </c>
      <c r="L30">
        <f>(12/200)</f>
        <v>0.06</v>
      </c>
      <c r="P30">
        <f>(10/200)</f>
        <v>0.05</v>
      </c>
      <c r="Q30">
        <f>(9/200)</f>
        <v>4.4999999999999998E-2</v>
      </c>
      <c r="R30">
        <f>(9/200)</f>
        <v>4.4999999999999998E-2</v>
      </c>
      <c r="S30">
        <f>(11/200)</f>
        <v>5.5E-2</v>
      </c>
      <c r="U30">
        <f>0.06+0.05</f>
        <v>0.11</v>
      </c>
      <c r="V30">
        <f>0.06+0.045</f>
        <v>0.105</v>
      </c>
      <c r="Z30">
        <f>SQRT((ABS($A$31-$A$30)^2+(ABS($B$31-$B$30)^2)))</f>
        <v>24.680828334839799</v>
      </c>
      <c r="AA30">
        <f>SQRT((ABS($C$31-$C$30)^2+(ABS($D$31-$D$30)^2)))</f>
        <v>20.684295411832874</v>
      </c>
      <c r="AJ30">
        <f>1/0.11</f>
        <v>9.0909090909090917</v>
      </c>
      <c r="AK30">
        <f>1/0.105</f>
        <v>9.5238095238095237</v>
      </c>
      <c r="AO30">
        <f t="shared" si="9"/>
        <v>224.3711666803618</v>
      </c>
      <c r="AP30">
        <f t="shared" si="10"/>
        <v>196.99328963650356</v>
      </c>
      <c r="AV30">
        <f>((0.06/0.11)*100)</f>
        <v>54.54545454545454</v>
      </c>
      <c r="AW30">
        <f>((0.06/0.105)*100)</f>
        <v>57.142857142857139</v>
      </c>
      <c r="BA30">
        <f>((0.05/0.11)*100)</f>
        <v>45.45454545454546</v>
      </c>
      <c r="BB30">
        <f>((0.045/0.105)*100)</f>
        <v>42.857142857142854</v>
      </c>
      <c r="BF30">
        <f>ABS($B$30-$D$30)</f>
        <v>1.3481139999999998</v>
      </c>
      <c r="BG30">
        <f>ABS($F$30-$H$30)</f>
        <v>3.3837659999999996</v>
      </c>
      <c r="BI30">
        <v>3.6320375</v>
      </c>
      <c r="BJ30">
        <v>2.7951004999999998</v>
      </c>
      <c r="BL30">
        <f>SQRT((ABS($A$30-$E$30)^2+(ABS($B$30-$F$30)^2)))</f>
        <v>8.97750832322272</v>
      </c>
      <c r="BM30">
        <f>SQRT((ABS($C$30-$G$30)^2+(ABS($D$30-$H$30)^2)))</f>
        <v>1.3629853814696713</v>
      </c>
      <c r="BO30">
        <f>SQRT((ABS($A$30-$G$30)^2+(ABS($B$30-$H$30)^2)))</f>
        <v>10.814816160428483</v>
      </c>
      <c r="BP30">
        <f>SQRT((ABS($C$30-$E$30)^2+(ABS($D$30-$F$30)^2)))</f>
        <v>2.7329425002015637</v>
      </c>
      <c r="BU30">
        <v>12</v>
      </c>
      <c r="BV30">
        <v>4</v>
      </c>
      <c r="BW30">
        <v>7</v>
      </c>
      <c r="BX30">
        <v>9</v>
      </c>
      <c r="BY30">
        <v>12</v>
      </c>
      <c r="BZ30">
        <v>4</v>
      </c>
      <c r="CA30">
        <v>4</v>
      </c>
      <c r="CB30">
        <v>1</v>
      </c>
      <c r="CL30">
        <v>10</v>
      </c>
      <c r="CM30">
        <v>1</v>
      </c>
      <c r="CN30">
        <v>2</v>
      </c>
      <c r="CO30">
        <v>2</v>
      </c>
      <c r="CP30">
        <v>9</v>
      </c>
      <c r="CQ30">
        <v>1</v>
      </c>
      <c r="CR30">
        <v>1</v>
      </c>
      <c r="CS30">
        <v>0</v>
      </c>
      <c r="CT30">
        <v>9</v>
      </c>
      <c r="CU30">
        <v>4</v>
      </c>
      <c r="CV30">
        <v>1</v>
      </c>
      <c r="CW30">
        <v>7</v>
      </c>
      <c r="CX30">
        <v>11</v>
      </c>
      <c r="CY30">
        <v>8</v>
      </c>
      <c r="CZ30">
        <v>0</v>
      </c>
      <c r="DA30">
        <v>7</v>
      </c>
      <c r="DC30">
        <f>((4/12)*100)</f>
        <v>33.333333333333329</v>
      </c>
      <c r="DD30">
        <f>((7/12)*100)</f>
        <v>58.333333333333336</v>
      </c>
      <c r="DE30">
        <f>((9/12)*100)</f>
        <v>75</v>
      </c>
      <c r="DF30">
        <f>((4/12)*100)</f>
        <v>33.333333333333329</v>
      </c>
      <c r="DG30">
        <f>((4/12)*100)</f>
        <v>33.333333333333329</v>
      </c>
      <c r="DH30">
        <f>((1/12)*100)</f>
        <v>8.3333333333333321</v>
      </c>
      <c r="DP30">
        <f>((1/10)*100)</f>
        <v>10</v>
      </c>
      <c r="DQ30">
        <f>((2/10)*100)</f>
        <v>20</v>
      </c>
      <c r="DR30">
        <f>((2/10)*100)</f>
        <v>20</v>
      </c>
      <c r="DS30">
        <f>((1/9)*100)</f>
        <v>11.111111111111111</v>
      </c>
      <c r="DT30">
        <f>((1/9)*100)</f>
        <v>11.111111111111111</v>
      </c>
      <c r="DU30">
        <f>((0/9)*100)</f>
        <v>0</v>
      </c>
      <c r="DV30">
        <f>((4/9)*100)</f>
        <v>44.444444444444443</v>
      </c>
      <c r="DW30">
        <f>((1/9)*100)</f>
        <v>11.111111111111111</v>
      </c>
      <c r="DX30">
        <f>((7/9)*100)</f>
        <v>77.777777777777786</v>
      </c>
      <c r="DY30">
        <f>((8/11)*100)</f>
        <v>72.727272727272734</v>
      </c>
      <c r="DZ30">
        <f>((0/11)*100)</f>
        <v>0</v>
      </c>
      <c r="EA30">
        <f>((7/11)*100)</f>
        <v>63.636363636363633</v>
      </c>
    </row>
    <row r="31" spans="1:131" x14ac:dyDescent="0.25">
      <c r="A31">
        <v>260.96247699999998</v>
      </c>
      <c r="B31">
        <v>6.7120819999999997</v>
      </c>
      <c r="C31">
        <v>266.35306000000003</v>
      </c>
      <c r="D31">
        <v>4.3916950000000003</v>
      </c>
      <c r="P31">
        <f>(13/200)</f>
        <v>6.5000000000000002E-2</v>
      </c>
      <c r="BF31">
        <f>ABS($B$31-$D$31)</f>
        <v>2.3203869999999993</v>
      </c>
      <c r="CL31">
        <v>13</v>
      </c>
      <c r="CM31">
        <v>5</v>
      </c>
      <c r="CN31">
        <v>4</v>
      </c>
      <c r="CO31">
        <v>8</v>
      </c>
      <c r="DP31">
        <f>((5/13)*100)</f>
        <v>38.461538461538467</v>
      </c>
      <c r="DQ31">
        <f>((4/13)*100)</f>
        <v>30.76923076923077</v>
      </c>
      <c r="DR31">
        <f>((8/13)*100)</f>
        <v>61.53846153846154</v>
      </c>
    </row>
    <row r="32" spans="1:131" x14ac:dyDescent="0.25">
      <c r="A32" t="s">
        <v>22</v>
      </c>
      <c r="B32" t="s">
        <v>22</v>
      </c>
      <c r="C32" t="s">
        <v>22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BR32">
        <f>DEGREES(ACOS((28.1461057530125^2+29.7506069177197^2-3.43878824209517^2)/(2*28.1461057530125*29.7506069177197)))</f>
        <v>6.0249892148755153</v>
      </c>
      <c r="BS32">
        <f>DEGREES(ACOS((30.8032224143658^2+28.8712532862201^2-3.43878824209517^2)/(2*30.8032224143658*28.8712532862201)))</f>
        <v>5.4677024202412072</v>
      </c>
    </row>
    <row r="33" spans="1:131" x14ac:dyDescent="0.25">
      <c r="A33">
        <v>36.933750000000003</v>
      </c>
      <c r="B33">
        <v>6.6372640000000001</v>
      </c>
      <c r="C33">
        <v>32.089649000000001</v>
      </c>
      <c r="D33">
        <v>5.9014629999999997</v>
      </c>
      <c r="E33">
        <v>34.558199000000002</v>
      </c>
      <c r="F33">
        <v>8.632206</v>
      </c>
      <c r="G33">
        <v>32.076965000000001</v>
      </c>
      <c r="H33">
        <v>5.6588969999999996</v>
      </c>
      <c r="K33">
        <f>(16/200)</f>
        <v>0.08</v>
      </c>
      <c r="L33">
        <f>(14/200)</f>
        <v>7.0000000000000007E-2</v>
      </c>
      <c r="M33">
        <f>(14/200)</f>
        <v>7.0000000000000007E-2</v>
      </c>
      <c r="N33">
        <f>(14/200)</f>
        <v>7.0000000000000007E-2</v>
      </c>
      <c r="P33">
        <f>(7/200)</f>
        <v>3.5000000000000003E-2</v>
      </c>
      <c r="Q33">
        <f>(9/200)</f>
        <v>4.4999999999999998E-2</v>
      </c>
      <c r="R33">
        <f>(9/200)</f>
        <v>4.4999999999999998E-2</v>
      </c>
      <c r="S33">
        <f>(9/200)</f>
        <v>4.4999999999999998E-2</v>
      </c>
      <c r="U33">
        <f>0.08+0.035</f>
        <v>0.115</v>
      </c>
      <c r="V33">
        <f>0.07+0.045</f>
        <v>0.115</v>
      </c>
      <c r="W33">
        <f>0.07+0.045</f>
        <v>0.115</v>
      </c>
      <c r="X33">
        <f>0.07+0.045</f>
        <v>0.115</v>
      </c>
      <c r="Z33">
        <f>SQRT((ABS($A$34-$A$33)^2+(ABS($B$34-$B$33)^2)))</f>
        <v>27.820747654653196</v>
      </c>
      <c r="AA33">
        <f>SQRT((ABS($C$34-$C$33)^2+(ABS($D$34-$D$33)^2)))</f>
        <v>27.527793171281274</v>
      </c>
      <c r="AB33">
        <f>SQRT((ABS($E$34-$E$33)^2+(ABS($F$34-$F$33)^2)))</f>
        <v>28.447166680653819</v>
      </c>
      <c r="AC33">
        <f>SQRT((ABS($G$34-$G$33)^2+(ABS($H$34-$H$33)^2)))</f>
        <v>29.469633316403275</v>
      </c>
      <c r="AJ33">
        <f>1/0.115</f>
        <v>8.695652173913043</v>
      </c>
      <c r="AK33">
        <f>1/0.115</f>
        <v>8.695652173913043</v>
      </c>
      <c r="AL33">
        <f>1/0.115</f>
        <v>8.695652173913043</v>
      </c>
      <c r="AM33">
        <f>1/0.115</f>
        <v>8.695652173913043</v>
      </c>
      <c r="AO33">
        <f t="shared" ref="AO33:AO40" si="13">$Z33/$U33</f>
        <v>241.91954482307125</v>
      </c>
      <c r="AP33">
        <f t="shared" ref="AP33:AP40" si="14">$AA33/$V33</f>
        <v>239.37211453288063</v>
      </c>
      <c r="AQ33">
        <f t="shared" ref="AQ33:AQ39" si="15">$AB33/$W33</f>
        <v>247.36666678829405</v>
      </c>
      <c r="AR33">
        <f t="shared" ref="AR33:AR39" si="16">$AC33/$X33</f>
        <v>256.2576810122024</v>
      </c>
      <c r="AV33">
        <f>((0.08/0.115)*100)</f>
        <v>69.565217391304344</v>
      </c>
      <c r="AW33">
        <f>((0.07/0.115)*100)</f>
        <v>60.869565217391312</v>
      </c>
      <c r="AX33">
        <f>((0.07/0.115)*100)</f>
        <v>60.869565217391312</v>
      </c>
      <c r="AY33">
        <f>((0.07/0.115)*100)</f>
        <v>60.869565217391312</v>
      </c>
      <c r="BA33">
        <f>((0.035/0.115)*100)</f>
        <v>30.434782608695656</v>
      </c>
      <c r="BB33">
        <f>((0.045/0.115)*100)</f>
        <v>39.130434782608688</v>
      </c>
      <c r="BC33">
        <f>((0.045/0.115)*100)</f>
        <v>39.130434782608688</v>
      </c>
      <c r="BD33">
        <f>((0.045/0.115)*100)</f>
        <v>39.130434782608688</v>
      </c>
      <c r="BF33">
        <f>ABS($B$33-$D$33)</f>
        <v>0.73580100000000037</v>
      </c>
      <c r="BG33">
        <f>ABS($F$33-$H$33)</f>
        <v>2.9733090000000004</v>
      </c>
      <c r="BL33">
        <f>SQRT((ABS($A$33-$E$33)^2+(ABS($B$33-$F$33)^2)))</f>
        <v>3.1021018901649584</v>
      </c>
      <c r="BM33">
        <f>SQRT((ABS($C$33-$G$33)^2+(ABS($D$33-$H$33)^2)))</f>
        <v>0.24289740264564386</v>
      </c>
      <c r="BO33">
        <f>SQRT((ABS($A$33-$G$33)^2+(ABS($B$33-$H$33)^2)))</f>
        <v>4.9543478403230852</v>
      </c>
      <c r="BP33">
        <f>SQRT((ABS($C$33-$E$33)^2+(ABS($D$33-$F$33)^2)))</f>
        <v>3.6811270603646653</v>
      </c>
      <c r="BR33">
        <f>DEGREES(ACOS((29.347522734739^2+30.5849889778076^2-3.9251589820471^2)/(2*29.347522734739*30.5849889778076)))</f>
        <v>7.1283330572552517</v>
      </c>
      <c r="BS33">
        <f>DEGREES(ACOS((37.4527058822268^2+35.8144525346577^2-2.85757123708438^2)/(2*37.4527058822268*35.8144525346577)))</f>
        <v>3.6634393569115788</v>
      </c>
      <c r="BU33">
        <v>16</v>
      </c>
      <c r="BV33">
        <v>11</v>
      </c>
      <c r="BW33">
        <v>9</v>
      </c>
      <c r="BX33">
        <v>10</v>
      </c>
      <c r="BY33">
        <v>14</v>
      </c>
      <c r="BZ33">
        <v>11</v>
      </c>
      <c r="CA33">
        <v>5</v>
      </c>
      <c r="CB33">
        <v>5</v>
      </c>
      <c r="CC33">
        <v>14</v>
      </c>
      <c r="CD33">
        <v>9</v>
      </c>
      <c r="CE33">
        <v>6</v>
      </c>
      <c r="CF33">
        <v>13</v>
      </c>
      <c r="CG33">
        <v>14</v>
      </c>
      <c r="CH33">
        <v>10</v>
      </c>
      <c r="CI33">
        <v>6</v>
      </c>
      <c r="CJ33">
        <v>13</v>
      </c>
      <c r="CL33">
        <v>7</v>
      </c>
      <c r="CM33">
        <v>4</v>
      </c>
      <c r="CN33">
        <v>2</v>
      </c>
      <c r="CO33">
        <v>3</v>
      </c>
      <c r="CP33">
        <v>9</v>
      </c>
      <c r="CQ33">
        <v>4</v>
      </c>
      <c r="CR33">
        <v>0</v>
      </c>
      <c r="CS33">
        <v>0</v>
      </c>
      <c r="CT33">
        <v>9</v>
      </c>
      <c r="CU33">
        <v>2</v>
      </c>
      <c r="CV33">
        <v>0</v>
      </c>
      <c r="CW33">
        <v>8</v>
      </c>
      <c r="CX33">
        <v>9</v>
      </c>
      <c r="CY33">
        <v>3</v>
      </c>
      <c r="CZ33">
        <v>0</v>
      </c>
      <c r="DA33">
        <v>8</v>
      </c>
      <c r="DC33">
        <f>((11/16)*100)</f>
        <v>68.75</v>
      </c>
      <c r="DD33">
        <f>((9/16)*100)</f>
        <v>56.25</v>
      </c>
      <c r="DE33">
        <f>((10/16)*100)</f>
        <v>62.5</v>
      </c>
      <c r="DF33">
        <f>((11/14)*100)</f>
        <v>78.571428571428569</v>
      </c>
      <c r="DG33">
        <f>((5/14)*100)</f>
        <v>35.714285714285715</v>
      </c>
      <c r="DH33">
        <f>((5/14)*100)</f>
        <v>35.714285714285715</v>
      </c>
      <c r="DI33">
        <f>((9/14)*100)</f>
        <v>64.285714285714292</v>
      </c>
      <c r="DJ33">
        <f>((6/14)*100)</f>
        <v>42.857142857142854</v>
      </c>
      <c r="DK33">
        <f>((13/14)*100)</f>
        <v>92.857142857142861</v>
      </c>
      <c r="DL33">
        <f>((10/14)*100)</f>
        <v>71.428571428571431</v>
      </c>
      <c r="DM33">
        <f>((6/14)*100)</f>
        <v>42.857142857142854</v>
      </c>
      <c r="DN33">
        <f>((13/14)*100)</f>
        <v>92.857142857142861</v>
      </c>
      <c r="DP33">
        <f>((4/7)*100)</f>
        <v>57.142857142857139</v>
      </c>
      <c r="DQ33">
        <f>((2/7)*100)</f>
        <v>28.571428571428569</v>
      </c>
      <c r="DR33">
        <f>((3/7)*100)</f>
        <v>42.857142857142854</v>
      </c>
      <c r="DS33">
        <f>((4/9)*100)</f>
        <v>44.444444444444443</v>
      </c>
      <c r="DT33">
        <f>((0/9)*100)</f>
        <v>0</v>
      </c>
      <c r="DU33">
        <f>((0/9)*100)</f>
        <v>0</v>
      </c>
      <c r="DV33">
        <f>((2/9)*100)</f>
        <v>22.222222222222221</v>
      </c>
      <c r="DW33">
        <f>((0/9)*100)</f>
        <v>0</v>
      </c>
      <c r="DX33">
        <f>((8/9)*100)</f>
        <v>88.888888888888886</v>
      </c>
      <c r="DY33">
        <f>((3/9)*100)</f>
        <v>33.333333333333329</v>
      </c>
      <c r="DZ33">
        <f>((0/9)*100)</f>
        <v>0</v>
      </c>
      <c r="EA33">
        <f>((8/9)*100)</f>
        <v>88.888888888888886</v>
      </c>
    </row>
    <row r="34" spans="1:131" x14ac:dyDescent="0.25">
      <c r="A34">
        <v>64.75394399999999</v>
      </c>
      <c r="B34">
        <v>6.8127800000000001</v>
      </c>
      <c r="C34">
        <v>59.608387</v>
      </c>
      <c r="D34">
        <v>5.195449</v>
      </c>
      <c r="E34">
        <v>62.989413999999996</v>
      </c>
      <c r="F34">
        <v>7.6796800000000003</v>
      </c>
      <c r="G34">
        <v>61.512385999999999</v>
      </c>
      <c r="H34">
        <v>4.2392919999999998</v>
      </c>
      <c r="K34">
        <f>(13/200)</f>
        <v>6.5000000000000002E-2</v>
      </c>
      <c r="L34">
        <f>(13/200)</f>
        <v>6.5000000000000002E-2</v>
      </c>
      <c r="M34">
        <f>(13/200)</f>
        <v>6.5000000000000002E-2</v>
      </c>
      <c r="N34">
        <f>(14/200)</f>
        <v>7.0000000000000007E-2</v>
      </c>
      <c r="P34">
        <f>(6/200)</f>
        <v>0.03</v>
      </c>
      <c r="Q34">
        <f>(8/200)</f>
        <v>0.04</v>
      </c>
      <c r="R34">
        <f>(8/200)</f>
        <v>0.04</v>
      </c>
      <c r="S34">
        <f>(8/200)</f>
        <v>0.04</v>
      </c>
      <c r="U34">
        <f>0.065+0.03</f>
        <v>9.5000000000000001E-2</v>
      </c>
      <c r="V34">
        <f>0.065+0.04</f>
        <v>0.10500000000000001</v>
      </c>
      <c r="W34">
        <f>0.065+0.04</f>
        <v>0.10500000000000001</v>
      </c>
      <c r="X34">
        <f>0.07+0.04</f>
        <v>0.11000000000000001</v>
      </c>
      <c r="Z34">
        <f>SQRT((ABS($A$35-$A$34)^2+(ABS($B$35-$B$34)^2)))</f>
        <v>21.92720654740614</v>
      </c>
      <c r="AA34">
        <f>SQRT((ABS($C$35-$C$34)^2+(ABS($D$35-$D$34)^2)))</f>
        <v>23.048046374058355</v>
      </c>
      <c r="AB34">
        <f>SQRT((ABS($E$35-$E$34)^2+(ABS($F$35-$F$34)^2)))</f>
        <v>23.622304482178585</v>
      </c>
      <c r="AC34">
        <f>SQRT((ABS($G$35-$G$34)^2+(ABS($H$35-$H$34)^2)))</f>
        <v>24.422216992188091</v>
      </c>
      <c r="AJ34">
        <f>1/0.095</f>
        <v>10.526315789473685</v>
      </c>
      <c r="AK34">
        <f>1/0.105</f>
        <v>9.5238095238095237</v>
      </c>
      <c r="AL34">
        <f>1/0.105</f>
        <v>9.5238095238095237</v>
      </c>
      <c r="AM34">
        <f>1/0.11</f>
        <v>9.0909090909090917</v>
      </c>
      <c r="AO34">
        <f t="shared" si="13"/>
        <v>230.81270049901201</v>
      </c>
      <c r="AP34">
        <f t="shared" si="14"/>
        <v>219.50520356246051</v>
      </c>
      <c r="AQ34">
        <f t="shared" si="15"/>
        <v>224.97432840170077</v>
      </c>
      <c r="AR34">
        <f t="shared" si="16"/>
        <v>222.02015447443716</v>
      </c>
      <c r="AV34">
        <f>((0.065/0.095)*100)</f>
        <v>68.421052631578945</v>
      </c>
      <c r="AW34">
        <f>((0.065/0.105)*100)</f>
        <v>61.904761904761905</v>
      </c>
      <c r="AX34">
        <f>((0.065/0.105)*100)</f>
        <v>61.904761904761905</v>
      </c>
      <c r="AY34">
        <f>((0.07/0.11)*100)</f>
        <v>63.636363636363647</v>
      </c>
      <c r="BA34">
        <f>((0.03/0.095)*100)</f>
        <v>31.578947368421051</v>
      </c>
      <c r="BB34">
        <f>((0.04/0.105)*100)</f>
        <v>38.095238095238102</v>
      </c>
      <c r="BC34">
        <f>((0.04/0.105)*100)</f>
        <v>38.095238095238102</v>
      </c>
      <c r="BD34">
        <f>((0.04/0.11)*100)</f>
        <v>36.363636363636367</v>
      </c>
      <c r="BF34">
        <f>ABS($B$34-$D$34)</f>
        <v>1.6173310000000001</v>
      </c>
      <c r="BG34">
        <f>ABS($F$34-$H$34)</f>
        <v>3.4403880000000004</v>
      </c>
      <c r="BL34">
        <f>SQRT((ABS($A$34-$E$34)^2+(ABS($B$34-$F$34)^2)))</f>
        <v>1.9659811115318422</v>
      </c>
      <c r="BM34">
        <f>SQRT((ABS($C$34-$G$34)^2+(ABS($D$34-$H$34)^2)))</f>
        <v>2.1305981321333207</v>
      </c>
      <c r="BO34">
        <f>SQRT((ABS($A$34-$G$34)^2+(ABS($B$34-$H$34)^2)))</f>
        <v>4.1389055018818617</v>
      </c>
      <c r="BP34">
        <f>SQRT((ABS($C$34-$E$34)^2+(ABS($D$34-$F$34)^2)))</f>
        <v>4.1955628032589356</v>
      </c>
      <c r="BR34">
        <f>DEGREES(ACOS((27.7520452962036^2+27.3658118539086^2-2.69633700385764^2)/(2*27.7520452962036*27.3658118539086)))</f>
        <v>5.5502560103310454</v>
      </c>
      <c r="BS34">
        <f>DEGREES(ACOS((33.345083720333^2+33.1665572100912^2-2.93083311420763^2)/(2*33.345083720333*33.1665572100912)))</f>
        <v>5.0417410834744523</v>
      </c>
      <c r="BU34">
        <v>13</v>
      </c>
      <c r="BV34">
        <v>10</v>
      </c>
      <c r="BW34">
        <v>6</v>
      </c>
      <c r="BX34">
        <v>7</v>
      </c>
      <c r="BY34">
        <v>13</v>
      </c>
      <c r="BZ34">
        <v>10</v>
      </c>
      <c r="CA34">
        <v>5</v>
      </c>
      <c r="CB34">
        <v>5</v>
      </c>
      <c r="CC34">
        <v>13</v>
      </c>
      <c r="CD34">
        <v>6</v>
      </c>
      <c r="CE34">
        <v>6</v>
      </c>
      <c r="CF34">
        <v>13</v>
      </c>
      <c r="CG34">
        <v>14</v>
      </c>
      <c r="CH34">
        <v>7</v>
      </c>
      <c r="CI34">
        <v>7</v>
      </c>
      <c r="CJ34">
        <v>13</v>
      </c>
      <c r="CL34">
        <v>6</v>
      </c>
      <c r="CM34">
        <v>3</v>
      </c>
      <c r="CN34">
        <v>1</v>
      </c>
      <c r="CO34">
        <v>2</v>
      </c>
      <c r="CP34">
        <v>8</v>
      </c>
      <c r="CQ34">
        <v>3</v>
      </c>
      <c r="CR34">
        <v>0</v>
      </c>
      <c r="CS34">
        <v>0</v>
      </c>
      <c r="CT34">
        <v>8</v>
      </c>
      <c r="CU34">
        <v>1</v>
      </c>
      <c r="CV34">
        <v>0</v>
      </c>
      <c r="CW34">
        <v>7</v>
      </c>
      <c r="CX34">
        <v>8</v>
      </c>
      <c r="CY34">
        <v>2</v>
      </c>
      <c r="CZ34">
        <v>0</v>
      </c>
      <c r="DA34">
        <v>7</v>
      </c>
      <c r="DC34">
        <f>((10/13)*100)</f>
        <v>76.923076923076934</v>
      </c>
      <c r="DD34">
        <f>((6/13)*100)</f>
        <v>46.153846153846153</v>
      </c>
      <c r="DE34">
        <f>((7/13)*100)</f>
        <v>53.846153846153847</v>
      </c>
      <c r="DF34">
        <f>((10/13)*100)</f>
        <v>76.923076923076934</v>
      </c>
      <c r="DG34">
        <f>((5/13)*100)</f>
        <v>38.461538461538467</v>
      </c>
      <c r="DH34">
        <f>((5/13)*100)</f>
        <v>38.461538461538467</v>
      </c>
      <c r="DI34">
        <f>((6/13)*100)</f>
        <v>46.153846153846153</v>
      </c>
      <c r="DJ34">
        <f>((6/13)*100)</f>
        <v>46.153846153846153</v>
      </c>
      <c r="DK34">
        <f>((13/13)*100)</f>
        <v>100</v>
      </c>
      <c r="DL34">
        <f>((7/14)*100)</f>
        <v>50</v>
      </c>
      <c r="DM34">
        <f>((7/14)*100)</f>
        <v>50</v>
      </c>
      <c r="DN34">
        <f>((13/14)*100)</f>
        <v>92.857142857142861</v>
      </c>
      <c r="DP34">
        <f>((3/6)*100)</f>
        <v>50</v>
      </c>
      <c r="DQ34">
        <f>((1/6)*100)</f>
        <v>16.666666666666664</v>
      </c>
      <c r="DR34">
        <f>((2/6)*100)</f>
        <v>33.333333333333329</v>
      </c>
      <c r="DS34">
        <f>((3/8)*100)</f>
        <v>37.5</v>
      </c>
      <c r="DT34">
        <f>((0/8)*100)</f>
        <v>0</v>
      </c>
      <c r="DU34">
        <f>((0/8)*100)</f>
        <v>0</v>
      </c>
      <c r="DV34">
        <f>((1/8)*100)</f>
        <v>12.5</v>
      </c>
      <c r="DW34">
        <f>((0/8)*100)</f>
        <v>0</v>
      </c>
      <c r="DX34">
        <f>((7/8)*100)</f>
        <v>87.5</v>
      </c>
      <c r="DY34">
        <f>((2/8)*100)</f>
        <v>25</v>
      </c>
      <c r="DZ34">
        <f>((0/8)*100)</f>
        <v>0</v>
      </c>
      <c r="EA34">
        <f>((7/8)*100)</f>
        <v>87.5</v>
      </c>
    </row>
    <row r="35" spans="1:131" x14ac:dyDescent="0.25">
      <c r="A35">
        <v>86.676753000000005</v>
      </c>
      <c r="B35">
        <v>7.2519070000000001</v>
      </c>
      <c r="C35">
        <v>82.646649000000011</v>
      </c>
      <c r="D35">
        <v>5.8669589999999996</v>
      </c>
      <c r="E35">
        <v>86.600979000000009</v>
      </c>
      <c r="F35">
        <v>8.3919069999999998</v>
      </c>
      <c r="G35">
        <v>85.919174000000012</v>
      </c>
      <c r="H35">
        <v>5.1072680000000004</v>
      </c>
      <c r="K35">
        <f>(14/200)</f>
        <v>7.0000000000000007E-2</v>
      </c>
      <c r="L35">
        <f>(15/200)</f>
        <v>7.4999999999999997E-2</v>
      </c>
      <c r="M35">
        <f>(15/200)</f>
        <v>7.4999999999999997E-2</v>
      </c>
      <c r="N35">
        <f>(16/200)</f>
        <v>0.08</v>
      </c>
      <c r="P35">
        <f>(8/200)</f>
        <v>0.04</v>
      </c>
      <c r="Q35">
        <f>(7/200)</f>
        <v>3.5000000000000003E-2</v>
      </c>
      <c r="R35">
        <f>(8/200)</f>
        <v>0.04</v>
      </c>
      <c r="S35">
        <f>(7/200)</f>
        <v>3.5000000000000003E-2</v>
      </c>
      <c r="U35">
        <f>0.07+0.04</f>
        <v>0.11000000000000001</v>
      </c>
      <c r="V35">
        <f>0.075+0.035</f>
        <v>0.11</v>
      </c>
      <c r="W35">
        <f>0.075+0.04</f>
        <v>0.11499999999999999</v>
      </c>
      <c r="X35">
        <f>0.08+0.035</f>
        <v>0.115</v>
      </c>
      <c r="Z35">
        <f>SQRT((ABS($A$36-$A$35)^2+(ABS($B$36-$B$35)^2)))</f>
        <v>30.786741827850548</v>
      </c>
      <c r="AA35">
        <f>SQRT((ABS($C$36-$C$35)^2+(ABS($D$36-$D$35)^2)))</f>
        <v>29.59608631697526</v>
      </c>
      <c r="AB35">
        <f>SQRT((ABS($E$36-$E$35)^2+(ABS($F$36-$F$35)^2)))</f>
        <v>32.273040798820624</v>
      </c>
      <c r="AC35">
        <f>SQRT((ABS($G$36-$G$35)^2+(ABS($H$36-$H$35)^2)))</f>
        <v>33.134703996178096</v>
      </c>
      <c r="AJ35">
        <f>1/0.11</f>
        <v>9.0909090909090917</v>
      </c>
      <c r="AK35">
        <f>1/0.11</f>
        <v>9.0909090909090917</v>
      </c>
      <c r="AL35">
        <f>1/0.115</f>
        <v>8.695652173913043</v>
      </c>
      <c r="AM35">
        <f>1/0.115</f>
        <v>8.695652173913043</v>
      </c>
      <c r="AO35">
        <f t="shared" si="13"/>
        <v>279.8794711622777</v>
      </c>
      <c r="AP35">
        <f t="shared" si="14"/>
        <v>269.05533015432053</v>
      </c>
      <c r="AQ35">
        <f t="shared" si="15"/>
        <v>280.63513738104893</v>
      </c>
      <c r="AR35">
        <f t="shared" si="16"/>
        <v>288.12786083633125</v>
      </c>
      <c r="AV35">
        <f>((0.07/0.11)*100)</f>
        <v>63.636363636363647</v>
      </c>
      <c r="AW35">
        <f>((0.075/0.11)*100)</f>
        <v>68.181818181818173</v>
      </c>
      <c r="AX35">
        <f>((0.075/0.115)*100)</f>
        <v>65.217391304347814</v>
      </c>
      <c r="AY35">
        <f>((0.08/0.115)*100)</f>
        <v>69.565217391304344</v>
      </c>
      <c r="BA35">
        <f>((0.04/0.11)*100)</f>
        <v>36.363636363636367</v>
      </c>
      <c r="BB35">
        <f>((0.035/0.11)*100)</f>
        <v>31.818181818181824</v>
      </c>
      <c r="BC35">
        <f>((0.04/0.115)*100)</f>
        <v>34.782608695652172</v>
      </c>
      <c r="BD35">
        <f>((0.035/0.115)*100)</f>
        <v>30.434782608695656</v>
      </c>
      <c r="BF35">
        <f>ABS($B$35-$D$35)</f>
        <v>1.3849480000000005</v>
      </c>
      <c r="BG35">
        <f>ABS($F$35-$H$35)</f>
        <v>3.2846389999999994</v>
      </c>
      <c r="BL35">
        <f>SQRT((ABS($A$35-$E$35)^2+(ABS($B$35-$F$35)^2)))</f>
        <v>1.1425155137134895</v>
      </c>
      <c r="BM35">
        <f>SQRT((ABS($C$35-$G$35)^2+(ABS($D$35-$H$35)^2)))</f>
        <v>3.3595461436191068</v>
      </c>
      <c r="BO35">
        <f>SQRT((ABS($A$35-$G$35)^2+(ABS($B$35-$H$35)^2)))</f>
        <v>2.274511459975963</v>
      </c>
      <c r="BP35">
        <f>SQRT((ABS($C$35-$E$35)^2+(ABS($D$35-$F$35)^2)))</f>
        <v>4.6917041841535569</v>
      </c>
      <c r="BR35">
        <f>DEGREES(ACOS((26.1414702401438^2+25.7615972704444^2-2.26071462280979^2)/(2*26.1414702401438*25.7615972704444)))</f>
        <v>4.9218818280262999</v>
      </c>
      <c r="BU35">
        <v>14</v>
      </c>
      <c r="BV35">
        <v>11</v>
      </c>
      <c r="BW35">
        <v>7</v>
      </c>
      <c r="BX35">
        <v>8</v>
      </c>
      <c r="BY35">
        <v>15</v>
      </c>
      <c r="BZ35">
        <v>11</v>
      </c>
      <c r="CA35">
        <v>7</v>
      </c>
      <c r="CB35">
        <v>8</v>
      </c>
      <c r="CC35">
        <v>15</v>
      </c>
      <c r="CD35">
        <v>7</v>
      </c>
      <c r="CE35">
        <v>8</v>
      </c>
      <c r="CF35">
        <v>15</v>
      </c>
      <c r="CG35">
        <v>16</v>
      </c>
      <c r="CH35">
        <v>8</v>
      </c>
      <c r="CI35">
        <v>9</v>
      </c>
      <c r="CJ35">
        <v>15</v>
      </c>
      <c r="CL35">
        <v>8</v>
      </c>
      <c r="CM35">
        <v>4</v>
      </c>
      <c r="CN35">
        <v>1</v>
      </c>
      <c r="CO35">
        <v>1</v>
      </c>
      <c r="CP35">
        <v>7</v>
      </c>
      <c r="CQ35">
        <v>4</v>
      </c>
      <c r="CR35">
        <v>0</v>
      </c>
      <c r="CS35">
        <v>0</v>
      </c>
      <c r="CT35">
        <v>8</v>
      </c>
      <c r="CU35">
        <v>1</v>
      </c>
      <c r="CV35">
        <v>0</v>
      </c>
      <c r="CW35">
        <v>7</v>
      </c>
      <c r="CX35">
        <v>7</v>
      </c>
      <c r="CY35">
        <v>1</v>
      </c>
      <c r="CZ35">
        <v>0</v>
      </c>
      <c r="DA35">
        <v>7</v>
      </c>
      <c r="DC35">
        <f>((11/14)*100)</f>
        <v>78.571428571428569</v>
      </c>
      <c r="DD35">
        <f>((7/14)*100)</f>
        <v>50</v>
      </c>
      <c r="DE35">
        <f>((8/14)*100)</f>
        <v>57.142857142857139</v>
      </c>
      <c r="DF35">
        <f>((11/15)*100)</f>
        <v>73.333333333333329</v>
      </c>
      <c r="DG35">
        <f>((7/15)*100)</f>
        <v>46.666666666666664</v>
      </c>
      <c r="DH35">
        <f>((8/15)*100)</f>
        <v>53.333333333333336</v>
      </c>
      <c r="DI35">
        <f>((7/15)*100)</f>
        <v>46.666666666666664</v>
      </c>
      <c r="DJ35">
        <f>((8/15)*100)</f>
        <v>53.333333333333336</v>
      </c>
      <c r="DK35">
        <f>((15/15)*100)</f>
        <v>100</v>
      </c>
      <c r="DL35">
        <f>((8/16)*100)</f>
        <v>50</v>
      </c>
      <c r="DM35">
        <f>((9/16)*100)</f>
        <v>56.25</v>
      </c>
      <c r="DN35">
        <f>((15/16)*100)</f>
        <v>93.75</v>
      </c>
      <c r="DP35">
        <f>((4/8)*100)</f>
        <v>50</v>
      </c>
      <c r="DQ35">
        <f>((1/8)*100)</f>
        <v>12.5</v>
      </c>
      <c r="DR35">
        <f>((1/8)*100)</f>
        <v>12.5</v>
      </c>
      <c r="DS35">
        <f>((4/7)*100)</f>
        <v>57.142857142857139</v>
      </c>
      <c r="DT35">
        <f t="shared" ref="DT35:DU37" si="17">((0/7)*100)</f>
        <v>0</v>
      </c>
      <c r="DU35">
        <f t="shared" si="17"/>
        <v>0</v>
      </c>
      <c r="DV35">
        <f>((1/8)*100)</f>
        <v>12.5</v>
      </c>
      <c r="DW35">
        <f>((0/8)*100)</f>
        <v>0</v>
      </c>
      <c r="DX35">
        <f>((7/8)*100)</f>
        <v>87.5</v>
      </c>
      <c r="DY35">
        <f>((1/7)*100)</f>
        <v>14.285714285714285</v>
      </c>
      <c r="DZ35">
        <f>((0/7)*100)</f>
        <v>0</v>
      </c>
      <c r="EA35">
        <f>((7/7)*100)</f>
        <v>100</v>
      </c>
    </row>
    <row r="36" spans="1:131" x14ac:dyDescent="0.25">
      <c r="A36">
        <v>117.45443200000001</v>
      </c>
      <c r="B36">
        <v>7.9988659999999996</v>
      </c>
      <c r="C36">
        <v>112.24267800000001</v>
      </c>
      <c r="D36">
        <v>5.9252060000000002</v>
      </c>
      <c r="E36">
        <v>118.86365700000002</v>
      </c>
      <c r="F36">
        <v>9.2096909999999994</v>
      </c>
      <c r="G36">
        <v>119.03494900000001</v>
      </c>
      <c r="H36">
        <v>6.2271140000000003</v>
      </c>
      <c r="K36">
        <f>(10/200)</f>
        <v>0.05</v>
      </c>
      <c r="L36">
        <f>(17/200)</f>
        <v>8.5000000000000006E-2</v>
      </c>
      <c r="M36">
        <f>(13/200)</f>
        <v>6.5000000000000002E-2</v>
      </c>
      <c r="N36">
        <f>(13/200)</f>
        <v>6.5000000000000002E-2</v>
      </c>
      <c r="P36">
        <f>(8/200)</f>
        <v>0.04</v>
      </c>
      <c r="Q36">
        <f>(7/200)</f>
        <v>3.5000000000000003E-2</v>
      </c>
      <c r="R36">
        <f>(8/200)</f>
        <v>0.04</v>
      </c>
      <c r="S36">
        <f>(8/200)</f>
        <v>0.04</v>
      </c>
      <c r="U36">
        <f>0.05+0.04</f>
        <v>0.09</v>
      </c>
      <c r="V36">
        <f>0.085+0.035</f>
        <v>0.12000000000000001</v>
      </c>
      <c r="W36">
        <f>0.065+0.04</f>
        <v>0.10500000000000001</v>
      </c>
      <c r="X36">
        <f>0.065+0.04</f>
        <v>0.10500000000000001</v>
      </c>
      <c r="Z36">
        <f>SQRT((ABS($A$37-$A$36)^2+(ABS($B$37-$B$36)^2)))</f>
        <v>32.970732268910169</v>
      </c>
      <c r="AA36">
        <f>SQRT((ABS($C$37-$C$36)^2+(ABS($D$37-$D$36)^2)))</f>
        <v>40.549825054170391</v>
      </c>
      <c r="AB36">
        <f>SQRT((ABS($E$37-$E$36)^2+(ABS($F$37-$F$36)^2)))</f>
        <v>35.616229293181092</v>
      </c>
      <c r="AC36">
        <f>SQRT((ABS($G$37-$G$36)^2+(ABS($H$37-$H$36)^2)))</f>
        <v>34.582264892018863</v>
      </c>
      <c r="AJ36">
        <f>1/0.09</f>
        <v>11.111111111111111</v>
      </c>
      <c r="AK36">
        <f>1/0.12</f>
        <v>8.3333333333333339</v>
      </c>
      <c r="AL36">
        <f>1/0.105</f>
        <v>9.5238095238095237</v>
      </c>
      <c r="AM36">
        <f>1/0.105</f>
        <v>9.5238095238095237</v>
      </c>
      <c r="AO36">
        <f t="shared" si="13"/>
        <v>366.34146965455744</v>
      </c>
      <c r="AP36">
        <f t="shared" si="14"/>
        <v>337.91520878475325</v>
      </c>
      <c r="AQ36">
        <f t="shared" si="15"/>
        <v>339.20218374458182</v>
      </c>
      <c r="AR36">
        <f t="shared" si="16"/>
        <v>329.35490373351297</v>
      </c>
      <c r="AV36">
        <f>((0.05/0.09)*100)</f>
        <v>55.555555555555557</v>
      </c>
      <c r="AW36">
        <f>((0.085/0.12)*100)</f>
        <v>70.833333333333343</v>
      </c>
      <c r="AX36">
        <f>((0.065/0.105)*100)</f>
        <v>61.904761904761905</v>
      </c>
      <c r="AY36">
        <f>((0.065/0.105)*100)</f>
        <v>61.904761904761905</v>
      </c>
      <c r="BA36">
        <f>((0.04/0.09)*100)</f>
        <v>44.44444444444445</v>
      </c>
      <c r="BB36">
        <f>((0.035/0.12)*100)</f>
        <v>29.166666666666668</v>
      </c>
      <c r="BC36">
        <f>((0.04/0.105)*100)</f>
        <v>38.095238095238102</v>
      </c>
      <c r="BD36">
        <f>((0.04/0.105)*100)</f>
        <v>38.095238095238102</v>
      </c>
      <c r="BF36">
        <f>ABS($B$36-$D$36)</f>
        <v>2.0736599999999994</v>
      </c>
      <c r="BG36">
        <f>ABS($F$36-$H$36)</f>
        <v>2.9825769999999991</v>
      </c>
      <c r="BL36">
        <f>SQRT((ABS($A$36-$E$36)^2+(ABS($B$36-$F$36)^2)))</f>
        <v>1.8579591710395624</v>
      </c>
      <c r="BM36">
        <f>SQRT((ABS($C$36-$G$36)^2+(ABS($D$36-$H$36)^2)))</f>
        <v>6.7989774067800077</v>
      </c>
      <c r="BO36">
        <f>SQRT((ABS($A$36-$G$36)^2+(ABS($B$36-$H$36)^2)))</f>
        <v>2.3742660206457487</v>
      </c>
      <c r="BP36">
        <f>SQRT((ABS($C$36-$E$36)^2+(ABS($D$36-$F$36)^2)))</f>
        <v>7.3908865932082914</v>
      </c>
      <c r="BU36">
        <v>10</v>
      </c>
      <c r="BV36">
        <v>10</v>
      </c>
      <c r="BW36">
        <v>2</v>
      </c>
      <c r="BX36">
        <v>2</v>
      </c>
      <c r="BY36">
        <v>17</v>
      </c>
      <c r="BZ36">
        <v>10</v>
      </c>
      <c r="CA36">
        <v>9</v>
      </c>
      <c r="CB36">
        <v>9</v>
      </c>
      <c r="CC36">
        <v>13</v>
      </c>
      <c r="CD36">
        <v>6</v>
      </c>
      <c r="CE36">
        <v>6</v>
      </c>
      <c r="CF36">
        <v>13</v>
      </c>
      <c r="CG36">
        <v>13</v>
      </c>
      <c r="CH36">
        <v>6</v>
      </c>
      <c r="CI36">
        <v>6</v>
      </c>
      <c r="CJ36">
        <v>13</v>
      </c>
      <c r="CL36">
        <v>8</v>
      </c>
      <c r="CM36">
        <v>4</v>
      </c>
      <c r="CN36">
        <v>0</v>
      </c>
      <c r="CO36">
        <v>0</v>
      </c>
      <c r="CP36">
        <v>7</v>
      </c>
      <c r="CQ36">
        <v>4</v>
      </c>
      <c r="CR36">
        <v>0</v>
      </c>
      <c r="CS36">
        <v>0</v>
      </c>
      <c r="CT36">
        <v>8</v>
      </c>
      <c r="CU36">
        <v>0</v>
      </c>
      <c r="CV36">
        <v>0</v>
      </c>
      <c r="CW36">
        <v>8</v>
      </c>
      <c r="CX36">
        <v>8</v>
      </c>
      <c r="CY36">
        <v>0</v>
      </c>
      <c r="CZ36">
        <v>0</v>
      </c>
      <c r="DA36">
        <v>8</v>
      </c>
      <c r="DC36">
        <f>((10/10)*100)</f>
        <v>100</v>
      </c>
      <c r="DD36">
        <f>((2/10)*100)</f>
        <v>20</v>
      </c>
      <c r="DE36">
        <f>((2/10)*100)</f>
        <v>20</v>
      </c>
      <c r="DF36">
        <f>((10/17)*100)</f>
        <v>58.82352941176471</v>
      </c>
      <c r="DG36">
        <f>((9/17)*100)</f>
        <v>52.941176470588239</v>
      </c>
      <c r="DH36">
        <f>((9/17)*100)</f>
        <v>52.941176470588239</v>
      </c>
      <c r="DI36">
        <f>((6/13)*100)</f>
        <v>46.153846153846153</v>
      </c>
      <c r="DJ36">
        <f>((6/13)*100)</f>
        <v>46.153846153846153</v>
      </c>
      <c r="DK36">
        <f>((13/13)*100)</f>
        <v>100</v>
      </c>
      <c r="DL36">
        <f>((6/13)*100)</f>
        <v>46.153846153846153</v>
      </c>
      <c r="DM36">
        <f>((6/13)*100)</f>
        <v>46.153846153846153</v>
      </c>
      <c r="DN36">
        <f>((13/13)*100)</f>
        <v>100</v>
      </c>
      <c r="DP36">
        <f>((4/8)*100)</f>
        <v>50</v>
      </c>
      <c r="DQ36">
        <f>((0/8)*100)</f>
        <v>0</v>
      </c>
      <c r="DR36">
        <f>((0/8)*100)</f>
        <v>0</v>
      </c>
      <c r="DS36">
        <f>((4/7)*100)</f>
        <v>57.142857142857139</v>
      </c>
      <c r="DT36">
        <f t="shared" si="17"/>
        <v>0</v>
      </c>
      <c r="DU36">
        <f t="shared" si="17"/>
        <v>0</v>
      </c>
      <c r="DV36">
        <f>((0/8)*100)</f>
        <v>0</v>
      </c>
      <c r="DW36">
        <f>((0/8)*100)</f>
        <v>0</v>
      </c>
      <c r="DX36">
        <f>((8/8)*100)</f>
        <v>100</v>
      </c>
      <c r="DY36">
        <f>((0/8)*100)</f>
        <v>0</v>
      </c>
      <c r="DZ36">
        <f>((0/8)*100)</f>
        <v>0</v>
      </c>
      <c r="EA36">
        <f>((8/8)*100)</f>
        <v>100</v>
      </c>
    </row>
    <row r="37" spans="1:131" x14ac:dyDescent="0.25">
      <c r="A37">
        <v>150.35835500000002</v>
      </c>
      <c r="B37">
        <v>10.096731</v>
      </c>
      <c r="C37">
        <v>152.72498200000001</v>
      </c>
      <c r="D37">
        <v>8.264303</v>
      </c>
      <c r="E37">
        <v>154.46607499999999</v>
      </c>
      <c r="F37">
        <v>10.201468</v>
      </c>
      <c r="G37">
        <v>153.589369</v>
      </c>
      <c r="H37">
        <v>7.6145949999999996</v>
      </c>
      <c r="K37">
        <f>(15/200)</f>
        <v>7.4999999999999997E-2</v>
      </c>
      <c r="L37">
        <f>(17/200)</f>
        <v>8.5000000000000006E-2</v>
      </c>
      <c r="M37">
        <f>(16/200)</f>
        <v>0.08</v>
      </c>
      <c r="N37">
        <f>(16/200)</f>
        <v>0.08</v>
      </c>
      <c r="P37">
        <f>(7/200)</f>
        <v>3.5000000000000003E-2</v>
      </c>
      <c r="Q37">
        <f>(7/200)</f>
        <v>3.5000000000000003E-2</v>
      </c>
      <c r="R37">
        <f>(7/200)</f>
        <v>3.5000000000000003E-2</v>
      </c>
      <c r="S37">
        <f>(7/200)</f>
        <v>3.5000000000000003E-2</v>
      </c>
      <c r="U37">
        <f>0.075+0.035</f>
        <v>0.11</v>
      </c>
      <c r="V37">
        <f>0.085+0.035</f>
        <v>0.12000000000000001</v>
      </c>
      <c r="W37">
        <f>0.08+0.035</f>
        <v>0.115</v>
      </c>
      <c r="X37">
        <f>0.08+0.035</f>
        <v>0.115</v>
      </c>
      <c r="Z37">
        <f>SQRT((ABS($A$38-$A$37)^2+(ABS($B$38-$B$37)^2)))</f>
        <v>25.104924891271018</v>
      </c>
      <c r="AA37">
        <f>SQRT((ABS($C$38-$C$37)^2+(ABS($D$38-$D$37)^2)))</f>
        <v>29.002618394096643</v>
      </c>
      <c r="AB37">
        <f>SQRT((ABS($E$38-$E$37)^2+(ABS($F$38-$F$37)^2)))</f>
        <v>30.05118741084928</v>
      </c>
      <c r="AC37">
        <f>SQRT((ABS($G$38-$G$37)^2+(ABS($H$38-$H$37)^2)))</f>
        <v>30.040456429732643</v>
      </c>
      <c r="AJ37">
        <f>1/0.11</f>
        <v>9.0909090909090917</v>
      </c>
      <c r="AK37">
        <f>1/0.12</f>
        <v>8.3333333333333339</v>
      </c>
      <c r="AL37">
        <f>1/0.115</f>
        <v>8.695652173913043</v>
      </c>
      <c r="AM37">
        <f>1/0.115</f>
        <v>8.695652173913043</v>
      </c>
      <c r="AO37">
        <f t="shared" si="13"/>
        <v>228.22658992064561</v>
      </c>
      <c r="AP37">
        <f t="shared" si="14"/>
        <v>241.68848661747199</v>
      </c>
      <c r="AQ37">
        <f t="shared" si="15"/>
        <v>261.3146731378198</v>
      </c>
      <c r="AR37">
        <f t="shared" si="16"/>
        <v>261.22136025854473</v>
      </c>
      <c r="AV37">
        <f>((0.075/0.11)*100)</f>
        <v>68.181818181818173</v>
      </c>
      <c r="AW37">
        <f>((0.085/0.12)*100)</f>
        <v>70.833333333333343</v>
      </c>
      <c r="AX37">
        <f>((0.08/0.115)*100)</f>
        <v>69.565217391304344</v>
      </c>
      <c r="AY37">
        <f>((0.08/0.115)*100)</f>
        <v>69.565217391304344</v>
      </c>
      <c r="BA37">
        <f>((0.035/0.11)*100)</f>
        <v>31.818181818181824</v>
      </c>
      <c r="BB37">
        <f>((0.035/0.12)*100)</f>
        <v>29.166666666666668</v>
      </c>
      <c r="BC37">
        <f>((0.035/0.115)*100)</f>
        <v>30.434782608695656</v>
      </c>
      <c r="BD37">
        <f>((0.035/0.115)*100)</f>
        <v>30.434782608695656</v>
      </c>
      <c r="BF37">
        <f>ABS($B$37-$D$37)</f>
        <v>1.8324280000000002</v>
      </c>
      <c r="BG37">
        <f>ABS($F$37-$H$37)</f>
        <v>2.5868730000000006</v>
      </c>
      <c r="BL37">
        <f>SQRT((ABS($A$37-$E$37)^2+(ABS($B$37-$F$37)^2)))</f>
        <v>4.1090550540931874</v>
      </c>
      <c r="BM37">
        <f>SQRT((ABS($C$37-$G$37)^2+(ABS($D$37-$H$37)^2)))</f>
        <v>1.0813349948249105</v>
      </c>
      <c r="BO37">
        <f>SQRT((ABS($A$37-$G$37)^2+(ABS($B$37-$H$37)^2)))</f>
        <v>4.0743650536852885</v>
      </c>
      <c r="BP37">
        <f>SQRT((ABS($C$37-$E$37)^2+(ABS($D$37-$F$37)^2)))</f>
        <v>2.6046138047460943</v>
      </c>
      <c r="BS37">
        <f>DEGREES(ACOS((4.1686850040484^2+29.6909921603385^2-28.0649519436926^2)/(2*4.1686850040484*29.6909921603385)))</f>
        <v>63.28319822367277</v>
      </c>
      <c r="BU37">
        <v>15</v>
      </c>
      <c r="BV37">
        <v>12</v>
      </c>
      <c r="BW37">
        <v>8</v>
      </c>
      <c r="BX37">
        <v>8</v>
      </c>
      <c r="BY37">
        <v>17</v>
      </c>
      <c r="BZ37">
        <v>12</v>
      </c>
      <c r="CA37">
        <v>10</v>
      </c>
      <c r="CB37">
        <v>10</v>
      </c>
      <c r="CC37">
        <v>16</v>
      </c>
      <c r="CD37">
        <v>9</v>
      </c>
      <c r="CE37">
        <v>10</v>
      </c>
      <c r="CF37">
        <v>16</v>
      </c>
      <c r="CG37">
        <v>16</v>
      </c>
      <c r="CH37">
        <v>9</v>
      </c>
      <c r="CI37">
        <v>10</v>
      </c>
      <c r="CJ37">
        <v>16</v>
      </c>
      <c r="CL37">
        <v>7</v>
      </c>
      <c r="CM37">
        <v>4</v>
      </c>
      <c r="CN37">
        <v>0</v>
      </c>
      <c r="CO37">
        <v>0</v>
      </c>
      <c r="CP37">
        <v>7</v>
      </c>
      <c r="CQ37">
        <v>4</v>
      </c>
      <c r="CR37">
        <v>0</v>
      </c>
      <c r="CS37">
        <v>0</v>
      </c>
      <c r="CT37">
        <v>7</v>
      </c>
      <c r="CU37">
        <v>0</v>
      </c>
      <c r="CV37">
        <v>0</v>
      </c>
      <c r="CW37">
        <v>7</v>
      </c>
      <c r="CX37">
        <v>7</v>
      </c>
      <c r="CY37">
        <v>0</v>
      </c>
      <c r="CZ37">
        <v>0</v>
      </c>
      <c r="DA37">
        <v>7</v>
      </c>
      <c r="DC37">
        <f>((12/15)*100)</f>
        <v>80</v>
      </c>
      <c r="DD37">
        <f>((8/15)*100)</f>
        <v>53.333333333333336</v>
      </c>
      <c r="DE37">
        <f>((8/15)*100)</f>
        <v>53.333333333333336</v>
      </c>
      <c r="DF37">
        <f>((12/17)*100)</f>
        <v>70.588235294117652</v>
      </c>
      <c r="DG37">
        <f>((10/17)*100)</f>
        <v>58.82352941176471</v>
      </c>
      <c r="DH37">
        <f>((10/17)*100)</f>
        <v>58.82352941176471</v>
      </c>
      <c r="DI37">
        <f>((9/16)*100)</f>
        <v>56.25</v>
      </c>
      <c r="DJ37">
        <f>((10/16)*100)</f>
        <v>62.5</v>
      </c>
      <c r="DK37">
        <f>((16/16)*100)</f>
        <v>100</v>
      </c>
      <c r="DL37">
        <f>((9/16)*100)</f>
        <v>56.25</v>
      </c>
      <c r="DM37">
        <f>((10/16)*100)</f>
        <v>62.5</v>
      </c>
      <c r="DN37">
        <f>((16/16)*100)</f>
        <v>100</v>
      </c>
      <c r="DP37">
        <f>((4/7)*100)</f>
        <v>57.142857142857139</v>
      </c>
      <c r="DQ37">
        <f>((0/7)*100)</f>
        <v>0</v>
      </c>
      <c r="DR37">
        <f>((0/7)*100)</f>
        <v>0</v>
      </c>
      <c r="DS37">
        <f>((4/7)*100)</f>
        <v>57.142857142857139</v>
      </c>
      <c r="DT37">
        <f t="shared" si="17"/>
        <v>0</v>
      </c>
      <c r="DU37">
        <f t="shared" si="17"/>
        <v>0</v>
      </c>
      <c r="DV37">
        <f>((0/7)*100)</f>
        <v>0</v>
      </c>
      <c r="DW37">
        <f>((0/7)*100)</f>
        <v>0</v>
      </c>
      <c r="DX37">
        <f>((7/7)*100)</f>
        <v>100</v>
      </c>
      <c r="DY37">
        <f>((0/7)*100)</f>
        <v>0</v>
      </c>
      <c r="DZ37">
        <f>((0/7)*100)</f>
        <v>0</v>
      </c>
      <c r="EA37">
        <f>((7/7)*100)</f>
        <v>100</v>
      </c>
    </row>
    <row r="38" spans="1:131" x14ac:dyDescent="0.25">
      <c r="A38">
        <v>175.349761</v>
      </c>
      <c r="B38">
        <v>7.7120129999999998</v>
      </c>
      <c r="C38">
        <v>181.64983699999999</v>
      </c>
      <c r="D38">
        <v>6.1418900000000001</v>
      </c>
      <c r="E38">
        <v>184.48716300000001</v>
      </c>
      <c r="F38">
        <v>8.8567970000000003</v>
      </c>
      <c r="G38">
        <v>183.58478500000001</v>
      </c>
      <c r="H38">
        <v>5.9701979999999999</v>
      </c>
      <c r="K38">
        <f>(14/200)</f>
        <v>7.0000000000000007E-2</v>
      </c>
      <c r="L38">
        <f>(15/200)</f>
        <v>7.4999999999999997E-2</v>
      </c>
      <c r="M38">
        <f>(15/200)</f>
        <v>7.4999999999999997E-2</v>
      </c>
      <c r="N38">
        <f>(14/200)</f>
        <v>7.0000000000000007E-2</v>
      </c>
      <c r="P38">
        <f>(7/200)</f>
        <v>3.5000000000000003E-2</v>
      </c>
      <c r="Q38">
        <f>(6/200)</f>
        <v>0.03</v>
      </c>
      <c r="R38">
        <f>(8/200)</f>
        <v>0.04</v>
      </c>
      <c r="S38">
        <f>(8/200)</f>
        <v>0.04</v>
      </c>
      <c r="U38">
        <f>0.07+0.035</f>
        <v>0.10500000000000001</v>
      </c>
      <c r="V38">
        <f>0.075+0.03</f>
        <v>0.105</v>
      </c>
      <c r="W38">
        <f>0.075+0.04</f>
        <v>0.11499999999999999</v>
      </c>
      <c r="X38">
        <f>0.07+0.04</f>
        <v>0.11000000000000001</v>
      </c>
      <c r="Z38">
        <f>SQRT((ABS($A$39-$A$38)^2+(ABS($B$39-$B$38)^2)))</f>
        <v>30.207971868146135</v>
      </c>
      <c r="AA38">
        <f>SQRT((ABS($C$39-$C$38)^2+(ABS($D$39-$D$38)^2)))</f>
        <v>28.929220901386532</v>
      </c>
      <c r="AB38">
        <f>SQRT((ABS($E$39-$E$38)^2+(ABS($F$39-$F$38)^2)))</f>
        <v>29.274290234885154</v>
      </c>
      <c r="AC38">
        <f>SQRT((ABS($G$39-$G$38)^2+(ABS($H$39-$H$38)^2)))</f>
        <v>28.876568999396522</v>
      </c>
      <c r="AJ38">
        <f>1/0.105</f>
        <v>9.5238095238095237</v>
      </c>
      <c r="AK38">
        <f>1/0.105</f>
        <v>9.5238095238095237</v>
      </c>
      <c r="AL38">
        <f>1/0.115</f>
        <v>8.695652173913043</v>
      </c>
      <c r="AM38">
        <f>1/0.11</f>
        <v>9.0909090909090917</v>
      </c>
      <c r="AO38">
        <f t="shared" si="13"/>
        <v>287.69497017282032</v>
      </c>
      <c r="AP38">
        <f t="shared" si="14"/>
        <v>275.51638953701462</v>
      </c>
      <c r="AQ38">
        <f t="shared" si="15"/>
        <v>254.55904552074048</v>
      </c>
      <c r="AR38">
        <f t="shared" si="16"/>
        <v>262.51426363087745</v>
      </c>
      <c r="AV38">
        <f>((0.07/0.105)*100)</f>
        <v>66.666666666666671</v>
      </c>
      <c r="AW38">
        <f>((0.075/0.105)*100)</f>
        <v>71.428571428571431</v>
      </c>
      <c r="AX38">
        <f>((0.075/0.115)*100)</f>
        <v>65.217391304347814</v>
      </c>
      <c r="AY38">
        <f>((0.07/0.11)*100)</f>
        <v>63.636363636363647</v>
      </c>
      <c r="BA38">
        <f>((0.035/0.105)*100)</f>
        <v>33.333333333333336</v>
      </c>
      <c r="BB38">
        <f>((0.03/0.105)*100)</f>
        <v>28.571428571428569</v>
      </c>
      <c r="BC38">
        <f>((0.04/0.115)*100)</f>
        <v>34.782608695652172</v>
      </c>
      <c r="BD38">
        <f>((0.04/0.11)*100)</f>
        <v>36.363636363636367</v>
      </c>
      <c r="BF38">
        <f>ABS($B$38-$D$38)</f>
        <v>1.5701229999999997</v>
      </c>
      <c r="BG38">
        <f>ABS($F$38-$H$38)</f>
        <v>2.8865990000000004</v>
      </c>
      <c r="BL38">
        <f>SQRT((ABS($A$38-$E$38)^2+(ABS($B$38-$F$38)^2)))</f>
        <v>9.2088351986698171</v>
      </c>
      <c r="BM38">
        <f>SQRT((ABS($C$38-$G$38)^2+(ABS($D$38-$H$38)^2)))</f>
        <v>1.9425503611407549</v>
      </c>
      <c r="BO38">
        <f>SQRT((ABS($A$38-$G$38)^2+(ABS($B$38-$H$38)^2)))</f>
        <v>8.4172168663282747</v>
      </c>
      <c r="BP38">
        <f>SQRT((ABS($C$38-$E$38)^2+(ABS($D$38-$F$38)^2)))</f>
        <v>3.92697578919518</v>
      </c>
      <c r="BR38">
        <f>DEGREES(ACOS((28.0649519436926^2+28.6735289498877^2-3.67636559158648^2)/(2*28.0649519436926*28.6735289498877)))</f>
        <v>7.3279275156785575</v>
      </c>
      <c r="BS38">
        <f>DEGREES(ACOS((34.8214149192973^2+33.9537731610622^2-3.26363464106891^2)/(2*34.8214149192973*33.9537731610622)))</f>
        <v>5.2443528806141817</v>
      </c>
      <c r="BU38">
        <v>14</v>
      </c>
      <c r="BV38">
        <v>10</v>
      </c>
      <c r="BW38">
        <v>6</v>
      </c>
      <c r="BX38">
        <v>6</v>
      </c>
      <c r="BY38">
        <v>15</v>
      </c>
      <c r="BZ38">
        <v>10</v>
      </c>
      <c r="CA38">
        <v>7</v>
      </c>
      <c r="CB38">
        <v>7</v>
      </c>
      <c r="CC38">
        <v>15</v>
      </c>
      <c r="CD38">
        <v>6</v>
      </c>
      <c r="CE38">
        <v>7</v>
      </c>
      <c r="CF38">
        <v>14</v>
      </c>
      <c r="CG38">
        <v>14</v>
      </c>
      <c r="CH38">
        <v>5</v>
      </c>
      <c r="CI38">
        <v>6</v>
      </c>
      <c r="CJ38">
        <v>14</v>
      </c>
      <c r="CL38">
        <v>7</v>
      </c>
      <c r="CM38">
        <v>2</v>
      </c>
      <c r="CN38">
        <v>0</v>
      </c>
      <c r="CO38">
        <v>0</v>
      </c>
      <c r="CP38">
        <v>6</v>
      </c>
      <c r="CQ38">
        <v>2</v>
      </c>
      <c r="CR38">
        <v>0</v>
      </c>
      <c r="CS38">
        <v>0</v>
      </c>
      <c r="CT38">
        <v>8</v>
      </c>
      <c r="CU38">
        <v>0</v>
      </c>
      <c r="CV38">
        <v>0</v>
      </c>
      <c r="CW38">
        <v>8</v>
      </c>
      <c r="CX38">
        <v>8</v>
      </c>
      <c r="CY38">
        <v>0</v>
      </c>
      <c r="CZ38">
        <v>0</v>
      </c>
      <c r="DA38">
        <v>8</v>
      </c>
      <c r="DC38">
        <f>((10/14)*100)</f>
        <v>71.428571428571431</v>
      </c>
      <c r="DD38">
        <f>((6/14)*100)</f>
        <v>42.857142857142854</v>
      </c>
      <c r="DE38">
        <f>((6/14)*100)</f>
        <v>42.857142857142854</v>
      </c>
      <c r="DF38">
        <f>((10/15)*100)</f>
        <v>66.666666666666657</v>
      </c>
      <c r="DG38">
        <f>((7/15)*100)</f>
        <v>46.666666666666664</v>
      </c>
      <c r="DH38">
        <f>((7/15)*100)</f>
        <v>46.666666666666664</v>
      </c>
      <c r="DI38">
        <f>((6/15)*100)</f>
        <v>40</v>
      </c>
      <c r="DJ38">
        <f>((7/15)*100)</f>
        <v>46.666666666666664</v>
      </c>
      <c r="DK38">
        <f>((14/15)*100)</f>
        <v>93.333333333333329</v>
      </c>
      <c r="DL38">
        <f>((5/14)*100)</f>
        <v>35.714285714285715</v>
      </c>
      <c r="DM38">
        <f>((6/14)*100)</f>
        <v>42.857142857142854</v>
      </c>
      <c r="DN38">
        <f>((14/14)*100)</f>
        <v>100</v>
      </c>
      <c r="DP38">
        <f>((2/7)*100)</f>
        <v>28.571428571428569</v>
      </c>
      <c r="DQ38">
        <f>((0/7)*100)</f>
        <v>0</v>
      </c>
      <c r="DR38">
        <f>((0/7)*100)</f>
        <v>0</v>
      </c>
      <c r="DS38">
        <f>((2/6)*100)</f>
        <v>33.333333333333329</v>
      </c>
      <c r="DT38">
        <f>((0/6)*100)</f>
        <v>0</v>
      </c>
      <c r="DU38">
        <f>((0/6)*100)</f>
        <v>0</v>
      </c>
      <c r="DV38">
        <f>((0/8)*100)</f>
        <v>0</v>
      </c>
      <c r="DW38">
        <f>((0/8)*100)</f>
        <v>0</v>
      </c>
      <c r="DX38">
        <f>((8/8)*100)</f>
        <v>100</v>
      </c>
      <c r="DY38">
        <f>((0/8)*100)</f>
        <v>0</v>
      </c>
      <c r="DZ38">
        <f>((0/8)*100)</f>
        <v>0</v>
      </c>
      <c r="EA38">
        <f>((8/8)*100)</f>
        <v>100</v>
      </c>
    </row>
    <row r="39" spans="1:131" x14ac:dyDescent="0.25">
      <c r="A39">
        <v>205.55228299999999</v>
      </c>
      <c r="B39">
        <v>7.1382279999999998</v>
      </c>
      <c r="C39">
        <v>210.57448499999998</v>
      </c>
      <c r="D39">
        <v>5.6275360000000001</v>
      </c>
      <c r="E39">
        <v>213.730796</v>
      </c>
      <c r="F39">
        <v>7.5173949999999996</v>
      </c>
      <c r="G39">
        <v>212.447982</v>
      </c>
      <c r="H39">
        <v>5.0915080000000001</v>
      </c>
      <c r="K39">
        <f>(13/200)</f>
        <v>6.5000000000000002E-2</v>
      </c>
      <c r="L39">
        <f>(16/200)</f>
        <v>0.08</v>
      </c>
      <c r="M39">
        <f>(15/200)</f>
        <v>7.4999999999999997E-2</v>
      </c>
      <c r="N39">
        <f>(16/200)</f>
        <v>0.08</v>
      </c>
      <c r="P39">
        <f>(9/200)</f>
        <v>4.4999999999999998E-2</v>
      </c>
      <c r="Q39">
        <f>(8/200)</f>
        <v>0.04</v>
      </c>
      <c r="R39">
        <f>(8/200)</f>
        <v>0.04</v>
      </c>
      <c r="S39">
        <f>(8/200)</f>
        <v>0.04</v>
      </c>
      <c r="U39">
        <f>0.065+0.045</f>
        <v>0.11</v>
      </c>
      <c r="V39">
        <f>0.08+0.04</f>
        <v>0.12</v>
      </c>
      <c r="W39">
        <f>0.075+0.04</f>
        <v>0.11499999999999999</v>
      </c>
      <c r="X39">
        <f>0.08+0.04</f>
        <v>0.12</v>
      </c>
      <c r="Z39">
        <f>SQRT((ABS($A$40-$A$39)^2+(ABS($B$40-$B$39)^2)))</f>
        <v>24.43722175527606</v>
      </c>
      <c r="AA39">
        <f>SQRT((ABS($C$40-$C$39)^2+(ABS($D$40-$D$39)^2)))</f>
        <v>26.42544725392527</v>
      </c>
      <c r="AB39">
        <f>SQRT((ABS($E$40-$E$39)^2+(ABS($F$40-$F$39)^2)))</f>
        <v>23.928472043390819</v>
      </c>
      <c r="AC39">
        <f>SQRT((ABS($G$40-$G$39)^2+(ABS($H$40-$H$39)^2)))</f>
        <v>24.796268062104012</v>
      </c>
      <c r="AJ39">
        <f>1/0.11</f>
        <v>9.0909090909090917</v>
      </c>
      <c r="AK39">
        <f>1/0.12</f>
        <v>8.3333333333333339</v>
      </c>
      <c r="AL39">
        <f>1/0.115</f>
        <v>8.695652173913043</v>
      </c>
      <c r="AM39">
        <f>1/0.12</f>
        <v>8.3333333333333339</v>
      </c>
      <c r="AO39">
        <f t="shared" si="13"/>
        <v>222.15656141160053</v>
      </c>
      <c r="AP39">
        <f t="shared" si="14"/>
        <v>220.21206044937725</v>
      </c>
      <c r="AQ39">
        <f t="shared" si="15"/>
        <v>208.07366994252888</v>
      </c>
      <c r="AR39">
        <f t="shared" si="16"/>
        <v>206.63556718420011</v>
      </c>
      <c r="AV39">
        <f>((0.065/0.11)*100)</f>
        <v>59.090909090909093</v>
      </c>
      <c r="AW39">
        <f>((0.08/0.12)*100)</f>
        <v>66.666666666666671</v>
      </c>
      <c r="AX39">
        <f>((0.075/0.115)*100)</f>
        <v>65.217391304347814</v>
      </c>
      <c r="AY39">
        <f>((0.08/0.12)*100)</f>
        <v>66.666666666666671</v>
      </c>
      <c r="BA39">
        <f>((0.045/0.11)*100)</f>
        <v>40.909090909090907</v>
      </c>
      <c r="BB39">
        <f>((0.04/0.12)*100)</f>
        <v>33.333333333333336</v>
      </c>
      <c r="BC39">
        <f>((0.04/0.115)*100)</f>
        <v>34.782608695652172</v>
      </c>
      <c r="BD39">
        <f>((0.04/0.12)*100)</f>
        <v>33.333333333333336</v>
      </c>
      <c r="BF39">
        <f>ABS($B$39-$D$39)</f>
        <v>1.5106919999999997</v>
      </c>
      <c r="BG39">
        <f>ABS($F$39-$H$39)</f>
        <v>2.4258869999999995</v>
      </c>
      <c r="BL39">
        <f>SQRT((ABS($A$39-$E$39)^2+(ABS($B$39-$F$39)^2)))</f>
        <v>8.1872976313957313</v>
      </c>
      <c r="BM39">
        <f>SQRT((ABS($C$39-$G$39)^2+(ABS($D$39-$H$39)^2)))</f>
        <v>1.9486705790854066</v>
      </c>
      <c r="BO39">
        <f>SQRT((ABS($A$39-$G$39)^2+(ABS($B$39-$H$39)^2)))</f>
        <v>7.1930332584384109</v>
      </c>
      <c r="BP39">
        <f>SQRT((ABS($C$39-$E$39)^2+(ABS($D$39-$F$39)^2)))</f>
        <v>3.6788403293160337</v>
      </c>
      <c r="BR39">
        <f>DEGREES(ACOS((36.1167684595585^2+37.8577903717459^2-3.17559534583676^2)/(2*36.1167684595585*37.8577903717459)))</f>
        <v>4.1160301015180387</v>
      </c>
      <c r="BS39">
        <f>DEGREES(ACOS((3.17559534583676^2+30.0231403972632^2-28.2786726419152^2)/(2*3.17559534583676*30.0231403972632)))</f>
        <v>54.107796594270212</v>
      </c>
      <c r="BU39">
        <v>13</v>
      </c>
      <c r="BV39">
        <v>9</v>
      </c>
      <c r="BW39">
        <v>5</v>
      </c>
      <c r="BX39">
        <v>5</v>
      </c>
      <c r="BY39">
        <v>16</v>
      </c>
      <c r="BZ39">
        <v>9</v>
      </c>
      <c r="CA39">
        <v>8</v>
      </c>
      <c r="CB39">
        <v>8</v>
      </c>
      <c r="CC39">
        <v>15</v>
      </c>
      <c r="CD39">
        <v>5</v>
      </c>
      <c r="CE39">
        <v>7</v>
      </c>
      <c r="CF39">
        <v>15</v>
      </c>
      <c r="CG39">
        <v>16</v>
      </c>
      <c r="CH39">
        <v>6</v>
      </c>
      <c r="CI39">
        <v>8</v>
      </c>
      <c r="CJ39">
        <v>15</v>
      </c>
      <c r="CL39">
        <v>9</v>
      </c>
      <c r="CM39">
        <v>4</v>
      </c>
      <c r="CN39">
        <v>0</v>
      </c>
      <c r="CO39">
        <v>0</v>
      </c>
      <c r="CP39">
        <v>8</v>
      </c>
      <c r="CQ39">
        <v>4</v>
      </c>
      <c r="CR39">
        <v>0</v>
      </c>
      <c r="CS39">
        <v>0</v>
      </c>
      <c r="CT39">
        <v>8</v>
      </c>
      <c r="CU39">
        <v>0</v>
      </c>
      <c r="CV39">
        <v>0</v>
      </c>
      <c r="CW39">
        <v>7</v>
      </c>
      <c r="CX39">
        <v>8</v>
      </c>
      <c r="CY39">
        <v>0</v>
      </c>
      <c r="CZ39">
        <v>0</v>
      </c>
      <c r="DA39">
        <v>7</v>
      </c>
      <c r="DC39">
        <f>((9/13)*100)</f>
        <v>69.230769230769226</v>
      </c>
      <c r="DD39">
        <f>((5/13)*100)</f>
        <v>38.461538461538467</v>
      </c>
      <c r="DE39">
        <f>((5/13)*100)</f>
        <v>38.461538461538467</v>
      </c>
      <c r="DF39">
        <f>((9/16)*100)</f>
        <v>56.25</v>
      </c>
      <c r="DG39">
        <f>((8/16)*100)</f>
        <v>50</v>
      </c>
      <c r="DH39">
        <f>((8/16)*100)</f>
        <v>50</v>
      </c>
      <c r="DI39">
        <f>((5/15)*100)</f>
        <v>33.333333333333329</v>
      </c>
      <c r="DJ39">
        <f>((7/15)*100)</f>
        <v>46.666666666666664</v>
      </c>
      <c r="DK39">
        <f>((15/15)*100)</f>
        <v>100</v>
      </c>
      <c r="DL39">
        <f>((6/16)*100)</f>
        <v>37.5</v>
      </c>
      <c r="DM39">
        <f>((8/16)*100)</f>
        <v>50</v>
      </c>
      <c r="DN39">
        <f>((15/16)*100)</f>
        <v>93.75</v>
      </c>
      <c r="DP39">
        <f>((4/9)*100)</f>
        <v>44.444444444444443</v>
      </c>
      <c r="DQ39">
        <f>((0/9)*100)</f>
        <v>0</v>
      </c>
      <c r="DR39">
        <f>((0/9)*100)</f>
        <v>0</v>
      </c>
      <c r="DS39">
        <f>((4/8)*100)</f>
        <v>50</v>
      </c>
      <c r="DT39">
        <f>((0/8)*100)</f>
        <v>0</v>
      </c>
      <c r="DU39">
        <f>((0/8)*100)</f>
        <v>0</v>
      </c>
      <c r="DV39">
        <f>((0/8)*100)</f>
        <v>0</v>
      </c>
      <c r="DW39">
        <f>((0/8)*100)</f>
        <v>0</v>
      </c>
      <c r="DX39">
        <f>((7/8)*100)</f>
        <v>87.5</v>
      </c>
      <c r="DY39">
        <f>((0/8)*100)</f>
        <v>0</v>
      </c>
      <c r="DZ39">
        <f>((0/8)*100)</f>
        <v>0</v>
      </c>
      <c r="EA39">
        <f>((7/8)*100)</f>
        <v>87.5</v>
      </c>
    </row>
    <row r="40" spans="1:131" x14ac:dyDescent="0.25">
      <c r="A40">
        <v>229.984207</v>
      </c>
      <c r="B40">
        <v>6.6294089999999999</v>
      </c>
      <c r="C40">
        <v>236.99889999999999</v>
      </c>
      <c r="D40">
        <v>5.393967</v>
      </c>
      <c r="E40">
        <v>237.656746</v>
      </c>
      <c r="F40">
        <v>7.8648009999999999</v>
      </c>
      <c r="G40">
        <v>237.24403999999998</v>
      </c>
      <c r="H40">
        <v>4.9894420000000004</v>
      </c>
      <c r="K40">
        <f>(12/200)</f>
        <v>0.06</v>
      </c>
      <c r="L40">
        <f>(15/200)</f>
        <v>7.4999999999999997E-2</v>
      </c>
      <c r="P40">
        <f>(10/200)</f>
        <v>0.05</v>
      </c>
      <c r="Q40">
        <f>(8/200)</f>
        <v>0.04</v>
      </c>
      <c r="R40">
        <f>(10/200)</f>
        <v>0.05</v>
      </c>
      <c r="S40">
        <f>(10/200)</f>
        <v>0.05</v>
      </c>
      <c r="U40">
        <f>0.06+0.05</f>
        <v>0.11</v>
      </c>
      <c r="V40">
        <f>0.075+0.04</f>
        <v>0.11499999999999999</v>
      </c>
      <c r="Z40">
        <f>SQRT((ABS($A$41-$A$40)^2+(ABS($B$41-$B$40)^2)))</f>
        <v>24.92979136381058</v>
      </c>
      <c r="AA40">
        <f>SQRT((ABS($C$41-$C$40)^2+(ABS($D$41-$D$40)^2)))</f>
        <v>23.356508091584313</v>
      </c>
      <c r="AJ40">
        <f>1/0.11</f>
        <v>9.0909090909090917</v>
      </c>
      <c r="AK40">
        <f>1/0.115</f>
        <v>8.695652173913043</v>
      </c>
      <c r="AO40">
        <f t="shared" si="13"/>
        <v>226.63446694373255</v>
      </c>
      <c r="AP40">
        <f t="shared" si="14"/>
        <v>203.10007036160275</v>
      </c>
      <c r="AV40">
        <f>((0.06/0.11)*100)</f>
        <v>54.54545454545454</v>
      </c>
      <c r="AW40">
        <f>((0.075/0.115)*100)</f>
        <v>65.217391304347814</v>
      </c>
      <c r="BA40">
        <f>((0.05/0.11)*100)</f>
        <v>45.45454545454546</v>
      </c>
      <c r="BB40">
        <f>((0.04/0.115)*100)</f>
        <v>34.782608695652172</v>
      </c>
      <c r="BF40">
        <f>ABS($B$40-$D$40)</f>
        <v>1.2354419999999999</v>
      </c>
      <c r="BG40">
        <f>ABS($F$40-$H$40)</f>
        <v>2.8753589999999996</v>
      </c>
      <c r="BI40">
        <v>3.3209934999999997</v>
      </c>
      <c r="BJ40">
        <v>3.1001539999999994</v>
      </c>
      <c r="BL40">
        <f>SQRT((ABS($A$40-$E$40)^2+(ABS($B$40-$F$40)^2)))</f>
        <v>7.7713607624524172</v>
      </c>
      <c r="BM40">
        <f>SQRT((ABS($C$40-$G$40)^2+(ABS($D$40-$H$40)^2)))</f>
        <v>0.47300538604226888</v>
      </c>
      <c r="BO40">
        <f>SQRT((ABS($A$40-$G$40)^2+(ABS($B$40-$H$40)^2)))</f>
        <v>7.4427593639038072</v>
      </c>
      <c r="BP40">
        <f>SQRT((ABS($C$40-$E$40)^2+(ABS($D$40-$F$40)^2)))</f>
        <v>2.5569086834050232</v>
      </c>
      <c r="BR40">
        <f>DEGREES(ACOS((28.2786726419152^2+28.0795077020489^2-3.06590274180004^2)/(2*28.2786726419152*28.0795077020489)))</f>
        <v>6.2237479451293565</v>
      </c>
      <c r="BS40">
        <f>DEGREES(ACOS((28.0451949015046^2+27.3909644809241^2-2.78234138152115^2)/(2*28.0451949015046*27.3909644809241)))</f>
        <v>5.5927062819658504</v>
      </c>
      <c r="BU40">
        <v>12</v>
      </c>
      <c r="BV40">
        <v>7</v>
      </c>
      <c r="BW40">
        <v>5</v>
      </c>
      <c r="BX40">
        <v>5</v>
      </c>
      <c r="BY40">
        <v>15</v>
      </c>
      <c r="BZ40">
        <v>7</v>
      </c>
      <c r="CA40">
        <v>5</v>
      </c>
      <c r="CB40">
        <v>5</v>
      </c>
      <c r="CL40">
        <v>10</v>
      </c>
      <c r="CM40">
        <v>3</v>
      </c>
      <c r="CN40">
        <v>0</v>
      </c>
      <c r="CO40">
        <v>0</v>
      </c>
      <c r="CP40">
        <v>8</v>
      </c>
      <c r="CQ40">
        <v>3</v>
      </c>
      <c r="CR40">
        <v>0</v>
      </c>
      <c r="CS40">
        <v>0</v>
      </c>
      <c r="CT40">
        <v>10</v>
      </c>
      <c r="CU40">
        <v>3</v>
      </c>
      <c r="CV40">
        <v>0</v>
      </c>
      <c r="CW40">
        <v>10</v>
      </c>
      <c r="CX40">
        <v>10</v>
      </c>
      <c r="CY40">
        <v>3</v>
      </c>
      <c r="CZ40">
        <v>0</v>
      </c>
      <c r="DA40">
        <v>10</v>
      </c>
      <c r="DC40">
        <f>((7/12)*100)</f>
        <v>58.333333333333336</v>
      </c>
      <c r="DD40">
        <f>((5/12)*100)</f>
        <v>41.666666666666671</v>
      </c>
      <c r="DE40">
        <f>((5/12)*100)</f>
        <v>41.666666666666671</v>
      </c>
      <c r="DF40">
        <f>((7/15)*100)</f>
        <v>46.666666666666664</v>
      </c>
      <c r="DG40">
        <f>((5/15)*100)</f>
        <v>33.333333333333329</v>
      </c>
      <c r="DH40">
        <f>((5/15)*100)</f>
        <v>33.333333333333329</v>
      </c>
      <c r="DP40">
        <f>((3/10)*100)</f>
        <v>30</v>
      </c>
      <c r="DQ40">
        <f>((0/10)*100)</f>
        <v>0</v>
      </c>
      <c r="DR40">
        <f>((0/10)*100)</f>
        <v>0</v>
      </c>
      <c r="DS40">
        <f>((3/8)*100)</f>
        <v>37.5</v>
      </c>
      <c r="DT40">
        <f>((0/8)*100)</f>
        <v>0</v>
      </c>
      <c r="DU40">
        <f>((0/8)*100)</f>
        <v>0</v>
      </c>
      <c r="DV40">
        <f>((3/10)*100)</f>
        <v>30</v>
      </c>
      <c r="DW40">
        <f>((0/10)*100)</f>
        <v>0</v>
      </c>
      <c r="DX40">
        <f>((10/10)*100)</f>
        <v>100</v>
      </c>
      <c r="DY40">
        <f>((3/10)*100)</f>
        <v>30</v>
      </c>
      <c r="DZ40">
        <f>((0/10)*100)</f>
        <v>0</v>
      </c>
      <c r="EA40">
        <f>((10/10)*100)</f>
        <v>100</v>
      </c>
    </row>
    <row r="41" spans="1:131" x14ac:dyDescent="0.25">
      <c r="A41">
        <v>254.90540899999999</v>
      </c>
      <c r="B41">
        <v>7.2837699999999996</v>
      </c>
      <c r="C41">
        <v>260.35487999999998</v>
      </c>
      <c r="D41">
        <v>5.2369050000000001</v>
      </c>
      <c r="P41">
        <f>(12/200)</f>
        <v>0.06</v>
      </c>
      <c r="BF41">
        <f>ABS($B$41-$D$41)</f>
        <v>2.0468649999999995</v>
      </c>
      <c r="BR41">
        <f>DEGREES(ACOS((23.5948827028059^2+24.9523117687179^2-3.50829672624496^2)/(2*23.5948827028059*24.9523117687179)))</f>
        <v>7.6447128844260908</v>
      </c>
      <c r="CL41">
        <v>12</v>
      </c>
      <c r="CM41">
        <v>4</v>
      </c>
      <c r="CN41">
        <v>3</v>
      </c>
      <c r="CO41">
        <v>3</v>
      </c>
      <c r="DP41">
        <f>((4/12)*100)</f>
        <v>33.333333333333329</v>
      </c>
      <c r="DQ41">
        <f>((3/12)*100)</f>
        <v>25</v>
      </c>
      <c r="DR41">
        <f>((3/12)*100)</f>
        <v>25</v>
      </c>
    </row>
    <row r="42" spans="1:131" x14ac:dyDescent="0.25">
      <c r="A42" t="s">
        <v>22</v>
      </c>
      <c r="B42" t="s">
        <v>22</v>
      </c>
      <c r="C42" t="s">
        <v>22</v>
      </c>
      <c r="D42" t="s">
        <v>22</v>
      </c>
      <c r="E42" t="s">
        <v>22</v>
      </c>
      <c r="F42" t="s">
        <v>22</v>
      </c>
      <c r="G42" t="s">
        <v>22</v>
      </c>
      <c r="H42" t="s">
        <v>22</v>
      </c>
    </row>
    <row r="43" spans="1:131" x14ac:dyDescent="0.25">
      <c r="A43">
        <v>52.769610999999998</v>
      </c>
      <c r="B43">
        <v>6.8468309999999999</v>
      </c>
      <c r="C43">
        <v>53.894863000000001</v>
      </c>
      <c r="D43">
        <v>5.3254950000000001</v>
      </c>
      <c r="E43">
        <v>55.540562000000001</v>
      </c>
      <c r="F43">
        <v>9.4052690000000005</v>
      </c>
      <c r="G43">
        <v>54.527034999999998</v>
      </c>
      <c r="H43">
        <v>6.178026</v>
      </c>
      <c r="K43">
        <f>(15/200)</f>
        <v>7.4999999999999997E-2</v>
      </c>
      <c r="L43">
        <f>(16/200)</f>
        <v>0.08</v>
      </c>
      <c r="M43">
        <f>(15/200)</f>
        <v>7.4999999999999997E-2</v>
      </c>
      <c r="N43">
        <f>(15/200)</f>
        <v>7.4999999999999997E-2</v>
      </c>
      <c r="P43">
        <f>(7/200)</f>
        <v>3.5000000000000003E-2</v>
      </c>
      <c r="Q43">
        <f>(8/200)</f>
        <v>0.04</v>
      </c>
      <c r="R43">
        <f>(8/200)</f>
        <v>0.04</v>
      </c>
      <c r="S43">
        <f>(7/200)</f>
        <v>3.5000000000000003E-2</v>
      </c>
      <c r="U43">
        <f>0.075+0.035</f>
        <v>0.11</v>
      </c>
      <c r="V43">
        <f>0.08+0.04</f>
        <v>0.12</v>
      </c>
      <c r="W43">
        <f>0.075+0.04</f>
        <v>0.11499999999999999</v>
      </c>
      <c r="X43">
        <f>0.075+0.035</f>
        <v>0.11</v>
      </c>
      <c r="Z43">
        <f>SQRT((ABS($A$44-$A$43)^2+(ABS($B$44-$B$43)^2)))</f>
        <v>27.998144632722468</v>
      </c>
      <c r="AA43">
        <f>SQRT((ABS($C$44-$C$43)^2+(ABS($D$44-$D$43)^2)))</f>
        <v>29.509380116980182</v>
      </c>
      <c r="AB43">
        <f>SQRT((ABS($E$44-$E$43)^2+(ABS($F$44-$F$43)^2)))</f>
        <v>29.750606917719715</v>
      </c>
      <c r="AC43">
        <f>SQRT((ABS($G$44-$G$43)^2+(ABS($H$44-$H$43)^2)))</f>
        <v>28.871253286220089</v>
      </c>
      <c r="AJ43">
        <f>1/0.11</f>
        <v>9.0909090909090917</v>
      </c>
      <c r="AK43">
        <f>1/0.12</f>
        <v>8.3333333333333339</v>
      </c>
      <c r="AL43">
        <f>1/0.115</f>
        <v>8.695652173913043</v>
      </c>
      <c r="AM43">
        <f>1/0.11</f>
        <v>9.0909090909090917</v>
      </c>
      <c r="AO43">
        <f t="shared" ref="AO43:AO49" si="18">$Z43/$U43</f>
        <v>254.52858757020425</v>
      </c>
      <c r="AP43">
        <f t="shared" ref="AP43:AP49" si="19">$AA43/$V43</f>
        <v>245.91150097483487</v>
      </c>
      <c r="AQ43">
        <f t="shared" ref="AQ43:AQ48" si="20">$AB43/$W43</f>
        <v>258.70092971930188</v>
      </c>
      <c r="AR43">
        <f t="shared" ref="AR43:AR48" si="21">$AC43/$X43</f>
        <v>262.46593896563718</v>
      </c>
      <c r="AV43">
        <f>((0.075/0.11)*100)</f>
        <v>68.181818181818173</v>
      </c>
      <c r="AW43">
        <f>((0.08/0.12)*100)</f>
        <v>66.666666666666671</v>
      </c>
      <c r="AX43">
        <f>((0.075/0.115)*100)</f>
        <v>65.217391304347814</v>
      </c>
      <c r="AY43">
        <f>((0.075/0.11)*100)</f>
        <v>68.181818181818173</v>
      </c>
      <c r="BA43">
        <f>((0.035/0.11)*100)</f>
        <v>31.818181818181824</v>
      </c>
      <c r="BB43">
        <f>((0.04/0.12)*100)</f>
        <v>33.333333333333336</v>
      </c>
      <c r="BC43">
        <f>((0.04/0.115)*100)</f>
        <v>34.782608695652172</v>
      </c>
      <c r="BD43">
        <f>((0.035/0.11)*100)</f>
        <v>31.818181818181824</v>
      </c>
      <c r="BF43">
        <f>ABS($B$43-$D$43)</f>
        <v>1.5213359999999998</v>
      </c>
      <c r="BG43">
        <f>ABS($F$43-$H$43)</f>
        <v>3.2272430000000005</v>
      </c>
      <c r="BL43">
        <f>SQRT((ABS($A$43-$E$43)^2+(ABS($B$43-$F$43)^2)))</f>
        <v>3.7714419582230114</v>
      </c>
      <c r="BM43">
        <f>SQRT((ABS($C$43-$G$43)^2+(ABS($D$43-$H$43)^2)))</f>
        <v>1.061343744290697</v>
      </c>
      <c r="BO43">
        <f>SQRT((ABS($A$43-$G$43)^2+(ABS($B$43-$H$43)^2)))</f>
        <v>1.8803827386468428</v>
      </c>
      <c r="BP43">
        <f>SQRT((ABS($C$43-$E$43)^2+(ABS($D$43-$F$43)^2)))</f>
        <v>4.3991909585373765</v>
      </c>
      <c r="BU43">
        <v>15</v>
      </c>
      <c r="BV43">
        <v>14</v>
      </c>
      <c r="BW43">
        <v>7</v>
      </c>
      <c r="BX43">
        <v>8</v>
      </c>
      <c r="BY43">
        <v>16</v>
      </c>
      <c r="BZ43">
        <v>14</v>
      </c>
      <c r="CA43">
        <v>8</v>
      </c>
      <c r="CB43">
        <v>9</v>
      </c>
      <c r="CC43">
        <v>15</v>
      </c>
      <c r="CD43">
        <v>8</v>
      </c>
      <c r="CE43">
        <v>9</v>
      </c>
      <c r="CF43">
        <v>14</v>
      </c>
      <c r="CG43">
        <v>15</v>
      </c>
      <c r="CH43">
        <v>8</v>
      </c>
      <c r="CI43">
        <v>9</v>
      </c>
      <c r="CJ43">
        <v>14</v>
      </c>
      <c r="CL43">
        <v>7</v>
      </c>
      <c r="CM43">
        <v>7</v>
      </c>
      <c r="CN43">
        <v>0</v>
      </c>
      <c r="CO43">
        <v>0</v>
      </c>
      <c r="CP43">
        <v>8</v>
      </c>
      <c r="CQ43">
        <v>7</v>
      </c>
      <c r="CR43">
        <v>0</v>
      </c>
      <c r="CS43">
        <v>0</v>
      </c>
      <c r="CT43">
        <v>8</v>
      </c>
      <c r="CU43">
        <v>0</v>
      </c>
      <c r="CV43">
        <v>0</v>
      </c>
      <c r="CW43">
        <v>7</v>
      </c>
      <c r="CX43">
        <v>7</v>
      </c>
      <c r="CY43">
        <v>0</v>
      </c>
      <c r="CZ43">
        <v>0</v>
      </c>
      <c r="DA43">
        <v>7</v>
      </c>
      <c r="DC43">
        <f>((14/15)*100)</f>
        <v>93.333333333333329</v>
      </c>
      <c r="DD43">
        <f>((7/15)*100)</f>
        <v>46.666666666666664</v>
      </c>
      <c r="DE43">
        <f>((8/15)*100)</f>
        <v>53.333333333333336</v>
      </c>
      <c r="DF43">
        <f>((14/16)*100)</f>
        <v>87.5</v>
      </c>
      <c r="DG43">
        <f>((8/16)*100)</f>
        <v>50</v>
      </c>
      <c r="DH43">
        <f>((9/16)*100)</f>
        <v>56.25</v>
      </c>
      <c r="DI43">
        <f>((8/15)*100)</f>
        <v>53.333333333333336</v>
      </c>
      <c r="DJ43">
        <f>((9/15)*100)</f>
        <v>60</v>
      </c>
      <c r="DK43">
        <f>((14/15)*100)</f>
        <v>93.333333333333329</v>
      </c>
      <c r="DL43">
        <f>((8/15)*100)</f>
        <v>53.333333333333336</v>
      </c>
      <c r="DM43">
        <f>((9/15)*100)</f>
        <v>60</v>
      </c>
      <c r="DN43">
        <f>((14/15)*100)</f>
        <v>93.333333333333329</v>
      </c>
      <c r="DP43">
        <f>((7/7)*100)</f>
        <v>100</v>
      </c>
      <c r="DQ43">
        <f t="shared" ref="DQ43:DR45" si="22">((0/7)*100)</f>
        <v>0</v>
      </c>
      <c r="DR43">
        <f t="shared" si="22"/>
        <v>0</v>
      </c>
      <c r="DS43">
        <f>((7/8)*100)</f>
        <v>87.5</v>
      </c>
      <c r="DT43">
        <f>((0/8)*100)</f>
        <v>0</v>
      </c>
      <c r="DU43">
        <f>((0/8)*100)</f>
        <v>0</v>
      </c>
      <c r="DV43">
        <f>((0/8)*100)</f>
        <v>0</v>
      </c>
      <c r="DW43">
        <f>((0/8)*100)</f>
        <v>0</v>
      </c>
      <c r="DX43">
        <f>((7/8)*100)</f>
        <v>87.5</v>
      </c>
      <c r="DY43">
        <f>((0/7)*100)</f>
        <v>0</v>
      </c>
      <c r="DZ43">
        <f>((0/7)*100)</f>
        <v>0</v>
      </c>
      <c r="EA43">
        <f>((7/7)*100)</f>
        <v>100</v>
      </c>
    </row>
    <row r="44" spans="1:131" x14ac:dyDescent="0.25">
      <c r="A44">
        <v>80.767680000000013</v>
      </c>
      <c r="B44">
        <v>6.7817530000000001</v>
      </c>
      <c r="C44">
        <v>83.404226000000008</v>
      </c>
      <c r="D44">
        <v>5.2937110000000001</v>
      </c>
      <c r="E44">
        <v>85.265618000000003</v>
      </c>
      <c r="F44">
        <v>8.1725250000000003</v>
      </c>
      <c r="G44">
        <v>83.384742000000003</v>
      </c>
      <c r="H44">
        <v>5.2937110000000001</v>
      </c>
      <c r="K44">
        <f>(12/200)</f>
        <v>0.06</v>
      </c>
      <c r="L44">
        <f>(14/200)</f>
        <v>7.0000000000000007E-2</v>
      </c>
      <c r="M44">
        <f>(12/200)</f>
        <v>0.06</v>
      </c>
      <c r="N44">
        <f>(13/200)</f>
        <v>6.5000000000000002E-2</v>
      </c>
      <c r="P44">
        <f>(7/200)</f>
        <v>3.5000000000000003E-2</v>
      </c>
      <c r="Q44">
        <f>(6/200)</f>
        <v>0.03</v>
      </c>
      <c r="R44">
        <f>(8/200)</f>
        <v>0.04</v>
      </c>
      <c r="S44">
        <f>(8/200)</f>
        <v>0.04</v>
      </c>
      <c r="U44">
        <f>0.06+0.035</f>
        <v>9.5000000000000001E-2</v>
      </c>
      <c r="V44">
        <f>0.07+0.03</f>
        <v>0.1</v>
      </c>
      <c r="W44">
        <f>0.06+0.04</f>
        <v>0.1</v>
      </c>
      <c r="X44">
        <f>0.065+0.04</f>
        <v>0.10500000000000001</v>
      </c>
      <c r="Z44">
        <f>SQRT((ABS($A$45-$A$44)^2+(ABS($B$45-$B$44)^2)))</f>
        <v>28.400590087032061</v>
      </c>
      <c r="AA44">
        <f>SQRT((ABS($C$45-$C$44)^2+(ABS($D$45-$D$44)^2)))</f>
        <v>29.14643670432633</v>
      </c>
      <c r="AB44">
        <f>SQRT((ABS($E$45-$E$44)^2+(ABS($F$45-$F$44)^2)))</f>
        <v>30.584988977807605</v>
      </c>
      <c r="AC44">
        <f>SQRT((ABS($G$45-$G$44)^2+(ABS($H$45-$H$44)^2)))</f>
        <v>30.954646768827008</v>
      </c>
      <c r="AJ44">
        <f>1/0.095</f>
        <v>10.526315789473685</v>
      </c>
      <c r="AK44">
        <f>1/0.1</f>
        <v>10</v>
      </c>
      <c r="AL44">
        <f>1/0.1</f>
        <v>10</v>
      </c>
      <c r="AM44">
        <f>1/0.105</f>
        <v>9.5238095238095237</v>
      </c>
      <c r="AO44">
        <f t="shared" si="18"/>
        <v>298.95357986349535</v>
      </c>
      <c r="AP44">
        <f t="shared" si="19"/>
        <v>291.46436704326328</v>
      </c>
      <c r="AQ44">
        <f t="shared" si="20"/>
        <v>305.84988977807603</v>
      </c>
      <c r="AR44">
        <f t="shared" si="21"/>
        <v>294.8061597031143</v>
      </c>
      <c r="AV44">
        <f>((0.06/0.095)*100)</f>
        <v>63.157894736842103</v>
      </c>
      <c r="AW44">
        <f>((0.07/0.1)*100)</f>
        <v>70</v>
      </c>
      <c r="AX44">
        <f>((0.06/0.1)*100)</f>
        <v>60</v>
      </c>
      <c r="AY44">
        <f>((0.065/0.105)*100)</f>
        <v>61.904761904761905</v>
      </c>
      <c r="BA44">
        <f>((0.035/0.095)*100)</f>
        <v>36.842105263157897</v>
      </c>
      <c r="BB44">
        <f>((0.03/0.1)*100)</f>
        <v>30</v>
      </c>
      <c r="BC44">
        <f>((0.04/0.1)*100)</f>
        <v>40</v>
      </c>
      <c r="BD44">
        <f>((0.04/0.105)*100)</f>
        <v>38.095238095238102</v>
      </c>
      <c r="BF44">
        <f>ABS($B$44-$D$44)</f>
        <v>1.4880420000000001</v>
      </c>
      <c r="BG44">
        <f>ABS($F$44-$H$44)</f>
        <v>2.8788140000000002</v>
      </c>
      <c r="BL44">
        <f>SQRT((ABS($A$44-$E$44)^2+(ABS($B$44-$F$44)^2)))</f>
        <v>4.7080455613585466</v>
      </c>
      <c r="BM44">
        <f>SQRT((ABS($C$44-$G$44)^2+(ABS($D$44-$H$44)^2)))</f>
        <v>1.9484000000005608E-2</v>
      </c>
      <c r="BO44">
        <f>SQRT((ABS($A$44-$G$44)^2+(ABS($B$44-$H$44)^2)))</f>
        <v>3.0105286090000787</v>
      </c>
      <c r="BP44">
        <f>SQRT((ABS($C$44-$E$44)^2+(ABS($D$44-$F$44)^2)))</f>
        <v>3.4281700985015289</v>
      </c>
      <c r="BU44">
        <v>12</v>
      </c>
      <c r="BV44">
        <v>11</v>
      </c>
      <c r="BW44">
        <v>4</v>
      </c>
      <c r="BX44">
        <v>4</v>
      </c>
      <c r="BY44">
        <v>14</v>
      </c>
      <c r="BZ44">
        <v>11</v>
      </c>
      <c r="CA44">
        <v>6</v>
      </c>
      <c r="CB44">
        <v>6</v>
      </c>
      <c r="CC44">
        <v>12</v>
      </c>
      <c r="CD44">
        <v>5</v>
      </c>
      <c r="CE44">
        <v>5</v>
      </c>
      <c r="CF44">
        <v>12</v>
      </c>
      <c r="CG44">
        <v>13</v>
      </c>
      <c r="CH44">
        <v>6</v>
      </c>
      <c r="CI44">
        <v>6</v>
      </c>
      <c r="CJ44">
        <v>12</v>
      </c>
      <c r="CL44">
        <v>7</v>
      </c>
      <c r="CM44">
        <v>5</v>
      </c>
      <c r="CN44">
        <v>0</v>
      </c>
      <c r="CO44">
        <v>0</v>
      </c>
      <c r="CP44">
        <v>6</v>
      </c>
      <c r="CQ44">
        <v>5</v>
      </c>
      <c r="CR44">
        <v>0</v>
      </c>
      <c r="CS44">
        <v>0</v>
      </c>
      <c r="CT44">
        <v>8</v>
      </c>
      <c r="CU44">
        <v>0</v>
      </c>
      <c r="CV44">
        <v>0</v>
      </c>
      <c r="CW44">
        <v>7</v>
      </c>
      <c r="CX44">
        <v>8</v>
      </c>
      <c r="CY44">
        <v>0</v>
      </c>
      <c r="CZ44">
        <v>0</v>
      </c>
      <c r="DA44">
        <v>7</v>
      </c>
      <c r="DC44">
        <f>((11/12)*100)</f>
        <v>91.666666666666657</v>
      </c>
      <c r="DD44">
        <f>((4/12)*100)</f>
        <v>33.333333333333329</v>
      </c>
      <c r="DE44">
        <f>((4/12)*100)</f>
        <v>33.333333333333329</v>
      </c>
      <c r="DF44">
        <f>((11/14)*100)</f>
        <v>78.571428571428569</v>
      </c>
      <c r="DG44">
        <f>((6/14)*100)</f>
        <v>42.857142857142854</v>
      </c>
      <c r="DH44">
        <f>((6/14)*100)</f>
        <v>42.857142857142854</v>
      </c>
      <c r="DI44">
        <f>((5/12)*100)</f>
        <v>41.666666666666671</v>
      </c>
      <c r="DJ44">
        <f>((5/12)*100)</f>
        <v>41.666666666666671</v>
      </c>
      <c r="DK44">
        <f>((12/12)*100)</f>
        <v>100</v>
      </c>
      <c r="DL44">
        <f>((6/13)*100)</f>
        <v>46.153846153846153</v>
      </c>
      <c r="DM44">
        <f>((6/13)*100)</f>
        <v>46.153846153846153</v>
      </c>
      <c r="DN44">
        <f>((12/13)*100)</f>
        <v>92.307692307692307</v>
      </c>
      <c r="DP44">
        <f>((5/7)*100)</f>
        <v>71.428571428571431</v>
      </c>
      <c r="DQ44">
        <f t="shared" si="22"/>
        <v>0</v>
      </c>
      <c r="DR44">
        <f t="shared" si="22"/>
        <v>0</v>
      </c>
      <c r="DS44">
        <f>((5/6)*100)</f>
        <v>83.333333333333343</v>
      </c>
      <c r="DT44">
        <f>((0/6)*100)</f>
        <v>0</v>
      </c>
      <c r="DU44">
        <f>((0/6)*100)</f>
        <v>0</v>
      </c>
      <c r="DV44">
        <f>((0/8)*100)</f>
        <v>0</v>
      </c>
      <c r="DW44">
        <f>((0/8)*100)</f>
        <v>0</v>
      </c>
      <c r="DX44">
        <f>((7/8)*100)</f>
        <v>87.5</v>
      </c>
      <c r="DY44">
        <f>((0/8)*100)</f>
        <v>0</v>
      </c>
      <c r="DZ44">
        <f>((0/8)*100)</f>
        <v>0</v>
      </c>
      <c r="EA44">
        <f>((7/8)*100)</f>
        <v>87.5</v>
      </c>
    </row>
    <row r="45" spans="1:131" x14ac:dyDescent="0.25">
      <c r="A45">
        <v>109.16371000000001</v>
      </c>
      <c r="B45">
        <v>6.2728349999999997</v>
      </c>
      <c r="C45">
        <v>112.54221600000001</v>
      </c>
      <c r="D45">
        <v>4.5920620000000003</v>
      </c>
      <c r="E45">
        <v>115.845</v>
      </c>
      <c r="F45">
        <v>7.5869080000000002</v>
      </c>
      <c r="G45">
        <v>114.31123600000001</v>
      </c>
      <c r="H45">
        <v>3.9738150000000001</v>
      </c>
      <c r="K45">
        <f>(14/200)</f>
        <v>7.0000000000000007E-2</v>
      </c>
      <c r="L45">
        <f>(13/200)</f>
        <v>6.5000000000000002E-2</v>
      </c>
      <c r="M45">
        <f>(13/200)</f>
        <v>6.5000000000000002E-2</v>
      </c>
      <c r="N45">
        <f>(14/200)</f>
        <v>7.0000000000000007E-2</v>
      </c>
      <c r="P45">
        <f>(7/200)</f>
        <v>3.5000000000000003E-2</v>
      </c>
      <c r="Q45">
        <f>(7/200)</f>
        <v>3.5000000000000003E-2</v>
      </c>
      <c r="R45">
        <f>(9/200)</f>
        <v>4.4999999999999998E-2</v>
      </c>
      <c r="S45">
        <f>(8/200)</f>
        <v>0.04</v>
      </c>
      <c r="U45">
        <f>0.07+0.035</f>
        <v>0.10500000000000001</v>
      </c>
      <c r="V45">
        <f>0.065+0.035</f>
        <v>0.1</v>
      </c>
      <c r="W45">
        <f>0.065+0.045</f>
        <v>0.11</v>
      </c>
      <c r="X45">
        <f>0.07+0.04</f>
        <v>0.11000000000000001</v>
      </c>
      <c r="Z45">
        <f>SQRT((ABS($A$46-$A$45)^2+(ABS($B$46-$B$45)^2)))</f>
        <v>26.598970982524222</v>
      </c>
      <c r="AA45">
        <f>SQRT((ABS($C$46-$C$45)^2+(ABS($D$46-$D$45)^2)))</f>
        <v>36.816402005555616</v>
      </c>
      <c r="AB45">
        <f>SQRT((ABS($E$46-$E$45)^2+(ABS($F$46-$F$45)^2)))</f>
        <v>35.696276462984308</v>
      </c>
      <c r="AC45">
        <f>SQRT((ABS($G$46-$G$45)^2+(ABS($H$46-$H$45)^2)))</f>
        <v>35.81445253465764</v>
      </c>
      <c r="AJ45">
        <f>1/0.105</f>
        <v>9.5238095238095237</v>
      </c>
      <c r="AK45">
        <f>1/0.1</f>
        <v>10</v>
      </c>
      <c r="AL45">
        <f>1/0.11</f>
        <v>9.0909090909090917</v>
      </c>
      <c r="AM45">
        <f>1/0.11</f>
        <v>9.0909090909090917</v>
      </c>
      <c r="AO45">
        <f t="shared" si="18"/>
        <v>253.32353316689733</v>
      </c>
      <c r="AP45">
        <f t="shared" si="19"/>
        <v>368.16402005555614</v>
      </c>
      <c r="AQ45">
        <f t="shared" si="20"/>
        <v>324.51160420894826</v>
      </c>
      <c r="AR45">
        <f t="shared" si="21"/>
        <v>325.58593213325122</v>
      </c>
      <c r="AV45">
        <f>((0.07/0.105)*100)</f>
        <v>66.666666666666671</v>
      </c>
      <c r="AW45">
        <f>((0.065/0.1)*100)</f>
        <v>65</v>
      </c>
      <c r="AX45">
        <f>((0.065/0.11)*100)</f>
        <v>59.090909090909093</v>
      </c>
      <c r="AY45">
        <f>((0.07/0.11)*100)</f>
        <v>63.636363636363647</v>
      </c>
      <c r="BA45">
        <f>((0.035/0.105)*100)</f>
        <v>33.333333333333336</v>
      </c>
      <c r="BB45">
        <f>((0.035/0.1)*100)</f>
        <v>35</v>
      </c>
      <c r="BC45">
        <f>((0.045/0.11)*100)</f>
        <v>40.909090909090907</v>
      </c>
      <c r="BD45">
        <f>((0.04/0.11)*100)</f>
        <v>36.363636363636367</v>
      </c>
      <c r="BF45">
        <f>ABS($B$45-$D$45)</f>
        <v>1.6807729999999994</v>
      </c>
      <c r="BG45">
        <f>ABS($F$45-$H$45)</f>
        <v>3.6130930000000001</v>
      </c>
      <c r="BL45">
        <f>SQRT((ABS($A$45-$E$45)^2+(ABS($B$45-$F$45)^2)))</f>
        <v>6.8092895307387886</v>
      </c>
      <c r="BM45">
        <f>SQRT((ABS($C$45-$G$45)^2+(ABS($D$45-$H$45)^2)))</f>
        <v>1.8739426654540399</v>
      </c>
      <c r="BO45">
        <f>SQRT((ABS($A$45-$G$45)^2+(ABS($B$45-$H$45)^2)))</f>
        <v>5.6375985030042708</v>
      </c>
      <c r="BP45">
        <f>SQRT((ABS($C$45-$E$45)^2+(ABS($D$45-$F$45)^2)))</f>
        <v>4.4584172880487447</v>
      </c>
      <c r="BU45">
        <v>14</v>
      </c>
      <c r="BV45">
        <v>11</v>
      </c>
      <c r="BW45">
        <v>5</v>
      </c>
      <c r="BX45">
        <v>6</v>
      </c>
      <c r="BY45">
        <v>13</v>
      </c>
      <c r="BZ45">
        <v>11</v>
      </c>
      <c r="CA45">
        <v>4</v>
      </c>
      <c r="CB45">
        <v>5</v>
      </c>
      <c r="CC45">
        <v>13</v>
      </c>
      <c r="CD45">
        <v>5</v>
      </c>
      <c r="CE45">
        <v>6</v>
      </c>
      <c r="CF45">
        <v>13</v>
      </c>
      <c r="CG45">
        <v>14</v>
      </c>
      <c r="CH45">
        <v>6</v>
      </c>
      <c r="CI45">
        <v>7</v>
      </c>
      <c r="CJ45">
        <v>13</v>
      </c>
      <c r="CL45">
        <v>7</v>
      </c>
      <c r="CM45">
        <v>4</v>
      </c>
      <c r="CN45">
        <v>0</v>
      </c>
      <c r="CO45">
        <v>0</v>
      </c>
      <c r="CP45">
        <v>7</v>
      </c>
      <c r="CQ45">
        <v>4</v>
      </c>
      <c r="CR45">
        <v>0</v>
      </c>
      <c r="CS45">
        <v>0</v>
      </c>
      <c r="CT45">
        <v>9</v>
      </c>
      <c r="CU45">
        <v>0</v>
      </c>
      <c r="CV45">
        <v>0</v>
      </c>
      <c r="CW45">
        <v>8</v>
      </c>
      <c r="CX45">
        <v>8</v>
      </c>
      <c r="CY45">
        <v>0</v>
      </c>
      <c r="CZ45">
        <v>0</v>
      </c>
      <c r="DA45">
        <v>8</v>
      </c>
      <c r="DC45">
        <f>((11/14)*100)</f>
        <v>78.571428571428569</v>
      </c>
      <c r="DD45">
        <f>((5/14)*100)</f>
        <v>35.714285714285715</v>
      </c>
      <c r="DE45">
        <f>((6/14)*100)</f>
        <v>42.857142857142854</v>
      </c>
      <c r="DF45">
        <f>((11/13)*100)</f>
        <v>84.615384615384613</v>
      </c>
      <c r="DG45">
        <f>((4/13)*100)</f>
        <v>30.76923076923077</v>
      </c>
      <c r="DH45">
        <f>((5/13)*100)</f>
        <v>38.461538461538467</v>
      </c>
      <c r="DI45">
        <f>((5/13)*100)</f>
        <v>38.461538461538467</v>
      </c>
      <c r="DJ45">
        <f>((6/13)*100)</f>
        <v>46.153846153846153</v>
      </c>
      <c r="DK45">
        <f>((13/13)*100)</f>
        <v>100</v>
      </c>
      <c r="DL45">
        <f>((6/14)*100)</f>
        <v>42.857142857142854</v>
      </c>
      <c r="DM45">
        <f>((7/14)*100)</f>
        <v>50</v>
      </c>
      <c r="DN45">
        <f>((13/14)*100)</f>
        <v>92.857142857142861</v>
      </c>
      <c r="DP45">
        <f>((4/7)*100)</f>
        <v>57.142857142857139</v>
      </c>
      <c r="DQ45">
        <f t="shared" si="22"/>
        <v>0</v>
      </c>
      <c r="DR45">
        <f t="shared" si="22"/>
        <v>0</v>
      </c>
      <c r="DS45">
        <f>((4/7)*100)</f>
        <v>57.142857142857139</v>
      </c>
      <c r="DT45">
        <f t="shared" ref="DT45:DU48" si="23">((0/7)*100)</f>
        <v>0</v>
      </c>
      <c r="DU45">
        <f t="shared" si="23"/>
        <v>0</v>
      </c>
      <c r="DV45">
        <f>((0/9)*100)</f>
        <v>0</v>
      </c>
      <c r="DW45">
        <f>((0/9)*100)</f>
        <v>0</v>
      </c>
      <c r="DX45">
        <f>((8/9)*100)</f>
        <v>88.888888888888886</v>
      </c>
      <c r="DY45">
        <f>((0/8)*100)</f>
        <v>0</v>
      </c>
      <c r="DZ45">
        <f>((0/8)*100)</f>
        <v>0</v>
      </c>
      <c r="EA45">
        <f>((8/8)*100)</f>
        <v>100</v>
      </c>
    </row>
    <row r="46" spans="1:131" x14ac:dyDescent="0.25">
      <c r="A46">
        <v>135.74783200000002</v>
      </c>
      <c r="B46">
        <v>5.3841760000000001</v>
      </c>
      <c r="C46">
        <v>149.34614099999999</v>
      </c>
      <c r="D46">
        <v>5.550478</v>
      </c>
      <c r="E46">
        <v>151.53782799999999</v>
      </c>
      <c r="F46">
        <v>8.0830760000000001</v>
      </c>
      <c r="G46">
        <v>150.08780200000001</v>
      </c>
      <c r="H46">
        <v>5.6207320000000003</v>
      </c>
      <c r="K46">
        <f>(18/200)</f>
        <v>0.09</v>
      </c>
      <c r="L46">
        <f>(15/200)</f>
        <v>7.4999999999999997E-2</v>
      </c>
      <c r="M46">
        <f>(16/200)</f>
        <v>0.08</v>
      </c>
      <c r="N46">
        <f>(17/200)</f>
        <v>8.5000000000000006E-2</v>
      </c>
      <c r="P46">
        <f>(8/200)</f>
        <v>0.04</v>
      </c>
      <c r="Q46">
        <f>(7/200)</f>
        <v>3.5000000000000003E-2</v>
      </c>
      <c r="R46">
        <f>(8/200)</f>
        <v>0.04</v>
      </c>
      <c r="S46">
        <f>(7/200)</f>
        <v>3.5000000000000003E-2</v>
      </c>
      <c r="U46">
        <f>0.09+0.04</f>
        <v>0.13</v>
      </c>
      <c r="V46">
        <f>0.075+0.035</f>
        <v>0.11</v>
      </c>
      <c r="W46">
        <f>0.08+0.04</f>
        <v>0.12</v>
      </c>
      <c r="X46">
        <f>0.085+0.035</f>
        <v>0.12000000000000001</v>
      </c>
      <c r="Z46">
        <f>SQRT((ABS($A$47-$A$46)^2+(ABS($B$47-$B$46)^2)))</f>
        <v>40.151556000326345</v>
      </c>
      <c r="AA46">
        <f>SQRT((ABS($C$47-$C$46)^2+(ABS($D$47-$D$46)^2)))</f>
        <v>23.270188392622952</v>
      </c>
      <c r="AB46">
        <f>SQRT((ABS($E$47-$E$46)^2+(ABS($F$47-$F$46)^2)))</f>
        <v>27.36581185390855</v>
      </c>
      <c r="AC46">
        <f>SQRT((ABS($G$47-$G$46)^2+(ABS($H$47-$H$46)^2)))</f>
        <v>29.034869027803133</v>
      </c>
      <c r="AJ46">
        <f>1/0.13</f>
        <v>7.6923076923076916</v>
      </c>
      <c r="AK46">
        <f>1/0.11</f>
        <v>9.0909090909090917</v>
      </c>
      <c r="AL46">
        <f>1/0.12</f>
        <v>8.3333333333333339</v>
      </c>
      <c r="AM46">
        <f>1/0.12</f>
        <v>8.3333333333333339</v>
      </c>
      <c r="AO46">
        <f t="shared" si="18"/>
        <v>308.85812307943343</v>
      </c>
      <c r="AP46">
        <f t="shared" si="19"/>
        <v>211.54716720566319</v>
      </c>
      <c r="AQ46">
        <f t="shared" si="20"/>
        <v>228.0484321159046</v>
      </c>
      <c r="AR46">
        <f t="shared" si="21"/>
        <v>241.95724189835943</v>
      </c>
      <c r="AV46">
        <f>((0.09/0.13)*100)</f>
        <v>69.230769230769226</v>
      </c>
      <c r="AW46">
        <f>((0.075/0.11)*100)</f>
        <v>68.181818181818173</v>
      </c>
      <c r="AX46">
        <f>((0.08/0.12)*100)</f>
        <v>66.666666666666671</v>
      </c>
      <c r="AY46">
        <f>((0.085/0.12)*100)</f>
        <v>70.833333333333343</v>
      </c>
      <c r="BA46">
        <f>((0.04/0.13)*100)</f>
        <v>30.76923076923077</v>
      </c>
      <c r="BB46">
        <f>((0.035/0.11)*100)</f>
        <v>31.818181818181824</v>
      </c>
      <c r="BC46">
        <f>((0.04/0.12)*100)</f>
        <v>33.333333333333336</v>
      </c>
      <c r="BD46">
        <f>((0.035/0.12)*100)</f>
        <v>29.166666666666668</v>
      </c>
      <c r="BF46">
        <f>ABS($B$46-$D$46)</f>
        <v>0.16630199999999995</v>
      </c>
      <c r="BG46">
        <f>ABS($F$46-$H$46)</f>
        <v>2.4623439999999999</v>
      </c>
      <c r="BL46">
        <f>SQRT((ABS($A$46-$E$46)^2+(ABS($B$46-$F$46)^2)))</f>
        <v>16.018989821147123</v>
      </c>
      <c r="BM46">
        <f>SQRT((ABS($C$46-$G$46)^2+(ABS($D$46-$H$46)^2)))</f>
        <v>0.74498098192976203</v>
      </c>
      <c r="BO46">
        <f>SQRT((ABS($A$46-$G$46)^2+(ABS($B$46-$H$46)^2)))</f>
        <v>14.341921012961821</v>
      </c>
      <c r="BP46">
        <f>SQRT((ABS($C$46-$E$46)^2+(ABS($D$46-$F$46)^2)))</f>
        <v>3.349260296777933</v>
      </c>
      <c r="BU46">
        <v>18</v>
      </c>
      <c r="BV46">
        <v>15</v>
      </c>
      <c r="BW46">
        <v>10</v>
      </c>
      <c r="BX46">
        <v>11</v>
      </c>
      <c r="BY46">
        <v>15</v>
      </c>
      <c r="BZ46">
        <v>15</v>
      </c>
      <c r="CA46">
        <v>7</v>
      </c>
      <c r="CB46">
        <v>8</v>
      </c>
      <c r="CC46">
        <v>16</v>
      </c>
      <c r="CD46">
        <v>9</v>
      </c>
      <c r="CE46">
        <v>9</v>
      </c>
      <c r="CF46">
        <v>16</v>
      </c>
      <c r="CG46">
        <v>17</v>
      </c>
      <c r="CH46">
        <v>10</v>
      </c>
      <c r="CI46">
        <v>10</v>
      </c>
      <c r="CJ46">
        <v>16</v>
      </c>
      <c r="CL46">
        <v>8</v>
      </c>
      <c r="CM46">
        <v>6</v>
      </c>
      <c r="CN46">
        <v>0</v>
      </c>
      <c r="CO46">
        <v>0</v>
      </c>
      <c r="CP46">
        <v>7</v>
      </c>
      <c r="CQ46">
        <v>6</v>
      </c>
      <c r="CR46">
        <v>0</v>
      </c>
      <c r="CS46">
        <v>0</v>
      </c>
      <c r="CT46">
        <v>8</v>
      </c>
      <c r="CU46">
        <v>0</v>
      </c>
      <c r="CV46">
        <v>0</v>
      </c>
      <c r="CW46">
        <v>7</v>
      </c>
      <c r="CX46">
        <v>7</v>
      </c>
      <c r="CY46">
        <v>0</v>
      </c>
      <c r="CZ46">
        <v>0</v>
      </c>
      <c r="DA46">
        <v>7</v>
      </c>
      <c r="DC46">
        <f>((15/18)*100)</f>
        <v>83.333333333333343</v>
      </c>
      <c r="DD46">
        <f>((10/18)*100)</f>
        <v>55.555555555555557</v>
      </c>
      <c r="DE46">
        <f>((11/18)*100)</f>
        <v>61.111111111111114</v>
      </c>
      <c r="DF46">
        <f>((15/15)*100)</f>
        <v>100</v>
      </c>
      <c r="DG46">
        <f>((7/15)*100)</f>
        <v>46.666666666666664</v>
      </c>
      <c r="DH46">
        <f>((8/15)*100)</f>
        <v>53.333333333333336</v>
      </c>
      <c r="DI46">
        <f>((9/16)*100)</f>
        <v>56.25</v>
      </c>
      <c r="DJ46">
        <f>((9/16)*100)</f>
        <v>56.25</v>
      </c>
      <c r="DK46">
        <f>((16/16)*100)</f>
        <v>100</v>
      </c>
      <c r="DL46">
        <f>((10/17)*100)</f>
        <v>58.82352941176471</v>
      </c>
      <c r="DM46">
        <f>((10/17)*100)</f>
        <v>58.82352941176471</v>
      </c>
      <c r="DN46">
        <f>((16/17)*100)</f>
        <v>94.117647058823522</v>
      </c>
      <c r="DP46">
        <f>((6/8)*100)</f>
        <v>75</v>
      </c>
      <c r="DQ46">
        <f>((0/8)*100)</f>
        <v>0</v>
      </c>
      <c r="DR46">
        <f>((0/8)*100)</f>
        <v>0</v>
      </c>
      <c r="DS46">
        <f>((6/7)*100)</f>
        <v>85.714285714285708</v>
      </c>
      <c r="DT46">
        <f t="shared" si="23"/>
        <v>0</v>
      </c>
      <c r="DU46">
        <f t="shared" si="23"/>
        <v>0</v>
      </c>
      <c r="DV46">
        <f t="shared" ref="DV46:DW48" si="24">((0/8)*100)</f>
        <v>0</v>
      </c>
      <c r="DW46">
        <f t="shared" si="24"/>
        <v>0</v>
      </c>
      <c r="DX46">
        <f>((7/8)*100)</f>
        <v>87.5</v>
      </c>
      <c r="DY46">
        <f>((0/7)*100)</f>
        <v>0</v>
      </c>
      <c r="DZ46">
        <f>((0/7)*100)</f>
        <v>0</v>
      </c>
      <c r="EA46">
        <f>((7/7)*100)</f>
        <v>100</v>
      </c>
    </row>
    <row r="47" spans="1:131" x14ac:dyDescent="0.25">
      <c r="A47">
        <v>175.87921599999999</v>
      </c>
      <c r="B47">
        <v>6.6567590000000001</v>
      </c>
      <c r="C47">
        <v>172.60413299999999</v>
      </c>
      <c r="D47">
        <v>4.7971680000000001</v>
      </c>
      <c r="E47">
        <v>178.90044699999999</v>
      </c>
      <c r="F47">
        <v>7.665057</v>
      </c>
      <c r="G47">
        <v>179.11554100000001</v>
      </c>
      <c r="H47">
        <v>4.9773129999999997</v>
      </c>
      <c r="K47">
        <f>(15/200)</f>
        <v>7.4999999999999997E-2</v>
      </c>
      <c r="L47">
        <f>(15/200)</f>
        <v>7.4999999999999997E-2</v>
      </c>
      <c r="M47">
        <f>(14/200)</f>
        <v>7.0000000000000007E-2</v>
      </c>
      <c r="N47">
        <f>(14/200)</f>
        <v>7.0000000000000007E-2</v>
      </c>
      <c r="P47">
        <f>(7/200)</f>
        <v>3.5000000000000003E-2</v>
      </c>
      <c r="Q47">
        <f>(7/200)</f>
        <v>3.5000000000000003E-2</v>
      </c>
      <c r="R47">
        <f>(8/200)</f>
        <v>0.04</v>
      </c>
      <c r="S47">
        <f>(8/200)</f>
        <v>0.04</v>
      </c>
      <c r="U47">
        <f>0.075+0.035</f>
        <v>0.11</v>
      </c>
      <c r="V47">
        <f>0.075+0.035</f>
        <v>0.11</v>
      </c>
      <c r="W47">
        <f>0.07+0.04</f>
        <v>0.11000000000000001</v>
      </c>
      <c r="X47">
        <f>0.07+0.04</f>
        <v>0.11000000000000001</v>
      </c>
      <c r="Z47">
        <f>SQRT((ABS($A$48-$A$47)^2+(ABS($B$48-$B$47)^2)))</f>
        <v>31.778182902454326</v>
      </c>
      <c r="AA47">
        <f>SQRT((ABS($C$48-$C$47)^2+(ABS($D$48-$D$47)^2)))</f>
        <v>31.987116650229574</v>
      </c>
      <c r="AB47">
        <f>SQRT((ABS($E$48-$E$47)^2+(ABS($F$48-$F$47)^2)))</f>
        <v>33.316811240348606</v>
      </c>
      <c r="AC47">
        <f>SQRT((ABS($G$48-$G$47)^2+(ABS($H$48-$H$47)^2)))</f>
        <v>33.166557210091163</v>
      </c>
      <c r="AJ47">
        <f>1/0.11</f>
        <v>9.0909090909090917</v>
      </c>
      <c r="AK47">
        <f>1/0.11</f>
        <v>9.0909090909090917</v>
      </c>
      <c r="AL47">
        <f>1/0.11</f>
        <v>9.0909090909090917</v>
      </c>
      <c r="AM47">
        <f>1/0.11</f>
        <v>9.0909090909090917</v>
      </c>
      <c r="AO47">
        <f t="shared" si="18"/>
        <v>288.89257184049387</v>
      </c>
      <c r="AP47">
        <f t="shared" si="19"/>
        <v>290.79196954754156</v>
      </c>
      <c r="AQ47">
        <f t="shared" si="20"/>
        <v>302.88010218498727</v>
      </c>
      <c r="AR47">
        <f t="shared" si="21"/>
        <v>301.51415645537418</v>
      </c>
      <c r="AV47">
        <f>((0.075/0.11)*100)</f>
        <v>68.181818181818173</v>
      </c>
      <c r="AW47">
        <f>((0.075/0.11)*100)</f>
        <v>68.181818181818173</v>
      </c>
      <c r="AX47">
        <f>((0.07/0.11)*100)</f>
        <v>63.636363636363647</v>
      </c>
      <c r="AY47">
        <f>((0.07/0.11)*100)</f>
        <v>63.636363636363647</v>
      </c>
      <c r="BA47">
        <f>((0.035/0.11)*100)</f>
        <v>31.818181818181824</v>
      </c>
      <c r="BB47">
        <f>((0.035/0.11)*100)</f>
        <v>31.818181818181824</v>
      </c>
      <c r="BC47">
        <f>((0.04/0.11)*100)</f>
        <v>36.363636363636367</v>
      </c>
      <c r="BD47">
        <f>((0.04/0.11)*100)</f>
        <v>36.363636363636367</v>
      </c>
      <c r="BF47">
        <f>ABS($B$47-$D$47)</f>
        <v>1.859591</v>
      </c>
      <c r="BG47">
        <f>ABS($F$47-$H$47)</f>
        <v>2.6877440000000004</v>
      </c>
      <c r="BL47">
        <f>SQRT((ABS($A$47-$E$47)^2+(ABS($B$47-$F$47)^2)))</f>
        <v>3.185043423905709</v>
      </c>
      <c r="BM47">
        <f>SQRT((ABS($C$47-$G$47)^2+(ABS($D$47-$H$47)^2)))</f>
        <v>6.513899474469131</v>
      </c>
      <c r="BO47">
        <f>SQRT((ABS($A$47-$G$47)^2+(ABS($B$47-$H$47)^2)))</f>
        <v>3.6461402019863614</v>
      </c>
      <c r="BP47">
        <f>SQRT((ABS($C$47-$E$47)^2+(ABS($D$47-$F$47)^2)))</f>
        <v>6.9186962140938766</v>
      </c>
      <c r="BU47">
        <v>15</v>
      </c>
      <c r="BV47">
        <v>13</v>
      </c>
      <c r="BW47">
        <v>7</v>
      </c>
      <c r="BX47">
        <v>7</v>
      </c>
      <c r="BY47">
        <v>15</v>
      </c>
      <c r="BZ47">
        <v>13</v>
      </c>
      <c r="CA47">
        <v>7</v>
      </c>
      <c r="CB47">
        <v>7</v>
      </c>
      <c r="CC47">
        <v>14</v>
      </c>
      <c r="CD47">
        <v>6</v>
      </c>
      <c r="CE47">
        <v>7</v>
      </c>
      <c r="CF47">
        <v>14</v>
      </c>
      <c r="CG47">
        <v>14</v>
      </c>
      <c r="CH47">
        <v>6</v>
      </c>
      <c r="CI47">
        <v>7</v>
      </c>
      <c r="CJ47">
        <v>14</v>
      </c>
      <c r="CL47">
        <v>7</v>
      </c>
      <c r="CM47">
        <v>5</v>
      </c>
      <c r="CN47">
        <v>0</v>
      </c>
      <c r="CO47">
        <v>0</v>
      </c>
      <c r="CP47">
        <v>7</v>
      </c>
      <c r="CQ47">
        <v>5</v>
      </c>
      <c r="CR47">
        <v>0</v>
      </c>
      <c r="CS47">
        <v>0</v>
      </c>
      <c r="CT47">
        <v>8</v>
      </c>
      <c r="CU47">
        <v>0</v>
      </c>
      <c r="CV47">
        <v>0</v>
      </c>
      <c r="CW47">
        <v>8</v>
      </c>
      <c r="CX47">
        <v>8</v>
      </c>
      <c r="CY47">
        <v>0</v>
      </c>
      <c r="CZ47">
        <v>0</v>
      </c>
      <c r="DA47">
        <v>8</v>
      </c>
      <c r="DC47">
        <f>((13/15)*100)</f>
        <v>86.666666666666671</v>
      </c>
      <c r="DD47">
        <f>((7/15)*100)</f>
        <v>46.666666666666664</v>
      </c>
      <c r="DE47">
        <f>((7/15)*100)</f>
        <v>46.666666666666664</v>
      </c>
      <c r="DF47">
        <f>((13/15)*100)</f>
        <v>86.666666666666671</v>
      </c>
      <c r="DG47">
        <f>((7/15)*100)</f>
        <v>46.666666666666664</v>
      </c>
      <c r="DH47">
        <f>((7/15)*100)</f>
        <v>46.666666666666664</v>
      </c>
      <c r="DI47">
        <f>((6/14)*100)</f>
        <v>42.857142857142854</v>
      </c>
      <c r="DJ47">
        <f>((7/14)*100)</f>
        <v>50</v>
      </c>
      <c r="DK47">
        <f>((14/14)*100)</f>
        <v>100</v>
      </c>
      <c r="DL47">
        <f>((6/14)*100)</f>
        <v>42.857142857142854</v>
      </c>
      <c r="DM47">
        <f>((7/14)*100)</f>
        <v>50</v>
      </c>
      <c r="DN47">
        <f>((14/14)*100)</f>
        <v>100</v>
      </c>
      <c r="DP47">
        <f>((5/7)*100)</f>
        <v>71.428571428571431</v>
      </c>
      <c r="DQ47">
        <f>((0/7)*100)</f>
        <v>0</v>
      </c>
      <c r="DR47">
        <f>((0/7)*100)</f>
        <v>0</v>
      </c>
      <c r="DS47">
        <f>((5/7)*100)</f>
        <v>71.428571428571431</v>
      </c>
      <c r="DT47">
        <f t="shared" si="23"/>
        <v>0</v>
      </c>
      <c r="DU47">
        <f t="shared" si="23"/>
        <v>0</v>
      </c>
      <c r="DV47">
        <f t="shared" si="24"/>
        <v>0</v>
      </c>
      <c r="DW47">
        <f t="shared" si="24"/>
        <v>0</v>
      </c>
      <c r="DX47">
        <f>((8/8)*100)</f>
        <v>100</v>
      </c>
      <c r="DY47">
        <f>((0/8)*100)</f>
        <v>0</v>
      </c>
      <c r="DZ47">
        <f>((0/8)*100)</f>
        <v>0</v>
      </c>
      <c r="EA47">
        <f>((8/8)*100)</f>
        <v>100</v>
      </c>
    </row>
    <row r="48" spans="1:131" x14ac:dyDescent="0.25">
      <c r="A48">
        <v>207.62876399999999</v>
      </c>
      <c r="B48">
        <v>8.0055029999999991</v>
      </c>
      <c r="C48">
        <v>204.55872600000001</v>
      </c>
      <c r="D48">
        <v>6.2392560000000001</v>
      </c>
      <c r="E48">
        <v>212.17582400000001</v>
      </c>
      <c r="F48">
        <v>9.3261400000000005</v>
      </c>
      <c r="G48">
        <v>212.25173000000001</v>
      </c>
      <c r="H48">
        <v>6.3962899999999996</v>
      </c>
      <c r="K48">
        <f>(15/200)</f>
        <v>7.4999999999999997E-2</v>
      </c>
      <c r="L48">
        <f>(12/200)</f>
        <v>0.06</v>
      </c>
      <c r="M48">
        <f>(15/200)</f>
        <v>7.4999999999999997E-2</v>
      </c>
      <c r="N48">
        <f>(17/200)</f>
        <v>8.5000000000000006E-2</v>
      </c>
      <c r="P48">
        <f>(8/200)</f>
        <v>0.04</v>
      </c>
      <c r="Q48">
        <f>(7/200)</f>
        <v>3.5000000000000003E-2</v>
      </c>
      <c r="R48">
        <f>(8/200)</f>
        <v>0.04</v>
      </c>
      <c r="S48">
        <f>(7/200)</f>
        <v>3.5000000000000003E-2</v>
      </c>
      <c r="U48">
        <f>0.075+0.04</f>
        <v>0.11499999999999999</v>
      </c>
      <c r="V48">
        <f>0.06+0.035</f>
        <v>9.5000000000000001E-2</v>
      </c>
      <c r="W48">
        <f>0.075+0.04</f>
        <v>0.11499999999999999</v>
      </c>
      <c r="X48">
        <f>0.085+0.035</f>
        <v>0.12000000000000001</v>
      </c>
      <c r="Z48">
        <f>SQRT((ABS($A$49-$A$48)^2+(ABS($B$49-$B$48)^2)))</f>
        <v>28.404481734144092</v>
      </c>
      <c r="AA48">
        <f>SQRT((ABS($C$49-$C$48)^2+(ABS($D$49-$D$48)^2)))</f>
        <v>24.530397041750078</v>
      </c>
      <c r="AB48">
        <f>SQRT((ABS($E$49-$E$48)^2+(ABS($F$49-$F$48)^2)))</f>
        <v>25.76159727044443</v>
      </c>
      <c r="AC48">
        <f>SQRT((ABS($G$49-$G$48)^2+(ABS($H$49-$H$48)^2)))</f>
        <v>26.098663332520985</v>
      </c>
      <c r="AJ48">
        <f>1/0.115</f>
        <v>8.695652173913043</v>
      </c>
      <c r="AK48">
        <f>1/0.095</f>
        <v>10.526315789473685</v>
      </c>
      <c r="AL48">
        <f>1/0.115</f>
        <v>8.695652173913043</v>
      </c>
      <c r="AM48">
        <f>1/0.12</f>
        <v>8.3333333333333339</v>
      </c>
      <c r="AO48">
        <f t="shared" si="18"/>
        <v>246.99549334038343</v>
      </c>
      <c r="AP48">
        <f t="shared" si="19"/>
        <v>258.21470570263239</v>
      </c>
      <c r="AQ48">
        <f t="shared" si="20"/>
        <v>224.01388930821244</v>
      </c>
      <c r="AR48">
        <f t="shared" si="21"/>
        <v>217.48886110434154</v>
      </c>
      <c r="AV48">
        <f>((0.075/0.115)*100)</f>
        <v>65.217391304347814</v>
      </c>
      <c r="AW48">
        <f>((0.06/0.095)*100)</f>
        <v>63.157894736842103</v>
      </c>
      <c r="AX48">
        <f>((0.075/0.115)*100)</f>
        <v>65.217391304347814</v>
      </c>
      <c r="AY48">
        <f>((0.085/0.12)*100)</f>
        <v>70.833333333333343</v>
      </c>
      <c r="BA48">
        <f>((0.04/0.115)*100)</f>
        <v>34.782608695652172</v>
      </c>
      <c r="BB48">
        <f>((0.035/0.095)*100)</f>
        <v>36.842105263157897</v>
      </c>
      <c r="BC48">
        <f>((0.04/0.115)*100)</f>
        <v>34.782608695652172</v>
      </c>
      <c r="BD48">
        <f>((0.035/0.12)*100)</f>
        <v>29.166666666666668</v>
      </c>
      <c r="BF48">
        <f>ABS($B$48-$D$48)</f>
        <v>1.766246999999999</v>
      </c>
      <c r="BG48">
        <f>ABS($F$48-$H$48)</f>
        <v>2.929850000000001</v>
      </c>
      <c r="BL48">
        <f>SQRT((ABS($A$48-$E$48)^2+(ABS($B$48-$F$48)^2)))</f>
        <v>4.7349589997558743</v>
      </c>
      <c r="BM48">
        <f>SQRT((ABS($C$48-$G$48)^2+(ABS($D$48-$H$48)^2)))</f>
        <v>7.6946065670164083</v>
      </c>
      <c r="BO48">
        <f>SQRT((ABS($A$48-$G$48)^2+(ABS($B$48-$H$48)^2)))</f>
        <v>4.8950363754036781</v>
      </c>
      <c r="BP48">
        <f>SQRT((ABS($C$48-$E$48)^2+(ABS($D$48-$F$48)^2)))</f>
        <v>8.2188219819545907</v>
      </c>
      <c r="BU48">
        <v>15</v>
      </c>
      <c r="BV48">
        <v>9</v>
      </c>
      <c r="BW48">
        <v>7</v>
      </c>
      <c r="BX48">
        <v>8</v>
      </c>
      <c r="BY48">
        <v>12</v>
      </c>
      <c r="BZ48">
        <v>9</v>
      </c>
      <c r="CA48">
        <v>4</v>
      </c>
      <c r="CB48">
        <v>5</v>
      </c>
      <c r="CC48">
        <v>15</v>
      </c>
      <c r="CD48">
        <v>7</v>
      </c>
      <c r="CE48">
        <v>7</v>
      </c>
      <c r="CF48">
        <v>15</v>
      </c>
      <c r="CG48">
        <v>17</v>
      </c>
      <c r="CH48">
        <v>9</v>
      </c>
      <c r="CI48">
        <v>9</v>
      </c>
      <c r="CJ48">
        <v>15</v>
      </c>
      <c r="CL48">
        <v>8</v>
      </c>
      <c r="CM48">
        <v>5</v>
      </c>
      <c r="CN48">
        <v>0</v>
      </c>
      <c r="CO48">
        <v>0</v>
      </c>
      <c r="CP48">
        <v>7</v>
      </c>
      <c r="CQ48">
        <v>5</v>
      </c>
      <c r="CR48">
        <v>0</v>
      </c>
      <c r="CS48">
        <v>0</v>
      </c>
      <c r="CT48">
        <v>8</v>
      </c>
      <c r="CU48">
        <v>0</v>
      </c>
      <c r="CV48">
        <v>0</v>
      </c>
      <c r="CW48">
        <v>7</v>
      </c>
      <c r="CX48">
        <v>7</v>
      </c>
      <c r="CY48">
        <v>0</v>
      </c>
      <c r="CZ48">
        <v>0</v>
      </c>
      <c r="DA48">
        <v>7</v>
      </c>
      <c r="DC48">
        <f>((9/15)*100)</f>
        <v>60</v>
      </c>
      <c r="DD48">
        <f>((7/15)*100)</f>
        <v>46.666666666666664</v>
      </c>
      <c r="DE48">
        <f>((8/15)*100)</f>
        <v>53.333333333333336</v>
      </c>
      <c r="DF48">
        <f>((9/12)*100)</f>
        <v>75</v>
      </c>
      <c r="DG48">
        <f>((4/12)*100)</f>
        <v>33.333333333333329</v>
      </c>
      <c r="DH48">
        <f>((5/12)*100)</f>
        <v>41.666666666666671</v>
      </c>
      <c r="DI48">
        <f>((7/15)*100)</f>
        <v>46.666666666666664</v>
      </c>
      <c r="DJ48">
        <f>((7/15)*100)</f>
        <v>46.666666666666664</v>
      </c>
      <c r="DK48">
        <f>((15/15)*100)</f>
        <v>100</v>
      </c>
      <c r="DL48">
        <f>((9/17)*100)</f>
        <v>52.941176470588239</v>
      </c>
      <c r="DM48">
        <f>((9/17)*100)</f>
        <v>52.941176470588239</v>
      </c>
      <c r="DN48">
        <f>((15/17)*100)</f>
        <v>88.235294117647058</v>
      </c>
      <c r="DP48">
        <f>((5/8)*100)</f>
        <v>62.5</v>
      </c>
      <c r="DQ48">
        <f>((0/8)*100)</f>
        <v>0</v>
      </c>
      <c r="DR48">
        <f>((0/8)*100)</f>
        <v>0</v>
      </c>
      <c r="DS48">
        <f>((5/7)*100)</f>
        <v>71.428571428571431</v>
      </c>
      <c r="DT48">
        <f t="shared" si="23"/>
        <v>0</v>
      </c>
      <c r="DU48">
        <f t="shared" si="23"/>
        <v>0</v>
      </c>
      <c r="DV48">
        <f t="shared" si="24"/>
        <v>0</v>
      </c>
      <c r="DW48">
        <f t="shared" si="24"/>
        <v>0</v>
      </c>
      <c r="DX48">
        <f>((7/8)*100)</f>
        <v>87.5</v>
      </c>
      <c r="DY48">
        <f>((0/7)*100)</f>
        <v>0</v>
      </c>
      <c r="DZ48">
        <f>((0/7)*100)</f>
        <v>0</v>
      </c>
      <c r="EA48">
        <f>((7/7)*100)</f>
        <v>100</v>
      </c>
    </row>
    <row r="49" spans="1:131" x14ac:dyDescent="0.25">
      <c r="A49">
        <v>236.009154</v>
      </c>
      <c r="B49">
        <v>9.1751380000000005</v>
      </c>
      <c r="C49">
        <v>229.04107500000001</v>
      </c>
      <c r="D49">
        <v>7.7738459999999998</v>
      </c>
      <c r="E49">
        <v>237.915671</v>
      </c>
      <c r="F49">
        <v>10.384520999999999</v>
      </c>
      <c r="G49">
        <v>238.291056</v>
      </c>
      <c r="H49">
        <v>8.1551899999999993</v>
      </c>
      <c r="K49">
        <f>(14/200)</f>
        <v>7.0000000000000007E-2</v>
      </c>
      <c r="L49">
        <f>(14/200)</f>
        <v>7.0000000000000007E-2</v>
      </c>
      <c r="P49">
        <f>(8/200)</f>
        <v>0.04</v>
      </c>
      <c r="Q49">
        <f>(8/200)</f>
        <v>0.04</v>
      </c>
      <c r="R49">
        <f>(10/200)</f>
        <v>0.05</v>
      </c>
      <c r="S49">
        <f>(8/200)</f>
        <v>0.04</v>
      </c>
      <c r="U49">
        <f>0.07+0.04</f>
        <v>0.11000000000000001</v>
      </c>
      <c r="V49">
        <f>0.07+0.04</f>
        <v>0.11000000000000001</v>
      </c>
      <c r="Z49">
        <f>SQRT((ABS($A$50-$A$49)^2+(ABS($B$50-$B$49)^2)))</f>
        <v>25.529166009273489</v>
      </c>
      <c r="AA49">
        <f>SQRT((ABS($C$50-$C$49)^2+(ABS($D$50-$D$49)^2)))</f>
        <v>26.489614401027815</v>
      </c>
      <c r="AJ49">
        <f>1/0.11</f>
        <v>9.0909090909090917</v>
      </c>
      <c r="AK49">
        <f>1/0.11</f>
        <v>9.0909090909090917</v>
      </c>
      <c r="AO49">
        <f t="shared" si="18"/>
        <v>232.08332735703169</v>
      </c>
      <c r="AP49">
        <f t="shared" si="19"/>
        <v>240.8146763729801</v>
      </c>
      <c r="AV49">
        <f>((0.07/0.11)*100)</f>
        <v>63.636363636363647</v>
      </c>
      <c r="AW49">
        <f>((0.07/0.11)*100)</f>
        <v>63.636363636363647</v>
      </c>
      <c r="BA49">
        <f>((0.04/0.11)*100)</f>
        <v>36.363636363636367</v>
      </c>
      <c r="BB49">
        <f>((0.04/0.11)*100)</f>
        <v>36.363636363636367</v>
      </c>
      <c r="BF49">
        <f>ABS($B$49-$D$49)</f>
        <v>1.4012920000000006</v>
      </c>
      <c r="BG49">
        <f>ABS($F$49-$H$49)</f>
        <v>2.2293310000000002</v>
      </c>
      <c r="BI49">
        <v>3.5567349999999998</v>
      </c>
      <c r="BJ49">
        <v>3.5258264999999995</v>
      </c>
      <c r="BL49">
        <f>SQRT((ABS($A$49-$E$49)^2+(ABS($B$49-$F$49)^2)))</f>
        <v>2.2577454045968133</v>
      </c>
      <c r="BM49">
        <f>SQRT((ABS($C$49-$G$49)^2+(ABS($D$49-$H$49)^2)))</f>
        <v>9.2578383949330654</v>
      </c>
      <c r="BO49">
        <f>SQRT((ABS($A$49-$G$49)^2+(ABS($B$49-$H$49)^2)))</f>
        <v>2.4994740767425481</v>
      </c>
      <c r="BP49">
        <f>SQRT((ABS($C$49-$E$49)^2+(ABS($D$49-$F$49)^2)))</f>
        <v>9.2506258230911573</v>
      </c>
      <c r="BU49">
        <v>14</v>
      </c>
      <c r="BV49">
        <v>8</v>
      </c>
      <c r="BW49">
        <v>4</v>
      </c>
      <c r="BX49">
        <v>6</v>
      </c>
      <c r="BY49">
        <v>14</v>
      </c>
      <c r="BZ49">
        <v>8</v>
      </c>
      <c r="CA49">
        <v>7</v>
      </c>
      <c r="CB49">
        <v>8</v>
      </c>
      <c r="CL49">
        <v>8</v>
      </c>
      <c r="CM49">
        <v>2</v>
      </c>
      <c r="CN49">
        <v>0</v>
      </c>
      <c r="CO49">
        <v>0</v>
      </c>
      <c r="CP49">
        <v>8</v>
      </c>
      <c r="CQ49">
        <v>2</v>
      </c>
      <c r="CR49">
        <v>0</v>
      </c>
      <c r="CS49">
        <v>0</v>
      </c>
      <c r="CT49">
        <v>10</v>
      </c>
      <c r="CU49">
        <v>0</v>
      </c>
      <c r="CV49">
        <v>3</v>
      </c>
      <c r="CW49">
        <v>8</v>
      </c>
      <c r="CX49">
        <v>8</v>
      </c>
      <c r="CY49">
        <v>0</v>
      </c>
      <c r="CZ49">
        <v>2</v>
      </c>
      <c r="DA49">
        <v>8</v>
      </c>
      <c r="DC49">
        <f>((8/14)*100)</f>
        <v>57.142857142857139</v>
      </c>
      <c r="DD49">
        <f>((4/14)*100)</f>
        <v>28.571428571428569</v>
      </c>
      <c r="DE49">
        <f>((6/14)*100)</f>
        <v>42.857142857142854</v>
      </c>
      <c r="DF49">
        <f>((8/14)*100)</f>
        <v>57.142857142857139</v>
      </c>
      <c r="DG49">
        <f>((7/14)*100)</f>
        <v>50</v>
      </c>
      <c r="DH49">
        <f>((8/14)*100)</f>
        <v>57.142857142857139</v>
      </c>
      <c r="DP49">
        <f>((2/8)*100)</f>
        <v>25</v>
      </c>
      <c r="DQ49">
        <f>((0/8)*100)</f>
        <v>0</v>
      </c>
      <c r="DR49">
        <f>((0/8)*100)</f>
        <v>0</v>
      </c>
      <c r="DS49">
        <f>((2/8)*100)</f>
        <v>25</v>
      </c>
      <c r="DT49">
        <f>((0/8)*100)</f>
        <v>0</v>
      </c>
      <c r="DU49">
        <f>((0/8)*100)</f>
        <v>0</v>
      </c>
      <c r="DV49">
        <f>((0/10)*100)</f>
        <v>0</v>
      </c>
      <c r="DW49">
        <f>((3/10)*100)</f>
        <v>30</v>
      </c>
      <c r="DX49">
        <f>((8/10)*100)</f>
        <v>80</v>
      </c>
      <c r="DY49">
        <f>((0/8)*100)</f>
        <v>0</v>
      </c>
      <c r="DZ49">
        <f>((2/8)*100)</f>
        <v>25</v>
      </c>
      <c r="EA49">
        <f>((8/8)*100)</f>
        <v>100</v>
      </c>
    </row>
    <row r="50" spans="1:131" x14ac:dyDescent="0.25">
      <c r="A50">
        <v>261.48487299999999</v>
      </c>
      <c r="B50">
        <v>7.5240600000000004</v>
      </c>
      <c r="C50">
        <v>255.50436999999999</v>
      </c>
      <c r="D50">
        <v>6.5933000000000002</v>
      </c>
      <c r="Q50">
        <f>(10/200)</f>
        <v>0.05</v>
      </c>
      <c r="BF50">
        <f>ABS($B$50-$D$50)</f>
        <v>0.93076000000000025</v>
      </c>
      <c r="CP50">
        <v>10</v>
      </c>
      <c r="CQ50">
        <v>4</v>
      </c>
      <c r="CR50">
        <v>3</v>
      </c>
      <c r="CS50">
        <v>2</v>
      </c>
      <c r="DS50">
        <f>((4/10)*100)</f>
        <v>40</v>
      </c>
      <c r="DT50">
        <f>((3/10)*100)</f>
        <v>30</v>
      </c>
      <c r="DU50">
        <f>((2/10)*100)</f>
        <v>20</v>
      </c>
    </row>
    <row r="51" spans="1:131" x14ac:dyDescent="0.25">
      <c r="A51" t="s">
        <v>22</v>
      </c>
      <c r="B51" t="s">
        <v>22</v>
      </c>
      <c r="C51" t="s">
        <v>22</v>
      </c>
      <c r="D51" t="s">
        <v>22</v>
      </c>
      <c r="E51" t="s">
        <v>22</v>
      </c>
      <c r="F51" t="s">
        <v>22</v>
      </c>
      <c r="G51" t="s">
        <v>22</v>
      </c>
      <c r="H51" t="s">
        <v>22</v>
      </c>
    </row>
    <row r="52" spans="1:131" x14ac:dyDescent="0.25">
      <c r="A52">
        <v>53.21069</v>
      </c>
      <c r="B52">
        <v>7.4237469999999997</v>
      </c>
      <c r="C52">
        <v>49.504523999999996</v>
      </c>
      <c r="D52">
        <v>5.7723649999999997</v>
      </c>
      <c r="E52">
        <v>54.329940999999998</v>
      </c>
      <c r="F52">
        <v>8.3298539999999992</v>
      </c>
      <c r="G52">
        <v>52.276218</v>
      </c>
      <c r="H52">
        <v>4.7021610000000003</v>
      </c>
      <c r="K52">
        <f>(15/200)</f>
        <v>7.4999999999999997E-2</v>
      </c>
      <c r="L52">
        <f>(12/200)</f>
        <v>0.06</v>
      </c>
      <c r="M52">
        <f>(14/200)</f>
        <v>7.0000000000000007E-2</v>
      </c>
      <c r="N52">
        <f>(15/200)</f>
        <v>7.4999999999999997E-2</v>
      </c>
      <c r="P52">
        <f>(7/200)</f>
        <v>3.5000000000000003E-2</v>
      </c>
      <c r="Q52">
        <f>(8/200)</f>
        <v>0.04</v>
      </c>
      <c r="R52">
        <f>(7/200)</f>
        <v>3.5000000000000003E-2</v>
      </c>
      <c r="S52">
        <f>(7/200)</f>
        <v>3.5000000000000003E-2</v>
      </c>
      <c r="U52">
        <f>0.075+0.035</f>
        <v>0.11</v>
      </c>
      <c r="V52">
        <f>0.06+0.04</f>
        <v>0.1</v>
      </c>
      <c r="W52">
        <f>0.07+0.035</f>
        <v>0.10500000000000001</v>
      </c>
      <c r="X52">
        <f>0.075+0.035</f>
        <v>0.11</v>
      </c>
      <c r="Z52">
        <f>SQRT((ABS($A$53-$A$52)^2+(ABS($B$53-$B$52)^2)))</f>
        <v>28.52061614309288</v>
      </c>
      <c r="AA52">
        <f>SQRT((ABS($C$53-$C$52)^2+(ABS($D$53-$D$52)^2)))</f>
        <v>27.349369173853159</v>
      </c>
      <c r="AB52">
        <f>SQRT((ABS($E$53-$E$52)^2+(ABS($F$53-$F$52)^2)))</f>
        <v>28.673528949887746</v>
      </c>
      <c r="AC52">
        <f>SQRT((ABS($G$53-$G$52)^2+(ABS($H$53-$H$52)^2)))</f>
        <v>29.690992160338482</v>
      </c>
      <c r="AJ52">
        <f>1/0.11</f>
        <v>9.0909090909090917</v>
      </c>
      <c r="AK52">
        <f>1/0.1</f>
        <v>10</v>
      </c>
      <c r="AL52">
        <f>1/0.105</f>
        <v>9.5238095238095237</v>
      </c>
      <c r="AM52">
        <f>1/0.11</f>
        <v>9.0909090909090917</v>
      </c>
      <c r="AO52">
        <f t="shared" ref="AO52:AO59" si="25">$Z52/$U52</f>
        <v>259.27832857357163</v>
      </c>
      <c r="AP52">
        <f t="shared" ref="AP52:AP59" si="26">$AA52/$V52</f>
        <v>273.4936917385316</v>
      </c>
      <c r="AQ52">
        <f t="shared" ref="AQ52:AQ58" si="27">$AB52/$W52</f>
        <v>273.08122809416898</v>
      </c>
      <c r="AR52">
        <f t="shared" ref="AR52:AR58" si="28">$AC52/$X52</f>
        <v>269.91811054853167</v>
      </c>
      <c r="AV52">
        <f>((0.075/0.11)*100)</f>
        <v>68.181818181818173</v>
      </c>
      <c r="AW52">
        <f>((0.06/0.1)*100)</f>
        <v>60</v>
      </c>
      <c r="AX52">
        <f>((0.07/0.105)*100)</f>
        <v>66.666666666666671</v>
      </c>
      <c r="AY52">
        <f>((0.075/0.11)*100)</f>
        <v>68.181818181818173</v>
      </c>
      <c r="BA52">
        <f>((0.035/0.11)*100)</f>
        <v>31.818181818181824</v>
      </c>
      <c r="BB52">
        <f>((0.04/0.1)*100)</f>
        <v>40</v>
      </c>
      <c r="BC52">
        <f>((0.035/0.105)*100)</f>
        <v>33.333333333333336</v>
      </c>
      <c r="BD52">
        <f>((0.035/0.11)*100)</f>
        <v>31.818181818181824</v>
      </c>
      <c r="BF52">
        <f>ABS($B$52-$D$52)</f>
        <v>1.6513819999999999</v>
      </c>
      <c r="BG52">
        <f>ABS($F$52-$H$52)</f>
        <v>3.6276929999999989</v>
      </c>
      <c r="BL52">
        <f>SQRT((ABS($A$52-$E$52)^2+(ABS($B$52-$F$52)^2)))</f>
        <v>1.4400530186246601</v>
      </c>
      <c r="BM52">
        <f>SQRT((ABS($C$52-$G$52)^2+(ABS($D$52-$H$52)^2)))</f>
        <v>2.9711318098078414</v>
      </c>
      <c r="BO52">
        <f>SQRT((ABS($A$52-$G$52)^2+(ABS($B$52-$H$52)^2)))</f>
        <v>2.8775455294712535</v>
      </c>
      <c r="BP52">
        <f>SQRT((ABS($C$52-$E$52)^2+(ABS($D$52-$F$52)^2)))</f>
        <v>5.4612635176312461</v>
      </c>
      <c r="BU52">
        <v>15</v>
      </c>
      <c r="BV52">
        <v>10</v>
      </c>
      <c r="BW52">
        <v>8</v>
      </c>
      <c r="BX52">
        <v>9</v>
      </c>
      <c r="BY52">
        <v>12</v>
      </c>
      <c r="BZ52">
        <v>10</v>
      </c>
      <c r="CA52">
        <v>5</v>
      </c>
      <c r="CB52">
        <v>5</v>
      </c>
      <c r="CC52">
        <v>14</v>
      </c>
      <c r="CD52">
        <v>8</v>
      </c>
      <c r="CE52">
        <v>6</v>
      </c>
      <c r="CF52">
        <v>14</v>
      </c>
      <c r="CG52">
        <v>15</v>
      </c>
      <c r="CH52">
        <v>9</v>
      </c>
      <c r="CI52">
        <v>7</v>
      </c>
      <c r="CJ52">
        <v>14</v>
      </c>
      <c r="CL52">
        <v>7</v>
      </c>
      <c r="CM52">
        <v>5</v>
      </c>
      <c r="CN52">
        <v>0</v>
      </c>
      <c r="CO52">
        <v>1</v>
      </c>
      <c r="CP52">
        <v>8</v>
      </c>
      <c r="CQ52">
        <v>5</v>
      </c>
      <c r="CR52">
        <v>0</v>
      </c>
      <c r="CS52">
        <v>0</v>
      </c>
      <c r="CT52">
        <v>7</v>
      </c>
      <c r="CU52">
        <v>0</v>
      </c>
      <c r="CV52">
        <v>0</v>
      </c>
      <c r="CW52">
        <v>6</v>
      </c>
      <c r="CX52">
        <v>7</v>
      </c>
      <c r="CY52">
        <v>1</v>
      </c>
      <c r="CZ52">
        <v>0</v>
      </c>
      <c r="DA52">
        <v>6</v>
      </c>
      <c r="DC52">
        <f>((10/15)*100)</f>
        <v>66.666666666666657</v>
      </c>
      <c r="DD52">
        <f>((8/15)*100)</f>
        <v>53.333333333333336</v>
      </c>
      <c r="DE52">
        <f>((9/15)*100)</f>
        <v>60</v>
      </c>
      <c r="DF52">
        <f>((10/12)*100)</f>
        <v>83.333333333333343</v>
      </c>
      <c r="DG52">
        <f>((5/12)*100)</f>
        <v>41.666666666666671</v>
      </c>
      <c r="DH52">
        <f>((5/12)*100)</f>
        <v>41.666666666666671</v>
      </c>
      <c r="DI52">
        <f>((8/14)*100)</f>
        <v>57.142857142857139</v>
      </c>
      <c r="DJ52">
        <f>((6/14)*100)</f>
        <v>42.857142857142854</v>
      </c>
      <c r="DK52">
        <f>((14/14)*100)</f>
        <v>100</v>
      </c>
      <c r="DL52">
        <f>((9/15)*100)</f>
        <v>60</v>
      </c>
      <c r="DM52">
        <f>((7/15)*100)</f>
        <v>46.666666666666664</v>
      </c>
      <c r="DN52">
        <f>((14/15)*100)</f>
        <v>93.333333333333329</v>
      </c>
      <c r="DP52">
        <f>((5/7)*100)</f>
        <v>71.428571428571431</v>
      </c>
      <c r="DQ52">
        <f>((0/7)*100)</f>
        <v>0</v>
      </c>
      <c r="DR52">
        <f>((1/7)*100)</f>
        <v>14.285714285714285</v>
      </c>
      <c r="DS52">
        <f>((5/8)*100)</f>
        <v>62.5</v>
      </c>
      <c r="DT52">
        <f>((0/8)*100)</f>
        <v>0</v>
      </c>
      <c r="DU52">
        <f>((0/8)*100)</f>
        <v>0</v>
      </c>
      <c r="DV52">
        <f>((0/7)*100)</f>
        <v>0</v>
      </c>
      <c r="DW52">
        <f>((0/7)*100)</f>
        <v>0</v>
      </c>
      <c r="DX52">
        <f>((6/7)*100)</f>
        <v>85.714285714285708</v>
      </c>
      <c r="DY52">
        <f>((1/7)*100)</f>
        <v>14.285714285714285</v>
      </c>
      <c r="DZ52">
        <f>((0/7)*100)</f>
        <v>0</v>
      </c>
      <c r="EA52">
        <f>((6/7)*100)</f>
        <v>85.714285714285708</v>
      </c>
    </row>
    <row r="53" spans="1:131" x14ac:dyDescent="0.25">
      <c r="A53">
        <v>81.698401000000004</v>
      </c>
      <c r="B53">
        <v>6.0541239999999998</v>
      </c>
      <c r="C53">
        <v>76.824071000000004</v>
      </c>
      <c r="D53">
        <v>4.4955150000000001</v>
      </c>
      <c r="E53">
        <v>82.961648000000011</v>
      </c>
      <c r="F53">
        <v>6.7817530000000001</v>
      </c>
      <c r="G53">
        <v>81.931803000000002</v>
      </c>
      <c r="H53">
        <v>3.2525770000000001</v>
      </c>
      <c r="K53">
        <f>(15/200)</f>
        <v>7.4999999999999997E-2</v>
      </c>
      <c r="L53">
        <f>(13/200)</f>
        <v>6.5000000000000002E-2</v>
      </c>
      <c r="M53">
        <f>(16/200)</f>
        <v>0.08</v>
      </c>
      <c r="N53">
        <f>(16/200)</f>
        <v>0.08</v>
      </c>
      <c r="P53">
        <f>(6/200)</f>
        <v>0.03</v>
      </c>
      <c r="Q53">
        <f>(8/200)</f>
        <v>0.04</v>
      </c>
      <c r="R53">
        <f>(8/200)</f>
        <v>0.04</v>
      </c>
      <c r="S53">
        <f>(7/200)</f>
        <v>3.5000000000000003E-2</v>
      </c>
      <c r="U53">
        <f>0.075+0.03</f>
        <v>0.105</v>
      </c>
      <c r="V53">
        <f>0.065+0.04</f>
        <v>0.10500000000000001</v>
      </c>
      <c r="W53">
        <f>0.08+0.04</f>
        <v>0.12</v>
      </c>
      <c r="X53">
        <f>0.08+0.035</f>
        <v>0.115</v>
      </c>
      <c r="Z53">
        <f>SQRT((ABS($A$54-$A$53)^2+(ABS($B$54-$B$53)^2)))</f>
        <v>30.640334776389459</v>
      </c>
      <c r="AA53">
        <f>SQRT((ABS($C$54-$C$53)^2+(ABS($D$54-$D$53)^2)))</f>
        <v>28.925936647587573</v>
      </c>
      <c r="AB53">
        <f>SQRT((ABS($E$54-$E$53)^2+(ABS($F$54-$F$53)^2)))</f>
        <v>33.622787526038728</v>
      </c>
      <c r="AC53">
        <f>SQRT((ABS($G$54-$G$53)^2+(ABS($H$54-$H$53)^2)))</f>
        <v>33.953773161062223</v>
      </c>
      <c r="AJ53">
        <f>1/0.105</f>
        <v>9.5238095238095237</v>
      </c>
      <c r="AK53">
        <f>1/0.105</f>
        <v>9.5238095238095237</v>
      </c>
      <c r="AL53">
        <f>1/0.12</f>
        <v>8.3333333333333339</v>
      </c>
      <c r="AM53">
        <f>1/0.115</f>
        <v>8.695652173913043</v>
      </c>
      <c r="AO53">
        <f t="shared" si="25"/>
        <v>291.81271215609007</v>
      </c>
      <c r="AP53">
        <f t="shared" si="26"/>
        <v>275.48511092940544</v>
      </c>
      <c r="AQ53">
        <f t="shared" si="27"/>
        <v>280.18989605032272</v>
      </c>
      <c r="AR53">
        <f t="shared" si="28"/>
        <v>295.25020140054107</v>
      </c>
      <c r="AV53">
        <f>((0.075/0.105)*100)</f>
        <v>71.428571428571431</v>
      </c>
      <c r="AW53">
        <f>((0.065/0.105)*100)</f>
        <v>61.904761904761905</v>
      </c>
      <c r="AX53">
        <f>((0.08/0.12)*100)</f>
        <v>66.666666666666671</v>
      </c>
      <c r="AY53">
        <f>((0.08/0.115)*100)</f>
        <v>69.565217391304344</v>
      </c>
      <c r="BA53">
        <f>((0.03/0.105)*100)</f>
        <v>28.571428571428569</v>
      </c>
      <c r="BB53">
        <f>((0.04/0.105)*100)</f>
        <v>38.095238095238102</v>
      </c>
      <c r="BC53">
        <f>((0.04/0.12)*100)</f>
        <v>33.333333333333336</v>
      </c>
      <c r="BD53">
        <f>((0.035/0.115)*100)</f>
        <v>30.434782608695656</v>
      </c>
      <c r="BF53">
        <f>ABS($B$53-$D$53)</f>
        <v>1.5586089999999997</v>
      </c>
      <c r="BG53">
        <f>ABS($F$53-$H$53)</f>
        <v>3.5291760000000001</v>
      </c>
      <c r="BL53">
        <f>SQRT((ABS($A$53-$E$53)^2+(ABS($B$53-$F$53)^2)))</f>
        <v>1.4578192427904146</v>
      </c>
      <c r="BM53">
        <f>SQRT((ABS($C$53-$G$53)^2+(ABS($D$53-$H$53)^2)))</f>
        <v>5.256788093091445</v>
      </c>
      <c r="BO53">
        <f>SQRT((ABS($A$53-$G$53)^2+(ABS($B$53-$H$53)^2)))</f>
        <v>2.8112527611036682</v>
      </c>
      <c r="BP53">
        <f>SQRT((ABS($C$53-$E$53)^2+(ABS($D$53-$F$53)^2)))</f>
        <v>6.5495599564835727</v>
      </c>
      <c r="BU53">
        <v>15</v>
      </c>
      <c r="BV53">
        <v>10</v>
      </c>
      <c r="BW53">
        <v>7</v>
      </c>
      <c r="BX53">
        <v>8</v>
      </c>
      <c r="BY53">
        <v>13</v>
      </c>
      <c r="BZ53">
        <v>10</v>
      </c>
      <c r="CA53">
        <v>5</v>
      </c>
      <c r="CB53">
        <v>6</v>
      </c>
      <c r="CC53">
        <v>16</v>
      </c>
      <c r="CD53">
        <v>9</v>
      </c>
      <c r="CE53">
        <v>9</v>
      </c>
      <c r="CF53">
        <v>15</v>
      </c>
      <c r="CG53">
        <v>16</v>
      </c>
      <c r="CH53">
        <v>9</v>
      </c>
      <c r="CI53">
        <v>9</v>
      </c>
      <c r="CJ53">
        <v>15</v>
      </c>
      <c r="CL53">
        <v>6</v>
      </c>
      <c r="CM53">
        <v>3</v>
      </c>
      <c r="CN53">
        <v>0</v>
      </c>
      <c r="CO53">
        <v>0</v>
      </c>
      <c r="CP53">
        <v>8</v>
      </c>
      <c r="CQ53">
        <v>3</v>
      </c>
      <c r="CR53">
        <v>0</v>
      </c>
      <c r="CS53">
        <v>0</v>
      </c>
      <c r="CT53">
        <v>8</v>
      </c>
      <c r="CU53">
        <v>0</v>
      </c>
      <c r="CV53">
        <v>0</v>
      </c>
      <c r="CW53">
        <v>7</v>
      </c>
      <c r="CX53">
        <v>7</v>
      </c>
      <c r="CY53">
        <v>0</v>
      </c>
      <c r="CZ53">
        <v>0</v>
      </c>
      <c r="DA53">
        <v>7</v>
      </c>
      <c r="DC53">
        <f>((10/15)*100)</f>
        <v>66.666666666666657</v>
      </c>
      <c r="DD53">
        <f>((7/15)*100)</f>
        <v>46.666666666666664</v>
      </c>
      <c r="DE53">
        <f>((8/15)*100)</f>
        <v>53.333333333333336</v>
      </c>
      <c r="DF53">
        <f>((10/13)*100)</f>
        <v>76.923076923076934</v>
      </c>
      <c r="DG53">
        <f>((5/13)*100)</f>
        <v>38.461538461538467</v>
      </c>
      <c r="DH53">
        <f>((6/13)*100)</f>
        <v>46.153846153846153</v>
      </c>
      <c r="DI53">
        <f>((9/16)*100)</f>
        <v>56.25</v>
      </c>
      <c r="DJ53">
        <f>((9/16)*100)</f>
        <v>56.25</v>
      </c>
      <c r="DK53">
        <f>((15/16)*100)</f>
        <v>93.75</v>
      </c>
      <c r="DL53">
        <f>((9/16)*100)</f>
        <v>56.25</v>
      </c>
      <c r="DM53">
        <f>((9/16)*100)</f>
        <v>56.25</v>
      </c>
      <c r="DN53">
        <f>((15/16)*100)</f>
        <v>93.75</v>
      </c>
      <c r="DP53">
        <f>((3/6)*100)</f>
        <v>50</v>
      </c>
      <c r="DQ53">
        <f>((0/6)*100)</f>
        <v>0</v>
      </c>
      <c r="DR53">
        <f>((0/6)*100)</f>
        <v>0</v>
      </c>
      <c r="DS53">
        <f>((3/8)*100)</f>
        <v>37.5</v>
      </c>
      <c r="DT53">
        <f>((0/8)*100)</f>
        <v>0</v>
      </c>
      <c r="DU53">
        <f>((0/8)*100)</f>
        <v>0</v>
      </c>
      <c r="DV53">
        <f>((0/8)*100)</f>
        <v>0</v>
      </c>
      <c r="DW53">
        <f>((0/8)*100)</f>
        <v>0</v>
      </c>
      <c r="DX53">
        <f>((7/8)*100)</f>
        <v>87.5</v>
      </c>
      <c r="DY53">
        <f>((0/7)*100)</f>
        <v>0</v>
      </c>
      <c r="DZ53">
        <f>((0/7)*100)</f>
        <v>0</v>
      </c>
      <c r="EA53">
        <f>((7/7)*100)</f>
        <v>100</v>
      </c>
    </row>
    <row r="54" spans="1:131" x14ac:dyDescent="0.25">
      <c r="A54">
        <v>112.33407100000001</v>
      </c>
      <c r="B54">
        <v>5.5194850000000004</v>
      </c>
      <c r="C54">
        <v>105.746184</v>
      </c>
      <c r="D54">
        <v>4.0252059999999998</v>
      </c>
      <c r="E54">
        <v>116.58427700000001</v>
      </c>
      <c r="F54">
        <v>6.6785050000000004</v>
      </c>
      <c r="G54">
        <v>115.88474100000001</v>
      </c>
      <c r="H54">
        <v>3.4907219999999999</v>
      </c>
      <c r="K54">
        <f>(15/200)</f>
        <v>7.4999999999999997E-2</v>
      </c>
      <c r="L54">
        <f>(13/200)</f>
        <v>6.5000000000000002E-2</v>
      </c>
      <c r="M54">
        <f>(13/200)</f>
        <v>6.5000000000000002E-2</v>
      </c>
      <c r="N54">
        <f>(13/200)</f>
        <v>6.5000000000000002E-2</v>
      </c>
      <c r="P54">
        <f>(7/200)</f>
        <v>3.5000000000000003E-2</v>
      </c>
      <c r="Q54">
        <f>(7/200)</f>
        <v>3.5000000000000003E-2</v>
      </c>
      <c r="R54">
        <f>(7/200)</f>
        <v>3.5000000000000003E-2</v>
      </c>
      <c r="S54">
        <f>(7/200)</f>
        <v>3.5000000000000003E-2</v>
      </c>
      <c r="U54">
        <f>0.075+0.035</f>
        <v>0.11</v>
      </c>
      <c r="V54">
        <f>0.065+0.035</f>
        <v>0.1</v>
      </c>
      <c r="W54">
        <f>0.065+0.035</f>
        <v>0.1</v>
      </c>
      <c r="X54">
        <f>0.065+0.035</f>
        <v>0.1</v>
      </c>
      <c r="Z54">
        <f>SQRT((ABS($A$55-$A$54)^2+(ABS($B$55-$B$54)^2)))</f>
        <v>39.71167137716489</v>
      </c>
      <c r="AA54">
        <f>SQRT((ABS($C$55-$C$54)^2+(ABS($D$55-$D$54)^2)))</f>
        <v>28.945280577520915</v>
      </c>
      <c r="AB54">
        <f>SQRT((ABS($E$55-$E$54)^2+(ABS($F$55-$F$54)^2)))</f>
        <v>37.857790371745885</v>
      </c>
      <c r="AC54">
        <f>SQRT((ABS($G$55-$G$54)^2+(ABS($H$55-$H$54)^2)))</f>
        <v>36.793947999599226</v>
      </c>
      <c r="AJ54">
        <f>1/0.11</f>
        <v>9.0909090909090917</v>
      </c>
      <c r="AK54">
        <f>1/0.1</f>
        <v>10</v>
      </c>
      <c r="AL54">
        <f>1/0.1</f>
        <v>10</v>
      </c>
      <c r="AM54">
        <f>1/0.1</f>
        <v>10</v>
      </c>
      <c r="AO54">
        <f t="shared" si="25"/>
        <v>361.01519433786262</v>
      </c>
      <c r="AP54">
        <f t="shared" si="26"/>
        <v>289.45280577520913</v>
      </c>
      <c r="AQ54">
        <f t="shared" si="27"/>
        <v>378.57790371745881</v>
      </c>
      <c r="AR54">
        <f t="shared" si="28"/>
        <v>367.93947999599226</v>
      </c>
      <c r="AV54">
        <f>((0.075/0.11)*100)</f>
        <v>68.181818181818173</v>
      </c>
      <c r="AW54">
        <f>((0.065/0.1)*100)</f>
        <v>65</v>
      </c>
      <c r="AX54">
        <f>((0.065/0.1)*100)</f>
        <v>65</v>
      </c>
      <c r="AY54">
        <f>((0.065/0.1)*100)</f>
        <v>65</v>
      </c>
      <c r="BA54">
        <f>((0.035/0.11)*100)</f>
        <v>31.818181818181824</v>
      </c>
      <c r="BB54">
        <f>((0.035/0.1)*100)</f>
        <v>35</v>
      </c>
      <c r="BC54">
        <f>((0.035/0.1)*100)</f>
        <v>35</v>
      </c>
      <c r="BD54">
        <f>((0.035/0.1)*100)</f>
        <v>35</v>
      </c>
      <c r="BF54">
        <f>ABS($B$54-$D$54)</f>
        <v>1.4942790000000006</v>
      </c>
      <c r="BG54">
        <f>ABS($F$54-$H$54)</f>
        <v>3.1877830000000005</v>
      </c>
      <c r="BL54">
        <f>SQRT((ABS($A$54-$E$54)^2+(ABS($B$54-$F$54)^2)))</f>
        <v>4.4054033189750115</v>
      </c>
      <c r="BM54">
        <f>SQRT((ABS($C$54-$G$54)^2+(ABS($D$54-$H$54)^2)))</f>
        <v>10.152635676931638</v>
      </c>
      <c r="BO54">
        <f>SQRT((ABS($A$54-$G$54)^2+(ABS($B$54-$H$54)^2)))</f>
        <v>4.0893932018172299</v>
      </c>
      <c r="BP54">
        <f>SQRT((ABS($C$54-$E$54)^2+(ABS($D$54-$F$54)^2)))</f>
        <v>11.158147492305805</v>
      </c>
      <c r="BU54">
        <v>15</v>
      </c>
      <c r="BV54">
        <v>8</v>
      </c>
      <c r="BW54">
        <v>8</v>
      </c>
      <c r="BX54">
        <v>8</v>
      </c>
      <c r="BY54">
        <v>13</v>
      </c>
      <c r="BZ54">
        <v>8</v>
      </c>
      <c r="CA54">
        <v>7</v>
      </c>
      <c r="CB54">
        <v>6</v>
      </c>
      <c r="CC54">
        <v>13</v>
      </c>
      <c r="CD54">
        <v>7</v>
      </c>
      <c r="CE54">
        <v>6</v>
      </c>
      <c r="CF54">
        <v>12</v>
      </c>
      <c r="CG54">
        <v>13</v>
      </c>
      <c r="CH54">
        <v>7</v>
      </c>
      <c r="CI54">
        <v>5</v>
      </c>
      <c r="CJ54">
        <v>12</v>
      </c>
      <c r="CL54">
        <v>7</v>
      </c>
      <c r="CM54">
        <v>2</v>
      </c>
      <c r="CN54">
        <v>0</v>
      </c>
      <c r="CO54">
        <v>0</v>
      </c>
      <c r="CP54">
        <v>7</v>
      </c>
      <c r="CQ54">
        <v>2</v>
      </c>
      <c r="CR54">
        <v>0</v>
      </c>
      <c r="CS54">
        <v>0</v>
      </c>
      <c r="CT54">
        <v>7</v>
      </c>
      <c r="CU54">
        <v>0</v>
      </c>
      <c r="CV54">
        <v>1</v>
      </c>
      <c r="CW54">
        <v>6</v>
      </c>
      <c r="CX54">
        <v>7</v>
      </c>
      <c r="CY54">
        <v>0</v>
      </c>
      <c r="CZ54">
        <v>0</v>
      </c>
      <c r="DA54">
        <v>6</v>
      </c>
      <c r="DC54">
        <f>((8/15)*100)</f>
        <v>53.333333333333336</v>
      </c>
      <c r="DD54">
        <f>((8/15)*100)</f>
        <v>53.333333333333336</v>
      </c>
      <c r="DE54">
        <f>((8/15)*100)</f>
        <v>53.333333333333336</v>
      </c>
      <c r="DF54">
        <f>((8/13)*100)</f>
        <v>61.53846153846154</v>
      </c>
      <c r="DG54">
        <f>((7/13)*100)</f>
        <v>53.846153846153847</v>
      </c>
      <c r="DH54">
        <f>((6/13)*100)</f>
        <v>46.153846153846153</v>
      </c>
      <c r="DI54">
        <f>((7/13)*100)</f>
        <v>53.846153846153847</v>
      </c>
      <c r="DJ54">
        <f>((6/13)*100)</f>
        <v>46.153846153846153</v>
      </c>
      <c r="DK54">
        <f>((12/13)*100)</f>
        <v>92.307692307692307</v>
      </c>
      <c r="DL54">
        <f>((7/13)*100)</f>
        <v>53.846153846153847</v>
      </c>
      <c r="DM54">
        <f>((5/13)*100)</f>
        <v>38.461538461538467</v>
      </c>
      <c r="DN54">
        <f>((12/13)*100)</f>
        <v>92.307692307692307</v>
      </c>
      <c r="DP54">
        <f>((2/7)*100)</f>
        <v>28.571428571428569</v>
      </c>
      <c r="DQ54">
        <f>((0/7)*100)</f>
        <v>0</v>
      </c>
      <c r="DR54">
        <f>((0/7)*100)</f>
        <v>0</v>
      </c>
      <c r="DS54">
        <f>((2/7)*100)</f>
        <v>28.571428571428569</v>
      </c>
      <c r="DT54">
        <f>((0/7)*100)</f>
        <v>0</v>
      </c>
      <c r="DU54">
        <f>((0/7)*100)</f>
        <v>0</v>
      </c>
      <c r="DV54">
        <f>((0/7)*100)</f>
        <v>0</v>
      </c>
      <c r="DW54">
        <f>((1/7)*100)</f>
        <v>14.285714285714285</v>
      </c>
      <c r="DX54">
        <f>((6/7)*100)</f>
        <v>85.714285714285708</v>
      </c>
      <c r="DY54">
        <f>((0/7)*100)</f>
        <v>0</v>
      </c>
      <c r="DZ54">
        <f>((0/7)*100)</f>
        <v>0</v>
      </c>
      <c r="EA54">
        <f>((6/7)*100)</f>
        <v>85.714285714285708</v>
      </c>
    </row>
    <row r="55" spans="1:131" x14ac:dyDescent="0.25">
      <c r="A55">
        <v>152.041358</v>
      </c>
      <c r="B55">
        <v>6.109572</v>
      </c>
      <c r="C55">
        <v>134.68871200000001</v>
      </c>
      <c r="D55">
        <v>3.6260309999999998</v>
      </c>
      <c r="E55">
        <v>154.43385999999998</v>
      </c>
      <c r="F55">
        <v>7.4667680000000001</v>
      </c>
      <c r="G55">
        <v>152.65405799999999</v>
      </c>
      <c r="H55">
        <v>4.8368039999999999</v>
      </c>
      <c r="K55">
        <f>(16/200)</f>
        <v>0.08</v>
      </c>
      <c r="L55">
        <f>(14/200)</f>
        <v>7.0000000000000007E-2</v>
      </c>
      <c r="M55">
        <f>(15/200)</f>
        <v>7.4999999999999997E-2</v>
      </c>
      <c r="N55">
        <f>(16/200)</f>
        <v>0.08</v>
      </c>
      <c r="P55">
        <f>(6/200)</f>
        <v>0.03</v>
      </c>
      <c r="Q55">
        <f>(8/200)</f>
        <v>0.04</v>
      </c>
      <c r="R55">
        <f>(8/200)</f>
        <v>0.04</v>
      </c>
      <c r="S55">
        <f>(8/200)</f>
        <v>0.04</v>
      </c>
      <c r="U55">
        <f>0.08+0.03</f>
        <v>0.11</v>
      </c>
      <c r="V55">
        <f>0.07+0.04</f>
        <v>0.11000000000000001</v>
      </c>
      <c r="W55">
        <f>0.075+0.04</f>
        <v>0.11499999999999999</v>
      </c>
      <c r="X55">
        <f>0.08+0.04</f>
        <v>0.12</v>
      </c>
      <c r="Z55">
        <f>SQRT((ABS($A$56-$A$55)^2+(ABS($B$56-$B$55)^2)))</f>
        <v>26.960766486505527</v>
      </c>
      <c r="AA55">
        <f>SQRT((ABS($C$56-$C$55)^2+(ABS($D$56-$D$55)^2)))</f>
        <v>37.223421364702872</v>
      </c>
      <c r="AB55">
        <f>SQRT((ABS($E$56-$E$55)^2+(ABS($F$56-$F$55)^2)))</f>
        <v>28.079507702048932</v>
      </c>
      <c r="AC55">
        <f>SQRT((ABS($G$56-$G$55)^2+(ABS($H$56-$H$55)^2)))</f>
        <v>30.023140397263205</v>
      </c>
      <c r="AJ55">
        <f>1/0.11</f>
        <v>9.0909090909090917</v>
      </c>
      <c r="AK55">
        <f>1/0.11</f>
        <v>9.0909090909090917</v>
      </c>
      <c r="AL55">
        <f>1/0.115</f>
        <v>8.695652173913043</v>
      </c>
      <c r="AM55">
        <f>1/0.12</f>
        <v>8.3333333333333339</v>
      </c>
      <c r="AO55">
        <f t="shared" si="25"/>
        <v>245.09787715005024</v>
      </c>
      <c r="AP55">
        <f t="shared" si="26"/>
        <v>338.39473967911698</v>
      </c>
      <c r="AQ55">
        <f t="shared" si="27"/>
        <v>244.16963219172987</v>
      </c>
      <c r="AR55">
        <f t="shared" si="28"/>
        <v>250.19283664386006</v>
      </c>
      <c r="AV55">
        <f>((0.08/0.11)*100)</f>
        <v>72.727272727272734</v>
      </c>
      <c r="AW55">
        <f>((0.07/0.11)*100)</f>
        <v>63.636363636363647</v>
      </c>
      <c r="AX55">
        <f>((0.075/0.115)*100)</f>
        <v>65.217391304347814</v>
      </c>
      <c r="AY55">
        <f>((0.08/0.12)*100)</f>
        <v>66.666666666666671</v>
      </c>
      <c r="BA55">
        <f>((0.03/0.11)*100)</f>
        <v>27.27272727272727</v>
      </c>
      <c r="BB55">
        <f>((0.04/0.11)*100)</f>
        <v>36.363636363636367</v>
      </c>
      <c r="BC55">
        <f>((0.04/0.115)*100)</f>
        <v>34.782608695652172</v>
      </c>
      <c r="BD55">
        <f>((0.04/0.12)*100)</f>
        <v>33.333333333333336</v>
      </c>
      <c r="BF55">
        <f>ABS($B$55-$D$55)</f>
        <v>2.4835410000000002</v>
      </c>
      <c r="BG55">
        <f>ABS($F$55-$H$55)</f>
        <v>2.6299640000000002</v>
      </c>
      <c r="BL55">
        <f>SQRT((ABS($A$55-$E$55)^2+(ABS($B$55-$F$55)^2)))</f>
        <v>2.7506447975738162</v>
      </c>
      <c r="BM55">
        <f>SQRT((ABS($C$55-$G$55)^2+(ABS($D$55-$H$55)^2)))</f>
        <v>18.006099748619754</v>
      </c>
      <c r="BO55">
        <f>SQRT((ABS($A$55-$G$55)^2+(ABS($B$55-$H$55)^2)))</f>
        <v>1.4125649265870888</v>
      </c>
      <c r="BP55">
        <f>SQRT((ABS($C$55-$E$55)^2+(ABS($D$55-$F$55)^2)))</f>
        <v>20.115221357098505</v>
      </c>
      <c r="BU55">
        <v>16</v>
      </c>
      <c r="BV55">
        <v>9</v>
      </c>
      <c r="BW55">
        <v>8</v>
      </c>
      <c r="BX55">
        <v>8</v>
      </c>
      <c r="BY55">
        <v>14</v>
      </c>
      <c r="BZ55">
        <v>9</v>
      </c>
      <c r="CA55">
        <v>6</v>
      </c>
      <c r="CB55">
        <v>6</v>
      </c>
      <c r="CC55">
        <v>15</v>
      </c>
      <c r="CD55">
        <v>8</v>
      </c>
      <c r="CE55">
        <v>6</v>
      </c>
      <c r="CF55">
        <v>15</v>
      </c>
      <c r="CG55">
        <v>16</v>
      </c>
      <c r="CH55">
        <v>9</v>
      </c>
      <c r="CI55">
        <v>7</v>
      </c>
      <c r="CJ55">
        <v>15</v>
      </c>
      <c r="CL55">
        <v>6</v>
      </c>
      <c r="CM55">
        <v>1</v>
      </c>
      <c r="CN55">
        <v>0</v>
      </c>
      <c r="CO55">
        <v>0</v>
      </c>
      <c r="CP55">
        <v>8</v>
      </c>
      <c r="CQ55">
        <v>1</v>
      </c>
      <c r="CR55">
        <v>1</v>
      </c>
      <c r="CS55">
        <v>0</v>
      </c>
      <c r="CT55">
        <v>8</v>
      </c>
      <c r="CU55">
        <v>0</v>
      </c>
      <c r="CV55">
        <v>0</v>
      </c>
      <c r="CW55">
        <v>7</v>
      </c>
      <c r="CX55">
        <v>8</v>
      </c>
      <c r="CY55">
        <v>0</v>
      </c>
      <c r="CZ55">
        <v>0</v>
      </c>
      <c r="DA55">
        <v>7</v>
      </c>
      <c r="DC55">
        <f>((9/16)*100)</f>
        <v>56.25</v>
      </c>
      <c r="DD55">
        <f>((8/16)*100)</f>
        <v>50</v>
      </c>
      <c r="DE55">
        <f>((8/16)*100)</f>
        <v>50</v>
      </c>
      <c r="DF55">
        <f>((9/14)*100)</f>
        <v>64.285714285714292</v>
      </c>
      <c r="DG55">
        <f>((6/14)*100)</f>
        <v>42.857142857142854</v>
      </c>
      <c r="DH55">
        <f>((6/14)*100)</f>
        <v>42.857142857142854</v>
      </c>
      <c r="DI55">
        <f>((8/15)*100)</f>
        <v>53.333333333333336</v>
      </c>
      <c r="DJ55">
        <f>((6/15)*100)</f>
        <v>40</v>
      </c>
      <c r="DK55">
        <f>((15/15)*100)</f>
        <v>100</v>
      </c>
      <c r="DL55">
        <f>((9/16)*100)</f>
        <v>56.25</v>
      </c>
      <c r="DM55">
        <f>((7/16)*100)</f>
        <v>43.75</v>
      </c>
      <c r="DN55">
        <f>((15/16)*100)</f>
        <v>93.75</v>
      </c>
      <c r="DP55">
        <f>((1/6)*100)</f>
        <v>16.666666666666664</v>
      </c>
      <c r="DQ55">
        <f>((0/6)*100)</f>
        <v>0</v>
      </c>
      <c r="DR55">
        <f>((0/6)*100)</f>
        <v>0</v>
      </c>
      <c r="DS55">
        <f>((1/8)*100)</f>
        <v>12.5</v>
      </c>
      <c r="DT55">
        <f>((1/8)*100)</f>
        <v>12.5</v>
      </c>
      <c r="DU55">
        <f>((0/8)*100)</f>
        <v>0</v>
      </c>
      <c r="DV55">
        <f>((0/8)*100)</f>
        <v>0</v>
      </c>
      <c r="DW55">
        <f>((0/8)*100)</f>
        <v>0</v>
      </c>
      <c r="DX55">
        <f>((7/8)*100)</f>
        <v>87.5</v>
      </c>
      <c r="DY55">
        <f>((0/8)*100)</f>
        <v>0</v>
      </c>
      <c r="DZ55">
        <f>((0/8)*100)</f>
        <v>0</v>
      </c>
      <c r="EA55">
        <f>((7/8)*100)</f>
        <v>87.5</v>
      </c>
    </row>
    <row r="56" spans="1:131" x14ac:dyDescent="0.25">
      <c r="A56">
        <v>178.94905199999999</v>
      </c>
      <c r="B56">
        <v>7.8004100000000003</v>
      </c>
      <c r="C56">
        <v>171.83633900000001</v>
      </c>
      <c r="D56">
        <v>6.000248</v>
      </c>
      <c r="E56">
        <v>182.47963999999999</v>
      </c>
      <c r="F56">
        <v>8.8426229999999997</v>
      </c>
      <c r="G56">
        <v>182.66231099999999</v>
      </c>
      <c r="H56">
        <v>5.7821670000000003</v>
      </c>
      <c r="K56">
        <f>(17/200)</f>
        <v>8.5000000000000006E-2</v>
      </c>
      <c r="L56">
        <f>(14/200)</f>
        <v>7.0000000000000007E-2</v>
      </c>
      <c r="M56">
        <f>(15/200)</f>
        <v>7.4999999999999997E-2</v>
      </c>
      <c r="N56">
        <f>(14/200)</f>
        <v>7.0000000000000007E-2</v>
      </c>
      <c r="P56">
        <f>(7/200)</f>
        <v>3.5000000000000003E-2</v>
      </c>
      <c r="Q56">
        <f t="shared" ref="Q56:S57" si="29">(9/200)</f>
        <v>4.4999999999999998E-2</v>
      </c>
      <c r="R56">
        <f t="shared" si="29"/>
        <v>4.4999999999999998E-2</v>
      </c>
      <c r="S56">
        <f t="shared" si="29"/>
        <v>4.4999999999999998E-2</v>
      </c>
      <c r="U56">
        <f>0.085+0.035</f>
        <v>0.12000000000000001</v>
      </c>
      <c r="V56">
        <f>0.07+0.045</f>
        <v>0.115</v>
      </c>
      <c r="W56">
        <f>0.075+0.045</f>
        <v>0.12</v>
      </c>
      <c r="X56">
        <f>0.07+0.045</f>
        <v>0.115</v>
      </c>
      <c r="Z56">
        <f>SQRT((ABS($A$57-$A$56)^2+(ABS($B$57-$B$56)^2)))</f>
        <v>30.459615782192088</v>
      </c>
      <c r="AA56">
        <f>SQRT((ABS($C$57-$C$56)^2+(ABS($D$57-$D$56)^2)))</f>
        <v>29.873026705332133</v>
      </c>
      <c r="AB56">
        <f>SQRT((ABS($E$57-$E$56)^2+(ABS($F$57-$F$56)^2)))</f>
        <v>28.090637573702963</v>
      </c>
      <c r="AC56">
        <f>SQRT((ABS($G$57-$G$56)^2+(ABS($H$57-$H$56)^2)))</f>
        <v>27.390964480924087</v>
      </c>
      <c r="AJ56">
        <f>1/0.12</f>
        <v>8.3333333333333339</v>
      </c>
      <c r="AK56">
        <f>1/0.115</f>
        <v>8.695652173913043</v>
      </c>
      <c r="AL56">
        <f>1/0.12</f>
        <v>8.3333333333333339</v>
      </c>
      <c r="AM56">
        <f>1/0.115</f>
        <v>8.695652173913043</v>
      </c>
      <c r="AO56">
        <f t="shared" si="25"/>
        <v>253.83013151826739</v>
      </c>
      <c r="AP56">
        <f t="shared" si="26"/>
        <v>259.76544961158373</v>
      </c>
      <c r="AQ56">
        <f t="shared" si="27"/>
        <v>234.0886464475247</v>
      </c>
      <c r="AR56">
        <f t="shared" si="28"/>
        <v>238.18229983412249</v>
      </c>
      <c r="AV56">
        <f>((0.085/0.12)*100)</f>
        <v>70.833333333333343</v>
      </c>
      <c r="AW56">
        <f>((0.07/0.115)*100)</f>
        <v>60.869565217391312</v>
      </c>
      <c r="AX56">
        <f>((0.075/0.12)*100)</f>
        <v>62.5</v>
      </c>
      <c r="AY56">
        <f>((0.07/0.115)*100)</f>
        <v>60.869565217391312</v>
      </c>
      <c r="BA56">
        <f>((0.035/0.12)*100)</f>
        <v>29.166666666666668</v>
      </c>
      <c r="BB56">
        <f>((0.045/0.115)*100)</f>
        <v>39.130434782608688</v>
      </c>
      <c r="BC56">
        <f>((0.045/0.12)*100)</f>
        <v>37.5</v>
      </c>
      <c r="BD56">
        <f>((0.045/0.115)*100)</f>
        <v>39.130434782608688</v>
      </c>
      <c r="BF56">
        <f>ABS($B$56-$D$56)</f>
        <v>1.8001620000000003</v>
      </c>
      <c r="BG56">
        <f>ABS($F$56-$H$56)</f>
        <v>3.0604559999999994</v>
      </c>
      <c r="BL56">
        <f>SQRT((ABS($A$56-$E$56)^2+(ABS($B$56-$F$56)^2)))</f>
        <v>3.6812035481772751</v>
      </c>
      <c r="BM56">
        <f>SQRT((ABS($C$56-$G$56)^2+(ABS($D$56-$H$56)^2)))</f>
        <v>10.82816831543288</v>
      </c>
      <c r="BO56">
        <f>SQRT((ABS($A$56-$G$56)^2+(ABS($B$56-$H$56)^2)))</f>
        <v>4.2262982866960481</v>
      </c>
      <c r="BP56">
        <f>SQRT((ABS($C$56-$E$56)^2+(ABS($D$56-$F$56)^2)))</f>
        <v>11.016303909080648</v>
      </c>
      <c r="BU56">
        <v>17</v>
      </c>
      <c r="BV56">
        <v>9</v>
      </c>
      <c r="BW56">
        <v>8</v>
      </c>
      <c r="BX56">
        <v>8</v>
      </c>
      <c r="BY56">
        <v>14</v>
      </c>
      <c r="BZ56">
        <v>9</v>
      </c>
      <c r="CA56">
        <v>6</v>
      </c>
      <c r="CB56">
        <v>6</v>
      </c>
      <c r="CC56">
        <v>15</v>
      </c>
      <c r="CD56">
        <v>7</v>
      </c>
      <c r="CE56">
        <v>7</v>
      </c>
      <c r="CF56">
        <v>14</v>
      </c>
      <c r="CG56">
        <v>14</v>
      </c>
      <c r="CH56">
        <v>7</v>
      </c>
      <c r="CI56">
        <v>6</v>
      </c>
      <c r="CJ56">
        <v>14</v>
      </c>
      <c r="CL56">
        <v>7</v>
      </c>
      <c r="CM56">
        <v>2</v>
      </c>
      <c r="CN56">
        <v>0</v>
      </c>
      <c r="CO56">
        <v>0</v>
      </c>
      <c r="CP56">
        <v>9</v>
      </c>
      <c r="CQ56">
        <v>2</v>
      </c>
      <c r="CR56">
        <v>0</v>
      </c>
      <c r="CS56">
        <v>0</v>
      </c>
      <c r="CT56">
        <v>9</v>
      </c>
      <c r="CU56">
        <v>0</v>
      </c>
      <c r="CV56">
        <v>1</v>
      </c>
      <c r="CW56">
        <v>9</v>
      </c>
      <c r="CX56">
        <v>9</v>
      </c>
      <c r="CY56">
        <v>0</v>
      </c>
      <c r="CZ56">
        <v>1</v>
      </c>
      <c r="DA56">
        <v>9</v>
      </c>
      <c r="DC56">
        <f>((9/17)*100)</f>
        <v>52.941176470588239</v>
      </c>
      <c r="DD56">
        <f>((8/17)*100)</f>
        <v>47.058823529411761</v>
      </c>
      <c r="DE56">
        <f>((8/17)*100)</f>
        <v>47.058823529411761</v>
      </c>
      <c r="DF56">
        <f>((9/14)*100)</f>
        <v>64.285714285714292</v>
      </c>
      <c r="DG56">
        <f>((6/14)*100)</f>
        <v>42.857142857142854</v>
      </c>
      <c r="DH56">
        <f>((6/14)*100)</f>
        <v>42.857142857142854</v>
      </c>
      <c r="DI56">
        <f>((7/15)*100)</f>
        <v>46.666666666666664</v>
      </c>
      <c r="DJ56">
        <f>((7/15)*100)</f>
        <v>46.666666666666664</v>
      </c>
      <c r="DK56">
        <f>((14/15)*100)</f>
        <v>93.333333333333329</v>
      </c>
      <c r="DL56">
        <f>((7/14)*100)</f>
        <v>50</v>
      </c>
      <c r="DM56">
        <f>((6/14)*100)</f>
        <v>42.857142857142854</v>
      </c>
      <c r="DN56">
        <f>((14/14)*100)</f>
        <v>100</v>
      </c>
      <c r="DP56">
        <f>((2/7)*100)</f>
        <v>28.571428571428569</v>
      </c>
      <c r="DQ56">
        <f>((0/7)*100)</f>
        <v>0</v>
      </c>
      <c r="DR56">
        <f>((0/7)*100)</f>
        <v>0</v>
      </c>
      <c r="DS56">
        <f>((2/9)*100)</f>
        <v>22.222222222222221</v>
      </c>
      <c r="DT56">
        <f>((0/9)*100)</f>
        <v>0</v>
      </c>
      <c r="DU56">
        <f>((0/9)*100)</f>
        <v>0</v>
      </c>
      <c r="DV56">
        <f>((0/9)*100)</f>
        <v>0</v>
      </c>
      <c r="DW56">
        <f>((1/9)*100)</f>
        <v>11.111111111111111</v>
      </c>
      <c r="DX56">
        <f>((9/9)*100)</f>
        <v>100</v>
      </c>
      <c r="DY56">
        <f>((0/9)*100)</f>
        <v>0</v>
      </c>
      <c r="DZ56">
        <f>((1/9)*100)</f>
        <v>11.111111111111111</v>
      </c>
      <c r="EA56">
        <f>((9/9)*100)</f>
        <v>100</v>
      </c>
    </row>
    <row r="57" spans="1:131" x14ac:dyDescent="0.25">
      <c r="A57">
        <v>209.408569</v>
      </c>
      <c r="B57">
        <v>7.8779839999999997</v>
      </c>
      <c r="C57">
        <v>201.66429099999999</v>
      </c>
      <c r="D57">
        <v>7.640676</v>
      </c>
      <c r="E57">
        <v>210.56892299999998</v>
      </c>
      <c r="F57">
        <v>8.5667609999999996</v>
      </c>
      <c r="G57">
        <v>210.05322899999999</v>
      </c>
      <c r="H57">
        <v>5.8326279999999997</v>
      </c>
      <c r="K57">
        <f>(16/200)</f>
        <v>0.08</v>
      </c>
      <c r="L57">
        <f>(15/200)</f>
        <v>7.4999999999999997E-2</v>
      </c>
      <c r="M57">
        <f>(15/200)</f>
        <v>7.4999999999999997E-2</v>
      </c>
      <c r="N57">
        <f>(15/200)</f>
        <v>7.4999999999999997E-2</v>
      </c>
      <c r="P57">
        <f>(8/200)</f>
        <v>0.04</v>
      </c>
      <c r="Q57">
        <f t="shared" si="29"/>
        <v>4.4999999999999998E-2</v>
      </c>
      <c r="R57">
        <f t="shared" si="29"/>
        <v>4.4999999999999998E-2</v>
      </c>
      <c r="S57">
        <f t="shared" si="29"/>
        <v>4.4999999999999998E-2</v>
      </c>
      <c r="U57">
        <f>0.08+0.04</f>
        <v>0.12</v>
      </c>
      <c r="V57">
        <f>0.075+0.045</f>
        <v>0.12</v>
      </c>
      <c r="W57">
        <f>0.075+0.045</f>
        <v>0.12</v>
      </c>
      <c r="X57">
        <f>0.075+0.045</f>
        <v>0.12</v>
      </c>
      <c r="Z57">
        <f>SQRT((ABS($A$58-$A$57)^2+(ABS($B$58-$B$57)^2)))</f>
        <v>25.495620468186932</v>
      </c>
      <c r="AA57">
        <f>SQRT((ABS($C$58-$C$57)^2+(ABS($D$58-$D$57)^2)))</f>
        <v>26.435158004957902</v>
      </c>
      <c r="AB57">
        <f>SQRT((ABS($E$58-$E$57)^2+(ABS($F$58-$F$57)^2)))</f>
        <v>24.952311768717944</v>
      </c>
      <c r="AC57">
        <f>SQRT((ABS($G$58-$G$57)^2+(ABS($H$58-$H$57)^2)))</f>
        <v>23.91156426549518</v>
      </c>
      <c r="AJ57">
        <f>1/0.12</f>
        <v>8.3333333333333339</v>
      </c>
      <c r="AK57">
        <f>1/0.12</f>
        <v>8.3333333333333339</v>
      </c>
      <c r="AL57">
        <f>1/0.12</f>
        <v>8.3333333333333339</v>
      </c>
      <c r="AM57">
        <f>1/0.12</f>
        <v>8.3333333333333339</v>
      </c>
      <c r="AO57">
        <f t="shared" si="25"/>
        <v>212.46350390155777</v>
      </c>
      <c r="AP57">
        <f t="shared" si="26"/>
        <v>220.2929833746492</v>
      </c>
      <c r="AQ57">
        <f t="shared" si="27"/>
        <v>207.93593140598287</v>
      </c>
      <c r="AR57">
        <f t="shared" si="28"/>
        <v>199.26303554579317</v>
      </c>
      <c r="AV57">
        <f>((0.08/0.12)*100)</f>
        <v>66.666666666666671</v>
      </c>
      <c r="AW57">
        <f>((0.075/0.12)*100)</f>
        <v>62.5</v>
      </c>
      <c r="AX57">
        <f>((0.075/0.12)*100)</f>
        <v>62.5</v>
      </c>
      <c r="AY57">
        <f>((0.075/0.12)*100)</f>
        <v>62.5</v>
      </c>
      <c r="BA57">
        <f>((0.04/0.12)*100)</f>
        <v>33.333333333333336</v>
      </c>
      <c r="BB57">
        <f>((0.045/0.12)*100)</f>
        <v>37.5</v>
      </c>
      <c r="BC57">
        <f>((0.045/0.12)*100)</f>
        <v>37.5</v>
      </c>
      <c r="BD57">
        <f>((0.045/0.12)*100)</f>
        <v>37.5</v>
      </c>
      <c r="BF57">
        <f>ABS($B$57-$D$57)</f>
        <v>0.23730799999999963</v>
      </c>
      <c r="BG57">
        <f>ABS($F$57-$H$57)</f>
        <v>2.7341329999999999</v>
      </c>
      <c r="BL57">
        <f>SQRT((ABS($A$57-$E$57)^2+(ABS($B$57-$F$57)^2)))</f>
        <v>1.3493832520988849</v>
      </c>
      <c r="BM57">
        <f>SQRT((ABS($C$57-$G$57)^2+(ABS($D$57-$H$57)^2)))</f>
        <v>8.5815685243519404</v>
      </c>
      <c r="BO57">
        <f>SQRT((ABS($A$57-$G$57)^2+(ABS($B$57-$H$57)^2)))</f>
        <v>2.1445437002625951</v>
      </c>
      <c r="BP57">
        <f>SQRT((ABS($C$57-$E$57)^2+(ABS($D$57-$F$57)^2)))</f>
        <v>8.9526590732948641</v>
      </c>
      <c r="BU57">
        <v>16</v>
      </c>
      <c r="BV57">
        <v>8</v>
      </c>
      <c r="BW57">
        <v>7</v>
      </c>
      <c r="BX57">
        <v>8</v>
      </c>
      <c r="BY57">
        <v>15</v>
      </c>
      <c r="BZ57">
        <v>8</v>
      </c>
      <c r="CA57">
        <v>7</v>
      </c>
      <c r="CB57">
        <v>6</v>
      </c>
      <c r="CC57">
        <v>15</v>
      </c>
      <c r="CD57">
        <v>7</v>
      </c>
      <c r="CE57">
        <v>5</v>
      </c>
      <c r="CF57">
        <v>14</v>
      </c>
      <c r="CG57">
        <v>15</v>
      </c>
      <c r="CH57">
        <v>8</v>
      </c>
      <c r="CI57">
        <v>4</v>
      </c>
      <c r="CJ57">
        <v>14</v>
      </c>
      <c r="CL57">
        <v>8</v>
      </c>
      <c r="CM57">
        <v>1</v>
      </c>
      <c r="CN57">
        <v>0</v>
      </c>
      <c r="CO57">
        <v>1</v>
      </c>
      <c r="CP57">
        <v>9</v>
      </c>
      <c r="CQ57">
        <v>1</v>
      </c>
      <c r="CR57">
        <v>1</v>
      </c>
      <c r="CS57">
        <v>1</v>
      </c>
      <c r="CT57">
        <v>9</v>
      </c>
      <c r="CU57">
        <v>0</v>
      </c>
      <c r="CV57">
        <v>1</v>
      </c>
      <c r="CW57">
        <v>8</v>
      </c>
      <c r="CX57">
        <v>9</v>
      </c>
      <c r="CY57">
        <v>1</v>
      </c>
      <c r="CZ57">
        <v>0</v>
      </c>
      <c r="DA57">
        <v>8</v>
      </c>
      <c r="DC57">
        <f>((8/16)*100)</f>
        <v>50</v>
      </c>
      <c r="DD57">
        <f>((7/16)*100)</f>
        <v>43.75</v>
      </c>
      <c r="DE57">
        <f>((8/16)*100)</f>
        <v>50</v>
      </c>
      <c r="DF57">
        <f>((8/15)*100)</f>
        <v>53.333333333333336</v>
      </c>
      <c r="DG57">
        <f>((7/15)*100)</f>
        <v>46.666666666666664</v>
      </c>
      <c r="DH57">
        <f>((6/15)*100)</f>
        <v>40</v>
      </c>
      <c r="DI57">
        <f>((7/15)*100)</f>
        <v>46.666666666666664</v>
      </c>
      <c r="DJ57">
        <f>((5/15)*100)</f>
        <v>33.333333333333329</v>
      </c>
      <c r="DK57">
        <f>((14/15)*100)</f>
        <v>93.333333333333329</v>
      </c>
      <c r="DL57">
        <f>((8/15)*100)</f>
        <v>53.333333333333336</v>
      </c>
      <c r="DM57">
        <f>((4/15)*100)</f>
        <v>26.666666666666668</v>
      </c>
      <c r="DN57">
        <f>((14/15)*100)</f>
        <v>93.333333333333329</v>
      </c>
      <c r="DP57">
        <f>((1/8)*100)</f>
        <v>12.5</v>
      </c>
      <c r="DQ57">
        <f>((0/8)*100)</f>
        <v>0</v>
      </c>
      <c r="DR57">
        <f>((1/8)*100)</f>
        <v>12.5</v>
      </c>
      <c r="DS57">
        <f>((1/9)*100)</f>
        <v>11.111111111111111</v>
      </c>
      <c r="DT57">
        <f>((1/9)*100)</f>
        <v>11.111111111111111</v>
      </c>
      <c r="DU57">
        <f>((1/9)*100)</f>
        <v>11.111111111111111</v>
      </c>
      <c r="DV57">
        <f>((0/9)*100)</f>
        <v>0</v>
      </c>
      <c r="DW57">
        <f>((1/9)*100)</f>
        <v>11.111111111111111</v>
      </c>
      <c r="DX57">
        <f>((8/9)*100)</f>
        <v>88.888888888888886</v>
      </c>
      <c r="DY57">
        <f>((1/9)*100)</f>
        <v>11.111111111111111</v>
      </c>
      <c r="DZ57">
        <f>((0/9)*100)</f>
        <v>0</v>
      </c>
      <c r="EA57">
        <f>((8/9)*100)</f>
        <v>88.888888888888886</v>
      </c>
    </row>
    <row r="58" spans="1:131" x14ac:dyDescent="0.25">
      <c r="A58">
        <v>234.90067500000001</v>
      </c>
      <c r="B58">
        <v>7.4546700000000001</v>
      </c>
      <c r="C58">
        <v>228.06289100000001</v>
      </c>
      <c r="D58">
        <v>6.2508929999999996</v>
      </c>
      <c r="E58">
        <v>235.52114699999998</v>
      </c>
      <c r="F58">
        <v>8.6329429999999991</v>
      </c>
      <c r="G58">
        <v>233.96233799999999</v>
      </c>
      <c r="H58">
        <v>5.489973</v>
      </c>
      <c r="K58">
        <f>(14/200)</f>
        <v>7.0000000000000007E-2</v>
      </c>
      <c r="L58">
        <f>(13/200)</f>
        <v>6.5000000000000002E-2</v>
      </c>
      <c r="M58">
        <f>(15/200)</f>
        <v>7.4999999999999997E-2</v>
      </c>
      <c r="N58">
        <f>(16/200)</f>
        <v>0.08</v>
      </c>
      <c r="P58">
        <f>(9/200)</f>
        <v>4.4999999999999998E-2</v>
      </c>
      <c r="Q58">
        <f>(11/200)</f>
        <v>5.5E-2</v>
      </c>
      <c r="R58">
        <f>(12/200)</f>
        <v>0.06</v>
      </c>
      <c r="S58">
        <f>(11/200)</f>
        <v>5.5E-2</v>
      </c>
      <c r="U58">
        <f>0.07+0.045</f>
        <v>0.115</v>
      </c>
      <c r="V58">
        <f>0.065+0.055</f>
        <v>0.12</v>
      </c>
      <c r="W58">
        <f>0.075+0.06</f>
        <v>0.13500000000000001</v>
      </c>
      <c r="X58">
        <f>0.08+0.055</f>
        <v>0.13500000000000001</v>
      </c>
      <c r="Z58">
        <f>SQRT((ABS($A$59-$A$58)^2+(ABS($B$59-$B$58)^2)))</f>
        <v>22.687546256148806</v>
      </c>
      <c r="AA58">
        <f>SQRT((ABS($C$59-$C$58)^2+(ABS($D$59-$D$58)^2)))</f>
        <v>24.051093481923008</v>
      </c>
      <c r="AB58">
        <f>SQRT((ABS($E$59-$E$58)^2+(ABS($F$59-$F$58)^2)))</f>
        <v>21.600761669217537</v>
      </c>
      <c r="AC58">
        <f>SQRT((ABS($G$59-$G$58)^2+(ABS($H$59-$H$58)^2)))</f>
        <v>23.066645196299692</v>
      </c>
      <c r="AJ58">
        <f>1/0.115</f>
        <v>8.695652173913043</v>
      </c>
      <c r="AK58">
        <f>1/0.12</f>
        <v>8.3333333333333339</v>
      </c>
      <c r="AL58">
        <f>1/0.135</f>
        <v>7.4074074074074066</v>
      </c>
      <c r="AM58">
        <f>1/0.135</f>
        <v>7.4074074074074066</v>
      </c>
      <c r="AO58">
        <f t="shared" si="25"/>
        <v>197.28301092303309</v>
      </c>
      <c r="AP58">
        <f t="shared" si="26"/>
        <v>200.42577901602507</v>
      </c>
      <c r="AQ58">
        <f t="shared" si="27"/>
        <v>160.00564199420396</v>
      </c>
      <c r="AR58">
        <f t="shared" si="28"/>
        <v>170.86403849110883</v>
      </c>
      <c r="AV58">
        <f>((0.07/0.115)*100)</f>
        <v>60.869565217391312</v>
      </c>
      <c r="AW58">
        <f>((0.065/0.12)*100)</f>
        <v>54.166666666666671</v>
      </c>
      <c r="AX58">
        <f>((0.075/0.135)*100)</f>
        <v>55.55555555555555</v>
      </c>
      <c r="AY58">
        <f>((0.08/0.135)*100)</f>
        <v>59.259259259259252</v>
      </c>
      <c r="BA58">
        <f>((0.045/0.115)*100)</f>
        <v>39.130434782608688</v>
      </c>
      <c r="BB58">
        <f>((0.055/0.12)*100)</f>
        <v>45.833333333333336</v>
      </c>
      <c r="BC58">
        <f>((0.06/0.135)*100)</f>
        <v>44.444444444444443</v>
      </c>
      <c r="BD58">
        <f>((0.055/0.135)*100)</f>
        <v>40.74074074074074</v>
      </c>
      <c r="BF58">
        <f>ABS($B$58-$D$58)</f>
        <v>1.2037770000000005</v>
      </c>
      <c r="BG58">
        <f>ABS($F$58-$H$58)</f>
        <v>3.1429699999999992</v>
      </c>
      <c r="BL58">
        <f>SQRT((ABS($A$58-$E$58)^2+(ABS($B$58-$F$58)^2)))</f>
        <v>1.3316579010064749</v>
      </c>
      <c r="BM58">
        <f>SQRT((ABS($C$58-$G$58)^2+(ABS($D$58-$H$58)^2)))</f>
        <v>5.9483169176002022</v>
      </c>
      <c r="BO58">
        <f>SQRT((ABS($A$58-$G$58)^2+(ABS($B$58-$H$58)^2)))</f>
        <v>2.1772713720108561</v>
      </c>
      <c r="BP58">
        <f>SQRT((ABS($C$58-$E$58)^2+(ABS($D$58-$F$58)^2)))</f>
        <v>7.8294153526323829</v>
      </c>
      <c r="BU58">
        <v>14</v>
      </c>
      <c r="BV58">
        <v>7</v>
      </c>
      <c r="BW58">
        <v>3</v>
      </c>
      <c r="BX58">
        <v>5</v>
      </c>
      <c r="BY58">
        <v>13</v>
      </c>
      <c r="BZ58">
        <v>7</v>
      </c>
      <c r="CA58">
        <v>5</v>
      </c>
      <c r="CB58">
        <v>4</v>
      </c>
      <c r="CC58">
        <v>15</v>
      </c>
      <c r="CD58">
        <v>3</v>
      </c>
      <c r="CE58">
        <v>6</v>
      </c>
      <c r="CF58">
        <v>14</v>
      </c>
      <c r="CG58">
        <v>16</v>
      </c>
      <c r="CH58">
        <v>5</v>
      </c>
      <c r="CI58">
        <v>5</v>
      </c>
      <c r="CJ58">
        <v>14</v>
      </c>
      <c r="CL58">
        <v>9</v>
      </c>
      <c r="CM58">
        <v>3</v>
      </c>
      <c r="CN58">
        <v>1</v>
      </c>
      <c r="CO58">
        <v>2</v>
      </c>
      <c r="CP58">
        <v>11</v>
      </c>
      <c r="CQ58">
        <v>3</v>
      </c>
      <c r="CR58">
        <v>1</v>
      </c>
      <c r="CS58">
        <v>0</v>
      </c>
      <c r="CT58">
        <v>12</v>
      </c>
      <c r="CU58">
        <v>1</v>
      </c>
      <c r="CV58">
        <v>4</v>
      </c>
      <c r="CW58">
        <v>10</v>
      </c>
      <c r="CX58">
        <v>11</v>
      </c>
      <c r="CY58">
        <v>2</v>
      </c>
      <c r="CZ58">
        <v>2</v>
      </c>
      <c r="DA58">
        <v>10</v>
      </c>
      <c r="DC58">
        <f>((7/14)*100)</f>
        <v>50</v>
      </c>
      <c r="DD58">
        <f>((3/14)*100)</f>
        <v>21.428571428571427</v>
      </c>
      <c r="DE58">
        <f>((5/14)*100)</f>
        <v>35.714285714285715</v>
      </c>
      <c r="DF58">
        <f>((7/13)*100)</f>
        <v>53.846153846153847</v>
      </c>
      <c r="DG58">
        <f>((5/13)*100)</f>
        <v>38.461538461538467</v>
      </c>
      <c r="DH58">
        <f>((4/13)*100)</f>
        <v>30.76923076923077</v>
      </c>
      <c r="DI58">
        <f>((3/15)*100)</f>
        <v>20</v>
      </c>
      <c r="DJ58">
        <f>((6/15)*100)</f>
        <v>40</v>
      </c>
      <c r="DK58">
        <f>((14/15)*100)</f>
        <v>93.333333333333329</v>
      </c>
      <c r="DL58">
        <f>((5/16)*100)</f>
        <v>31.25</v>
      </c>
      <c r="DM58">
        <f>((5/16)*100)</f>
        <v>31.25</v>
      </c>
      <c r="DN58">
        <f>((14/16)*100)</f>
        <v>87.5</v>
      </c>
      <c r="DP58">
        <f>((3/9)*100)</f>
        <v>33.333333333333329</v>
      </c>
      <c r="DQ58">
        <f>((1/9)*100)</f>
        <v>11.111111111111111</v>
      </c>
      <c r="DR58">
        <f>((2/9)*100)</f>
        <v>22.222222222222221</v>
      </c>
      <c r="DS58">
        <f>((3/11)*100)</f>
        <v>27.27272727272727</v>
      </c>
      <c r="DT58">
        <f>((1/11)*100)</f>
        <v>9.0909090909090917</v>
      </c>
      <c r="DU58">
        <f>((0/11)*100)</f>
        <v>0</v>
      </c>
      <c r="DV58">
        <f>((1/12)*100)</f>
        <v>8.3333333333333321</v>
      </c>
      <c r="DW58">
        <f>((4/12)*100)</f>
        <v>33.333333333333329</v>
      </c>
      <c r="DX58">
        <f>((10/12)*100)</f>
        <v>83.333333333333343</v>
      </c>
      <c r="DY58">
        <f>((2/11)*100)</f>
        <v>18.181818181818183</v>
      </c>
      <c r="DZ58">
        <f>((2/11)*100)</f>
        <v>18.181818181818183</v>
      </c>
      <c r="EA58">
        <f>((10/11)*100)</f>
        <v>90.909090909090907</v>
      </c>
    </row>
    <row r="59" spans="1:131" x14ac:dyDescent="0.25">
      <c r="A59">
        <v>257.58815199999998</v>
      </c>
      <c r="B59">
        <v>7.5107280000000003</v>
      </c>
      <c r="C59">
        <v>252.11332899999999</v>
      </c>
      <c r="D59">
        <v>6.0733269999999999</v>
      </c>
      <c r="E59">
        <v>257.11979100000002</v>
      </c>
      <c r="F59">
        <v>8.3304829999999992</v>
      </c>
      <c r="G59">
        <v>257.02812799999998</v>
      </c>
      <c r="H59">
        <v>5.291347</v>
      </c>
      <c r="K59">
        <f>(15/200)</f>
        <v>7.4999999999999997E-2</v>
      </c>
      <c r="L59">
        <f>(14/200)</f>
        <v>7.0000000000000007E-2</v>
      </c>
      <c r="P59">
        <f>(13/200)</f>
        <v>6.5000000000000002E-2</v>
      </c>
      <c r="Q59">
        <f>(13/200)</f>
        <v>6.5000000000000002E-2</v>
      </c>
      <c r="R59">
        <f>(16/200)</f>
        <v>0.08</v>
      </c>
      <c r="S59">
        <f>(15/200)</f>
        <v>7.4999999999999997E-2</v>
      </c>
      <c r="U59">
        <f>0.075+0.065</f>
        <v>0.14000000000000001</v>
      </c>
      <c r="V59">
        <f>0.07+0.065</f>
        <v>0.13500000000000001</v>
      </c>
      <c r="Z59">
        <f>SQRT((ABS($A$60-$A$59)^2+(ABS($B$60-$B$59)^2)))</f>
        <v>17.437992515029041</v>
      </c>
      <c r="AA59">
        <f>SQRT((ABS($C$60-$C$59)^2+(ABS($D$60-$D$59)^2)))</f>
        <v>17.590516688029012</v>
      </c>
      <c r="AJ59">
        <f>1/0.14</f>
        <v>7.1428571428571423</v>
      </c>
      <c r="AK59">
        <f>1/0.135</f>
        <v>7.4074074074074066</v>
      </c>
      <c r="AO59">
        <f t="shared" si="25"/>
        <v>124.55708939306457</v>
      </c>
      <c r="AP59">
        <f t="shared" si="26"/>
        <v>130.30012361502972</v>
      </c>
      <c r="AV59">
        <f>((0.075/0.14)*100)</f>
        <v>53.571428571428569</v>
      </c>
      <c r="AW59">
        <f>((0.07/0.135)*100)</f>
        <v>51.851851851851848</v>
      </c>
      <c r="BA59">
        <f>((0.065/0.14)*100)</f>
        <v>46.428571428571423</v>
      </c>
      <c r="BB59">
        <f>((0.065/0.135)*100)</f>
        <v>48.148148148148145</v>
      </c>
      <c r="BF59">
        <f>ABS($B$59-$D$59)</f>
        <v>1.4374010000000004</v>
      </c>
      <c r="BG59">
        <f>ABS($F$59-$H$59)</f>
        <v>3.0391359999999992</v>
      </c>
      <c r="BI59">
        <v>3.2579874999999996</v>
      </c>
      <c r="BJ59">
        <v>2.4312064999999996</v>
      </c>
      <c r="BL59">
        <f>SQRT((ABS($A$59-$E$59)^2+(ABS($B$59-$F$59)^2)))</f>
        <v>0.94411878826022722</v>
      </c>
      <c r="BM59">
        <f>SQRT((ABS($C$59-$G$59)^2+(ABS($D$59-$H$59)^2)))</f>
        <v>4.9766195284350285</v>
      </c>
      <c r="BO59">
        <f>SQRT((ABS($A$59-$G$59)^2+(ABS($B$59-$H$59)^2)))</f>
        <v>2.2889471168502342</v>
      </c>
      <c r="BP59">
        <f>SQRT((ABS($C$59-$E$59)^2+(ABS($D$59-$F$59)^2)))</f>
        <v>5.4917588226159637</v>
      </c>
      <c r="BU59">
        <v>15</v>
      </c>
      <c r="BV59">
        <v>7</v>
      </c>
      <c r="BW59">
        <v>0</v>
      </c>
      <c r="BX59">
        <v>2</v>
      </c>
      <c r="BY59">
        <v>14</v>
      </c>
      <c r="BZ59">
        <v>7</v>
      </c>
      <c r="CA59">
        <v>6</v>
      </c>
      <c r="CB59">
        <v>5</v>
      </c>
      <c r="CL59">
        <v>13</v>
      </c>
      <c r="CM59">
        <v>6</v>
      </c>
      <c r="CN59">
        <v>1</v>
      </c>
      <c r="CO59">
        <v>2</v>
      </c>
      <c r="CP59">
        <v>13</v>
      </c>
      <c r="CQ59">
        <v>6</v>
      </c>
      <c r="CR59">
        <v>4</v>
      </c>
      <c r="CS59">
        <v>2</v>
      </c>
      <c r="CT59">
        <v>16</v>
      </c>
      <c r="CU59">
        <v>1</v>
      </c>
      <c r="CV59">
        <v>8</v>
      </c>
      <c r="CW59">
        <v>14</v>
      </c>
      <c r="CX59">
        <v>15</v>
      </c>
      <c r="CY59">
        <v>2</v>
      </c>
      <c r="CZ59">
        <v>6</v>
      </c>
      <c r="DA59">
        <v>14</v>
      </c>
      <c r="DC59">
        <f>((7/15)*100)</f>
        <v>46.666666666666664</v>
      </c>
      <c r="DD59">
        <f>((0/15)*100)</f>
        <v>0</v>
      </c>
      <c r="DE59">
        <f>((2/15)*100)</f>
        <v>13.333333333333334</v>
      </c>
      <c r="DF59">
        <f>((7/14)*100)</f>
        <v>50</v>
      </c>
      <c r="DG59">
        <f>((6/14)*100)</f>
        <v>42.857142857142854</v>
      </c>
      <c r="DH59">
        <f>((5/14)*100)</f>
        <v>35.714285714285715</v>
      </c>
      <c r="DP59">
        <f>((6/13)*100)</f>
        <v>46.153846153846153</v>
      </c>
      <c r="DQ59">
        <f>((1/13)*100)</f>
        <v>7.6923076923076925</v>
      </c>
      <c r="DR59">
        <f>((2/13)*100)</f>
        <v>15.384615384615385</v>
      </c>
      <c r="DS59">
        <f>((6/13)*100)</f>
        <v>46.153846153846153</v>
      </c>
      <c r="DT59">
        <f>((4/13)*100)</f>
        <v>30.76923076923077</v>
      </c>
      <c r="DU59">
        <f>((2/13)*100)</f>
        <v>15.384615384615385</v>
      </c>
      <c r="DV59">
        <f>((1/16)*100)</f>
        <v>6.25</v>
      </c>
      <c r="DW59">
        <f>((8/16)*100)</f>
        <v>50</v>
      </c>
      <c r="DX59">
        <f>((14/16)*100)</f>
        <v>87.5</v>
      </c>
      <c r="DY59">
        <f>((2/15)*100)</f>
        <v>13.333333333333334</v>
      </c>
      <c r="DZ59">
        <f>((6/15)*100)</f>
        <v>40</v>
      </c>
      <c r="EA59">
        <f>((14/15)*100)</f>
        <v>93.333333333333329</v>
      </c>
    </row>
    <row r="60" spans="1:131" x14ac:dyDescent="0.25">
      <c r="A60">
        <v>275.02342399999998</v>
      </c>
      <c r="B60">
        <v>7.2027130000000001</v>
      </c>
      <c r="C60">
        <v>269.70167400000003</v>
      </c>
      <c r="D60">
        <v>5.796926</v>
      </c>
      <c r="Q60">
        <f>(15/200)</f>
        <v>7.4999999999999997E-2</v>
      </c>
      <c r="BF60">
        <f>ABS($B$60-$D$60)</f>
        <v>1.4057870000000001</v>
      </c>
      <c r="CP60">
        <v>15</v>
      </c>
      <c r="CQ60">
        <v>7</v>
      </c>
      <c r="CR60">
        <v>8</v>
      </c>
      <c r="CS60">
        <v>6</v>
      </c>
      <c r="DS60">
        <f>((7/15)*100)</f>
        <v>46.666666666666664</v>
      </c>
      <c r="DT60">
        <f>((8/15)*100)</f>
        <v>53.333333333333336</v>
      </c>
      <c r="DU60">
        <f>((6/15)*100)</f>
        <v>40</v>
      </c>
    </row>
    <row r="61" spans="1:131" x14ac:dyDescent="0.25">
      <c r="A61" t="s">
        <v>22</v>
      </c>
      <c r="B61" t="s">
        <v>22</v>
      </c>
      <c r="C61" t="s">
        <v>22</v>
      </c>
      <c r="D61" t="s">
        <v>22</v>
      </c>
      <c r="E61" t="s">
        <v>22</v>
      </c>
      <c r="F61" t="s">
        <v>22</v>
      </c>
      <c r="G61" t="s">
        <v>22</v>
      </c>
      <c r="H6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64733-17D5-4AAE-830E-85EE4D8CFADC}">
  <dimension ref="A1:CB1177"/>
  <sheetViews>
    <sheetView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313</v>
      </c>
      <c r="BQ1" t="s">
        <v>314</v>
      </c>
      <c r="BR1" t="s">
        <v>315</v>
      </c>
      <c r="BS1" t="s">
        <v>316</v>
      </c>
      <c r="BT1" t="s">
        <v>317</v>
      </c>
      <c r="BU1" t="s">
        <v>318</v>
      </c>
      <c r="BV1" t="s">
        <v>319</v>
      </c>
      <c r="BW1" t="s">
        <v>320</v>
      </c>
      <c r="BX1" t="s">
        <v>321</v>
      </c>
      <c r="BY1" t="s">
        <v>322</v>
      </c>
      <c r="BZ1" t="s">
        <v>323</v>
      </c>
      <c r="CA1" t="s">
        <v>324</v>
      </c>
      <c r="CB1" t="s">
        <v>325</v>
      </c>
    </row>
    <row r="2" spans="1:80" x14ac:dyDescent="0.25">
      <c r="A2">
        <v>1</v>
      </c>
      <c r="Q2" t="str">
        <f t="shared" ref="Q2:Q65" si="0">CONCATENATE(C2,E2,G2,I2)</f>
        <v/>
      </c>
      <c r="R2" t="s">
        <v>22</v>
      </c>
      <c r="T2" t="s">
        <v>297</v>
      </c>
      <c r="U2">
        <v>189</v>
      </c>
      <c r="X2" t="s">
        <v>285</v>
      </c>
      <c r="Y2" t="s">
        <v>259</v>
      </c>
      <c r="Z2">
        <f>(Z$6/Z$4)*100</f>
        <v>92.063492063492063</v>
      </c>
      <c r="AD2">
        <f>(AD$6/AD$4)*100</f>
        <v>94.685990338164245</v>
      </c>
      <c r="AF2">
        <f>(AF$8/AF$6)*100</f>
        <v>91.666666666666657</v>
      </c>
      <c r="AI2" t="s">
        <v>206</v>
      </c>
      <c r="AJ2">
        <f>COUNTIF($P:$P,0)</f>
        <v>79</v>
      </c>
      <c r="AK2">
        <f>(AJ2/AJ7)*100</f>
        <v>6.8280034572169397</v>
      </c>
      <c r="AL2">
        <f>(79/200)</f>
        <v>0.39500000000000002</v>
      </c>
      <c r="AN2">
        <v>19</v>
      </c>
      <c r="AO2">
        <v>4</v>
      </c>
      <c r="AP2">
        <v>7</v>
      </c>
      <c r="AQ2">
        <v>23</v>
      </c>
      <c r="AR2">
        <v>3</v>
      </c>
      <c r="AT2">
        <f>(($AO$3-$AN$2)/($AN$3-$AN$2))</f>
        <v>0.55172413793103448</v>
      </c>
      <c r="AU2">
        <f>(($AP$3-$AN$2)/($AN$3-$AN$2))</f>
        <v>0.55172413793103448</v>
      </c>
      <c r="AV2">
        <f>(($AQ$2-$AN$2)/($AN$3-$AN$2))</f>
        <v>0.13793103448275862</v>
      </c>
      <c r="AW2">
        <f>(($AN$2-$AO$2)/($AO$3-$AO$2))</f>
        <v>0.4838709677419355</v>
      </c>
      <c r="AX2">
        <f>(($AP$2-$AO$2)/($AO$3-$AO$2))</f>
        <v>9.6774193548387094E-2</v>
      </c>
      <c r="AY2">
        <f>(($AQ$2-$AO$2)/($AO$3-$AO$2))</f>
        <v>0.61290322580645162</v>
      </c>
      <c r="AZ2">
        <f>(($AN$2-$AP$2)/($AP$3-$AP$2))</f>
        <v>0.42857142857142855</v>
      </c>
      <c r="BA2">
        <f>(($AO$3-$AP$3)/($AP$4-$AP$3))</f>
        <v>0</v>
      </c>
      <c r="BB2">
        <f>(($AQ$2-$AP$2)/($AP$3-$AP$2))</f>
        <v>0.5714285714285714</v>
      </c>
      <c r="BC2">
        <f>(($AN$3-$AQ$2)/($AQ$3-$AQ$2))</f>
        <v>0.8928571428571429</v>
      </c>
      <c r="BD2">
        <f>(($AO$3-$AQ$2)/($AQ$3-$AQ$2))</f>
        <v>0.42857142857142855</v>
      </c>
      <c r="BE2">
        <f>(($AP$3-$AQ$2)/($AQ$3-$AQ$2))</f>
        <v>0.42857142857142855</v>
      </c>
      <c r="BG2" t="s">
        <v>22</v>
      </c>
      <c r="BH2">
        <v>3</v>
      </c>
      <c r="BI2">
        <f>($BH$6-$BH$3)/200</f>
        <v>9.5000000000000001E-2</v>
      </c>
      <c r="BJ2">
        <f>($BH$43-$BH$2)/200</f>
        <v>1.1850000000000001</v>
      </c>
      <c r="BK2">
        <f>SUM($BJ:$BJ)</f>
        <v>5.8149999999999995</v>
      </c>
      <c r="BL2" t="s">
        <v>30</v>
      </c>
      <c r="BM2">
        <f>AVERAGE($BI:$BI)</f>
        <v>8.3994708994709025E-2</v>
      </c>
      <c r="BN2">
        <f>BK4/BK2</f>
        <v>32.502149613069648</v>
      </c>
      <c r="BQ2">
        <f>1-(($AO$3-$AN$2)/($AN$3-$AN$2))</f>
        <v>0.44827586206896552</v>
      </c>
      <c r="BR2">
        <f>1-(($AP$3-$AN$2)/($AN$3-$AN$2))</f>
        <v>0.44827586206896552</v>
      </c>
      <c r="BS2">
        <f>(($AQ$2-$AN$2)/($AN$3-$AN$2))</f>
        <v>0.13793103448275862</v>
      </c>
      <c r="BT2">
        <f>(($AN$2-$AO$2)/($AO$3-$AO$2))</f>
        <v>0.4838709677419355</v>
      </c>
      <c r="BU2">
        <f>(($AP$2-$AO$2)/($AO$3-$AO$2))</f>
        <v>9.6774193548387094E-2</v>
      </c>
      <c r="BV2">
        <f>1-(($AQ$2-$AO$2)/($AO$3-$AO$2))</f>
        <v>0.38709677419354838</v>
      </c>
      <c r="BW2">
        <f>(($AN$2-$AP$2)/($AP$3-$AP$2))</f>
        <v>0.42857142857142855</v>
      </c>
      <c r="BX2">
        <f>(($AO$3-$AP$3)/($AP$4-$AP$3))</f>
        <v>0</v>
      </c>
      <c r="BY2">
        <f>1-(($AQ$2-$AP$2)/($AP$3-$AP$2))</f>
        <v>0.4285714285714286</v>
      </c>
      <c r="BZ2">
        <f>1-(($AN$3-$AQ$2)/($AQ$3-$AQ$2))</f>
        <v>0.1071428571428571</v>
      </c>
      <c r="CA2">
        <f>(($AO$3-$AQ$2)/($AQ$3-$AQ$2))</f>
        <v>0.42857142857142855</v>
      </c>
      <c r="CB2">
        <f>(($AP$3-$AQ$2)/($AQ$3-$AQ$2))</f>
        <v>0.42857142857142855</v>
      </c>
    </row>
    <row r="3" spans="1:80" x14ac:dyDescent="0.25">
      <c r="A3">
        <v>2</v>
      </c>
      <c r="Q3" t="str">
        <f t="shared" si="0"/>
        <v/>
      </c>
      <c r="R3">
        <v>2</v>
      </c>
      <c r="T3" t="s">
        <v>291</v>
      </c>
      <c r="U3">
        <v>45</v>
      </c>
      <c r="V3">
        <f t="shared" ref="V3:V9" si="1" xml:space="preserve"> (U3/U$2)*100</f>
        <v>23.809523809523807</v>
      </c>
      <c r="X3" t="s">
        <v>285</v>
      </c>
      <c r="Y3" t="s">
        <v>260</v>
      </c>
      <c r="Z3" t="s">
        <v>247</v>
      </c>
      <c r="AB3" t="s">
        <v>285</v>
      </c>
      <c r="AC3" t="str">
        <f>CONCATENATE($R3,$R4,$R5,$R6)</f>
        <v>2314</v>
      </c>
      <c r="AD3" t="s">
        <v>247</v>
      </c>
      <c r="AF3" t="s">
        <v>249</v>
      </c>
      <c r="AI3" t="s">
        <v>207</v>
      </c>
      <c r="AJ3">
        <f>COUNTIF($P:$P,1)</f>
        <v>472</v>
      </c>
      <c r="AK3">
        <f>(AJ3/AJ7)*100</f>
        <v>40.795159896283486</v>
      </c>
      <c r="AL3">
        <f>(472/200)</f>
        <v>2.36</v>
      </c>
      <c r="AN3">
        <v>48</v>
      </c>
      <c r="AO3">
        <v>35</v>
      </c>
      <c r="AP3">
        <v>35</v>
      </c>
      <c r="AQ3">
        <v>51</v>
      </c>
      <c r="AR3">
        <v>240</v>
      </c>
      <c r="AT3">
        <f>(($AO$4-$AN$3)/($AN$4-$AN$3))</f>
        <v>0.58333333333333337</v>
      </c>
      <c r="AU3">
        <f>(($AP$4-$AN$3)/($AN$4-$AN$3))</f>
        <v>0.45833333333333331</v>
      </c>
      <c r="AV3">
        <f>(($AQ$3-$AN$3)/($AN$4-$AN$3))</f>
        <v>0.125</v>
      </c>
      <c r="AW3">
        <f>(($AN$3-$AO$3)/($AO$4-$AO$3))</f>
        <v>0.48148148148148145</v>
      </c>
      <c r="AX3">
        <f>(($AP$3-$AO$3)/($AO$4-$AO$3))</f>
        <v>0</v>
      </c>
      <c r="AY3">
        <f>(($AQ$3-$AO$3)/($AO$4-$AO$3))</f>
        <v>0.59259259259259256</v>
      </c>
      <c r="AZ3">
        <f>(($AN$3-$AP$3)/($AP$4-$AP$3))</f>
        <v>0.54166666666666663</v>
      </c>
      <c r="BA3">
        <f>(($AO$4-$AP$4)/($AP$5-$AP$4))</f>
        <v>0.13636363636363635</v>
      </c>
      <c r="BB3">
        <f>(($AQ$3-$AP$3)/($AP$4-$AP$3))</f>
        <v>0.66666666666666663</v>
      </c>
      <c r="BC3">
        <f>(($AN$4-$AQ$3)/($AQ$4-$AQ$3))</f>
        <v>0.875</v>
      </c>
      <c r="BD3">
        <f>(($AO$4-$AQ$3)/($AQ$4-$AQ$3))</f>
        <v>0.45833333333333331</v>
      </c>
      <c r="BE3">
        <f>(($AP$4-$AQ$3)/($AQ$4-$AQ$3))</f>
        <v>0.33333333333333331</v>
      </c>
      <c r="BG3">
        <v>2</v>
      </c>
      <c r="BH3">
        <v>4</v>
      </c>
      <c r="BI3">
        <f>($BH$7-$BH$4)/200</f>
        <v>0.14000000000000001</v>
      </c>
      <c r="BJ3">
        <f>($BH$80-$BH$44)/200</f>
        <v>0.95499999999999996</v>
      </c>
      <c r="BK3" t="s">
        <v>247</v>
      </c>
      <c r="BL3" t="s">
        <v>31</v>
      </c>
      <c r="BM3">
        <f>STDEV($BI:$BI)</f>
        <v>1.9393598788878866E-2</v>
      </c>
      <c r="BQ3">
        <f>1-(($AO$4-$AN$3)/($AN$4-$AN$3))</f>
        <v>0.41666666666666663</v>
      </c>
      <c r="BR3">
        <f>(($AP$4-$AN$3)/($AN$4-$AN$3))</f>
        <v>0.45833333333333331</v>
      </c>
      <c r="BS3">
        <f>(($AQ$3-$AN$3)/($AN$4-$AN$3))</f>
        <v>0.125</v>
      </c>
      <c r="BT3">
        <f>(($AN$3-$AO$3)/($AO$4-$AO$3))</f>
        <v>0.48148148148148145</v>
      </c>
      <c r="BU3">
        <f>(($AP$3-$AO$3)/($AO$4-$AO$3))</f>
        <v>0</v>
      </c>
      <c r="BV3">
        <f>1-(($AQ$3-$AO$3)/($AO$4-$AO$3))</f>
        <v>0.40740740740740744</v>
      </c>
      <c r="BW3">
        <f>1-(($AN$3-$AP$3)/($AP$4-$AP$3))</f>
        <v>0.45833333333333337</v>
      </c>
      <c r="BX3">
        <f>(($AO$4-$AP$4)/($AP$5-$AP$4))</f>
        <v>0.13636363636363635</v>
      </c>
      <c r="BY3">
        <f>1-(($AQ$3-$AP$3)/($AP$4-$AP$3))</f>
        <v>0.33333333333333337</v>
      </c>
      <c r="BZ3">
        <f>1-(($AN$4-$AQ$3)/($AQ$4-$AQ$3))</f>
        <v>0.125</v>
      </c>
      <c r="CA3">
        <f>(($AO$4-$AQ$3)/($AQ$4-$AQ$3))</f>
        <v>0.45833333333333331</v>
      </c>
      <c r="CB3">
        <f>(($AP$4-$AQ$3)/($AQ$4-$AQ$3))</f>
        <v>0.33333333333333331</v>
      </c>
    </row>
    <row r="4" spans="1:80" x14ac:dyDescent="0.25">
      <c r="A4">
        <v>3</v>
      </c>
      <c r="J4">
        <v>38.955849000000001</v>
      </c>
      <c r="K4" t="s">
        <v>22</v>
      </c>
      <c r="Q4" t="str">
        <f t="shared" si="0"/>
        <v/>
      </c>
      <c r="R4">
        <v>3</v>
      </c>
      <c r="T4" t="s">
        <v>292</v>
      </c>
      <c r="U4">
        <v>0</v>
      </c>
      <c r="V4">
        <f t="shared" si="1"/>
        <v>0</v>
      </c>
      <c r="X4" t="s">
        <v>285</v>
      </c>
      <c r="Y4" t="s">
        <v>261</v>
      </c>
      <c r="Z4">
        <v>189</v>
      </c>
      <c r="AD4">
        <f>COUNTIF($R:$R,"1")+COUNTIF($R:$R,"2")+COUNTIF($R:$R,"3")+COUNTIF($R:$R,"4")+COUNTIF($R:$R,"3D")+COUNTIF($R:$R,"4D")</f>
        <v>207</v>
      </c>
      <c r="AF4">
        <f>(AF$10/(AF$8+AF$10))*100</f>
        <v>0</v>
      </c>
      <c r="AI4" t="s">
        <v>208</v>
      </c>
      <c r="AJ4">
        <f>COUNTIF($P:$P,2)</f>
        <v>561</v>
      </c>
      <c r="AK4">
        <f>(AJ4/AJ7)*100</f>
        <v>48.48746758859118</v>
      </c>
      <c r="AL4">
        <f>(561/200)</f>
        <v>2.8050000000000002</v>
      </c>
      <c r="AN4">
        <v>72</v>
      </c>
      <c r="AO4">
        <v>62</v>
      </c>
      <c r="AP4">
        <v>59</v>
      </c>
      <c r="AQ4">
        <v>75</v>
      </c>
      <c r="AR4">
        <v>242</v>
      </c>
      <c r="AT4">
        <f>(($AO$5-$AN$4)/($AN$5-$AN$4))</f>
        <v>0.58333333333333337</v>
      </c>
      <c r="AU4">
        <f>(($AP$5-$AN$4)/($AN$5-$AN$4))</f>
        <v>0.375</v>
      </c>
      <c r="AV4">
        <f>(($AQ$4-$AN$4)/($AN$5-$AN$4))</f>
        <v>0.125</v>
      </c>
      <c r="AW4">
        <f>(($AN$4-$AO$4)/($AO$5-$AO$4))</f>
        <v>0.41666666666666669</v>
      </c>
      <c r="AX4">
        <f>(($AP$4-$AO$3)/($AO$4-$AO$3))</f>
        <v>0.88888888888888884</v>
      </c>
      <c r="AY4">
        <f>(($AQ$4-$AO$4)/($AO$5-$AO$4))</f>
        <v>0.54166666666666663</v>
      </c>
      <c r="AZ4">
        <f>(($AN$4-$AP$4)/($AP$5-$AP$4))</f>
        <v>0.59090909090909094</v>
      </c>
      <c r="BA4">
        <f>(($AO$5-$AP$5)/($AP$6-$AP$5))</f>
        <v>0.21739130434782608</v>
      </c>
      <c r="BB4">
        <f>(($AQ$4-$AP$4)/($AP$5-$AP$4))</f>
        <v>0.72727272727272729</v>
      </c>
      <c r="BC4">
        <f>(($AN$5-$AQ$4)/($AQ$5-$AQ$4))</f>
        <v>0.80769230769230771</v>
      </c>
      <c r="BD4">
        <f>(($AO$5-$AQ$4)/($AQ$5-$AQ$4))</f>
        <v>0.42307692307692307</v>
      </c>
      <c r="BE4">
        <f>(($AP$5-$AQ$4)/($AQ$5-$AQ$4))</f>
        <v>0.23076923076923078</v>
      </c>
      <c r="BG4">
        <v>3</v>
      </c>
      <c r="BH4">
        <v>7</v>
      </c>
      <c r="BI4">
        <f>($BH$8-$BH$5)/200</f>
        <v>0.08</v>
      </c>
      <c r="BJ4">
        <f>($BH$116-$BH$81)/200</f>
        <v>0.94</v>
      </c>
      <c r="BK4">
        <f>COUNTA($Y:$Y)-1</f>
        <v>189</v>
      </c>
      <c r="BQ4">
        <f>1-(($AO$5-$AN$4)/($AN$5-$AN$4))</f>
        <v>0.41666666666666663</v>
      </c>
      <c r="BR4">
        <f>(($AP$5-$AN$4)/($AN$5-$AN$4))</f>
        <v>0.375</v>
      </c>
      <c r="BS4">
        <f>(($AQ$4-$AN$4)/($AN$5-$AN$4))</f>
        <v>0.125</v>
      </c>
      <c r="BT4">
        <f>(($AN$4-$AO$4)/($AO$5-$AO$4))</f>
        <v>0.41666666666666669</v>
      </c>
      <c r="BU4">
        <f>1-(($AP$4-$AO$3)/($AO$4-$AO$3))</f>
        <v>0.11111111111111116</v>
      </c>
      <c r="BV4">
        <f>1-(($AQ$4-$AO$4)/($AO$5-$AO$4))</f>
        <v>0.45833333333333337</v>
      </c>
      <c r="BW4">
        <f>1-(($AN$4-$AP$4)/($AP$5-$AP$4))</f>
        <v>0.40909090909090906</v>
      </c>
      <c r="BX4">
        <f>(($AO$5-$AP$5)/($AP$6-$AP$5))</f>
        <v>0.21739130434782608</v>
      </c>
      <c r="BY4">
        <f>1-(($AQ$4-$AP$4)/($AP$5-$AP$4))</f>
        <v>0.27272727272727271</v>
      </c>
      <c r="BZ4">
        <f>1-(($AN$5-$AQ$4)/($AQ$5-$AQ$4))</f>
        <v>0.19230769230769229</v>
      </c>
      <c r="CA4">
        <f>(($AO$5-$AQ$4)/($AQ$5-$AQ$4))</f>
        <v>0.42307692307692307</v>
      </c>
      <c r="CB4">
        <f>(($AP$5-$AQ$4)/($AQ$5-$AQ$4))</f>
        <v>0.23076923076923078</v>
      </c>
    </row>
    <row r="5" spans="1:80" x14ac:dyDescent="0.25">
      <c r="A5">
        <v>4</v>
      </c>
      <c r="D5">
        <v>25.685794999999999</v>
      </c>
      <c r="E5" s="2">
        <v>2</v>
      </c>
      <c r="P5">
        <v>1</v>
      </c>
      <c r="Q5" t="str">
        <f t="shared" si="0"/>
        <v>2</v>
      </c>
      <c r="R5">
        <v>1</v>
      </c>
      <c r="T5" t="s">
        <v>293</v>
      </c>
      <c r="U5">
        <v>6</v>
      </c>
      <c r="V5">
        <f t="shared" si="1"/>
        <v>3.1746031746031744</v>
      </c>
      <c r="X5" t="s">
        <v>285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45</v>
      </c>
      <c r="AK5">
        <f>(AJ5/AJ7)*100</f>
        <v>3.8893690579083837</v>
      </c>
      <c r="AL5">
        <f>(45/200)</f>
        <v>0.22500000000000001</v>
      </c>
      <c r="AN5">
        <v>96</v>
      </c>
      <c r="AO5">
        <v>86</v>
      </c>
      <c r="AP5">
        <v>81</v>
      </c>
      <c r="AQ5">
        <v>101</v>
      </c>
      <c r="AR5">
        <v>433</v>
      </c>
      <c r="AT5">
        <f>(($AO$6-$AN$5)/($AN$6-$AN$5))</f>
        <v>0.63636363636363635</v>
      </c>
      <c r="AU5">
        <f>(($AP$6-$AN$5)/($AN$6-$AN$5))</f>
        <v>0.36363636363636365</v>
      </c>
      <c r="AV5">
        <f>(($AQ$5-$AN$5)/($AN$6-$AN$5))</f>
        <v>0.22727272727272727</v>
      </c>
      <c r="AW5">
        <f>(($AN$5-$AO$5)/($AO$6-$AO$5))</f>
        <v>0.41666666666666669</v>
      </c>
      <c r="AX5">
        <f>(($AP$5-$AO$4)/($AO$5-$AO$4))</f>
        <v>0.79166666666666663</v>
      </c>
      <c r="AY5">
        <f>(($AQ$5-$AO$5)/($AO$6-$AO$5))</f>
        <v>0.625</v>
      </c>
      <c r="AZ5">
        <f>(($AN$5-$AP$5)/($AP$6-$AP$5))</f>
        <v>0.65217391304347827</v>
      </c>
      <c r="BA5">
        <f>(($AO$6-$AP$6)/($AP$7-$AP$6))</f>
        <v>0.25</v>
      </c>
      <c r="BB5">
        <f>(($AQ$5-$AP$5)/($AP$6-$AP$5))</f>
        <v>0.86956521739130432</v>
      </c>
      <c r="BC5">
        <f>(($AN$6-$AQ$5)/($AQ$6-$AQ$5))</f>
        <v>0.73913043478260865</v>
      </c>
      <c r="BD5">
        <f>(($AO$6-$AQ$5)/($AQ$6-$AQ$5))</f>
        <v>0.39130434782608697</v>
      </c>
      <c r="BE5">
        <f>(($AP$6-$AQ$5)/($AQ$6-$AQ$5))</f>
        <v>0.13043478260869565</v>
      </c>
      <c r="BG5">
        <v>1</v>
      </c>
      <c r="BH5">
        <v>19</v>
      </c>
      <c r="BI5">
        <f>($BH$9-$BH$6)/200</f>
        <v>0.125</v>
      </c>
      <c r="BJ5">
        <f>($BH$152-$BH$117)/200</f>
        <v>0.94</v>
      </c>
      <c r="BQ5">
        <f>1-(($AO$6-$AN$5)/($AN$6-$AN$5))</f>
        <v>0.36363636363636365</v>
      </c>
      <c r="BR5">
        <f>(($AP$6-$AN$5)/($AN$6-$AN$5))</f>
        <v>0.36363636363636365</v>
      </c>
      <c r="BS5">
        <f>(($AQ$5-$AN$5)/($AN$6-$AN$5))</f>
        <v>0.22727272727272727</v>
      </c>
      <c r="BT5">
        <f>(($AN$5-$AO$5)/($AO$6-$AO$5))</f>
        <v>0.41666666666666669</v>
      </c>
      <c r="BU5">
        <f>1-(($AP$5-$AO$4)/($AO$5-$AO$4))</f>
        <v>0.20833333333333337</v>
      </c>
      <c r="BV5">
        <f>1-(($AQ$5-$AO$5)/($AO$6-$AO$5))</f>
        <v>0.375</v>
      </c>
      <c r="BW5">
        <f>1-(($AN$5-$AP$5)/($AP$6-$AP$5))</f>
        <v>0.34782608695652173</v>
      </c>
      <c r="BX5">
        <f>(($AO$6-$AP$6)/($AP$7-$AP$6))</f>
        <v>0.25</v>
      </c>
      <c r="BY5">
        <f>1-(($AQ$5-$AP$5)/($AP$6-$AP$5))</f>
        <v>0.13043478260869568</v>
      </c>
      <c r="BZ5">
        <f>1-(($AN$6-$AQ$5)/($AQ$6-$AQ$5))</f>
        <v>0.26086956521739135</v>
      </c>
      <c r="CA5">
        <f>(($AO$6-$AQ$5)/($AQ$6-$AQ$5))</f>
        <v>0.39130434782608697</v>
      </c>
      <c r="CB5">
        <f>(($AP$6-$AQ$5)/($AQ$6-$AQ$5))</f>
        <v>0.13043478260869565</v>
      </c>
    </row>
    <row r="6" spans="1:80" x14ac:dyDescent="0.25">
      <c r="A6">
        <v>5</v>
      </c>
      <c r="D6">
        <v>25.686321</v>
      </c>
      <c r="E6" s="2">
        <v>2</v>
      </c>
      <c r="P6">
        <v>1</v>
      </c>
      <c r="Q6" t="str">
        <f t="shared" si="0"/>
        <v>2</v>
      </c>
      <c r="R6">
        <v>4</v>
      </c>
      <c r="T6" t="s">
        <v>294</v>
      </c>
      <c r="U6">
        <v>78</v>
      </c>
      <c r="V6">
        <f t="shared" si="1"/>
        <v>41.269841269841265</v>
      </c>
      <c r="X6" t="s">
        <v>285</v>
      </c>
      <c r="Y6" t="s">
        <v>259</v>
      </c>
      <c r="Z6">
        <v>174</v>
      </c>
      <c r="AD6">
        <v>196</v>
      </c>
      <c r="AF6">
        <f>COUNTIF($R:$R,1)+COUNTIF($R:$R,2)</f>
        <v>108</v>
      </c>
      <c r="AI6" t="s">
        <v>210</v>
      </c>
      <c r="AJ6">
        <f>COUNTIF($P:$P,4)</f>
        <v>0</v>
      </c>
      <c r="AK6">
        <f>(AJ6/AJ7)*100</f>
        <v>0</v>
      </c>
      <c r="AL6">
        <f>(0/200)</f>
        <v>0</v>
      </c>
      <c r="AN6">
        <v>118</v>
      </c>
      <c r="AO6">
        <v>110</v>
      </c>
      <c r="AP6">
        <v>104</v>
      </c>
      <c r="AQ6">
        <v>124</v>
      </c>
      <c r="AR6">
        <v>435</v>
      </c>
      <c r="AT6">
        <f>(($AO$7-$AN$6)/($AN$7-$AN$6))</f>
        <v>0.59090909090909094</v>
      </c>
      <c r="AU6">
        <f>(($AP$7-$AN$6)/($AN$7-$AN$6))</f>
        <v>0.45454545454545453</v>
      </c>
      <c r="AV6">
        <f>(($AQ$6-$AN$6)/($AN$7-$AN$6))</f>
        <v>0.27272727272727271</v>
      </c>
      <c r="AW6">
        <f>(($AN$6-$AO$6)/($AO$7-$AO$6))</f>
        <v>0.38095238095238093</v>
      </c>
      <c r="AX6">
        <f>(($AP$6-$AO$5)/($AO$6-$AO$5))</f>
        <v>0.75</v>
      </c>
      <c r="AY6">
        <f>(($AQ$6-$AO$6)/($AO$7-$AO$6))</f>
        <v>0.66666666666666663</v>
      </c>
      <c r="AZ6">
        <f>(($AN$6-$AP$6)/($AP$7-$AP$6))</f>
        <v>0.58333333333333337</v>
      </c>
      <c r="BA6">
        <f>(($AO$7-$AP$7)/($AP$8-$AP$7))</f>
        <v>0.14285714285714285</v>
      </c>
      <c r="BB6">
        <f>(($AQ$6-$AP$6)/($AP$7-$AP$6))</f>
        <v>0.83333333333333337</v>
      </c>
      <c r="BC6">
        <f>(($AN$7-$AQ$6)/($AQ$7-$AQ$6))</f>
        <v>0.69565217391304346</v>
      </c>
      <c r="BD6">
        <f>(($AO$7-$AQ$6)/($AQ$7-$AQ$6))</f>
        <v>0.30434782608695654</v>
      </c>
      <c r="BE6">
        <f>(($AP$7-$AQ$6)/($AQ$7-$AQ$6))</f>
        <v>0.17391304347826086</v>
      </c>
      <c r="BG6">
        <v>4</v>
      </c>
      <c r="BH6">
        <v>23</v>
      </c>
      <c r="BI6">
        <f>($BH$10-$BH$7)/200</f>
        <v>0.08</v>
      </c>
      <c r="BJ6">
        <f>($BH$184-$BH$153)/200</f>
        <v>0.80500000000000005</v>
      </c>
      <c r="BQ6">
        <f>1-(($AO$7-$AN$6)/($AN$7-$AN$6))</f>
        <v>0.40909090909090906</v>
      </c>
      <c r="BR6">
        <f>(($AP$7-$AN$6)/($AN$7-$AN$6))</f>
        <v>0.45454545454545453</v>
      </c>
      <c r="BS6">
        <f>(($AQ$6-$AN$6)/($AN$7-$AN$6))</f>
        <v>0.27272727272727271</v>
      </c>
      <c r="BT6">
        <f>(($AN$6-$AO$6)/($AO$7-$AO$6))</f>
        <v>0.38095238095238093</v>
      </c>
      <c r="BU6">
        <f>1-(($AP$6-$AO$5)/($AO$6-$AO$5))</f>
        <v>0.25</v>
      </c>
      <c r="BV6">
        <f>1-(($AQ$6-$AO$6)/($AO$7-$AO$6))</f>
        <v>0.33333333333333337</v>
      </c>
      <c r="BW6">
        <f>1-(($AN$6-$AP$6)/($AP$7-$AP$6))</f>
        <v>0.41666666666666663</v>
      </c>
      <c r="BX6">
        <f>(($AO$7-$AP$7)/($AP$8-$AP$7))</f>
        <v>0.14285714285714285</v>
      </c>
      <c r="BY6">
        <f>1-(($AQ$6-$AP$6)/($AP$7-$AP$6))</f>
        <v>0.16666666666666663</v>
      </c>
      <c r="BZ6">
        <f>1-(($AN$7-$AQ$6)/($AQ$7-$AQ$6))</f>
        <v>0.30434782608695654</v>
      </c>
      <c r="CA6">
        <f>(($AO$7-$AQ$6)/($AQ$7-$AQ$6))</f>
        <v>0.30434782608695654</v>
      </c>
      <c r="CB6">
        <f>(($AP$7-$AQ$6)/($AQ$7-$AQ$6))</f>
        <v>0.17391304347826086</v>
      </c>
    </row>
    <row r="7" spans="1:80" x14ac:dyDescent="0.25">
      <c r="A7">
        <v>6</v>
      </c>
      <c r="D7">
        <v>25.674795000000003</v>
      </c>
      <c r="E7" s="2">
        <v>2</v>
      </c>
      <c r="P7">
        <v>1</v>
      </c>
      <c r="Q7" t="str">
        <f t="shared" si="0"/>
        <v>2</v>
      </c>
      <c r="R7">
        <v>2</v>
      </c>
      <c r="T7" t="s">
        <v>295</v>
      </c>
      <c r="U7">
        <v>5</v>
      </c>
      <c r="V7">
        <f t="shared" si="1"/>
        <v>2.6455026455026456</v>
      </c>
      <c r="X7" t="s">
        <v>286</v>
      </c>
      <c r="Y7" t="s">
        <v>263</v>
      </c>
      <c r="AB7" t="s">
        <v>285</v>
      </c>
      <c r="AC7" t="str">
        <f>CONCATENATE($R7,$R8,$R9,$R10)</f>
        <v>2314</v>
      </c>
      <c r="AF7" t="s">
        <v>251</v>
      </c>
      <c r="AI7" t="s">
        <v>211</v>
      </c>
      <c r="AJ7">
        <f>COUNT($P:$P)</f>
        <v>1157</v>
      </c>
      <c r="AN7">
        <v>140</v>
      </c>
      <c r="AO7">
        <v>131</v>
      </c>
      <c r="AP7">
        <v>128</v>
      </c>
      <c r="AQ7">
        <v>147</v>
      </c>
      <c r="AR7">
        <v>623</v>
      </c>
      <c r="AT7">
        <f>(($AO$8-$AN$7)/($AN$8-$AN$7))</f>
        <v>0.68</v>
      </c>
      <c r="AU7">
        <f>(($AP$8-$AN$7)/($AN$8-$AN$7))</f>
        <v>0.36</v>
      </c>
      <c r="AV7">
        <f>(($AQ$7-$AN$7)/($AN$8-$AN$7))</f>
        <v>0.28000000000000003</v>
      </c>
      <c r="AW7">
        <f>(($AN$7-$AO$7)/($AO$8-$AO$7))</f>
        <v>0.34615384615384615</v>
      </c>
      <c r="AX7">
        <f>(($AP$7-$AO$6)/($AO$7-$AO$6))</f>
        <v>0.8571428571428571</v>
      </c>
      <c r="AY7">
        <f>(($AQ$7-$AO$7)/($AO$8-$AO$7))</f>
        <v>0.61538461538461542</v>
      </c>
      <c r="AZ7">
        <f>(($AN$7-$AP$7)/($AP$8-$AP$7))</f>
        <v>0.5714285714285714</v>
      </c>
      <c r="BA7">
        <f>(($AO$8-$AP$8)/($AP$9-$AP$8))</f>
        <v>0.34782608695652173</v>
      </c>
      <c r="BB7">
        <f>(($AQ$7-$AP$7)/($AP$8-$AP$7))</f>
        <v>0.90476190476190477</v>
      </c>
      <c r="BC7">
        <f>(($AN$8-$AQ$7)/($AQ$8-$AQ$7))</f>
        <v>0.78260869565217395</v>
      </c>
      <c r="BD7">
        <f>(($AO$8-$AQ$7)/($AQ$8-$AQ$7))</f>
        <v>0.43478260869565216</v>
      </c>
      <c r="BE7">
        <f>(($AP$8-$AQ$7)/($AQ$8-$AQ$7))</f>
        <v>8.6956521739130432E-2</v>
      </c>
      <c r="BG7">
        <v>2</v>
      </c>
      <c r="BH7">
        <v>35</v>
      </c>
      <c r="BI7">
        <f>($BH$11-$BH$8)/200</f>
        <v>0.12</v>
      </c>
      <c r="BJ7">
        <f>($BH$220-$BH$185)/200</f>
        <v>0.99</v>
      </c>
      <c r="BQ7">
        <f>1-(($AO$8-$AN$7)/($AN$8-$AN$7))</f>
        <v>0.31999999999999995</v>
      </c>
      <c r="BR7">
        <f>(($AP$8-$AN$7)/($AN$8-$AN$7))</f>
        <v>0.36</v>
      </c>
      <c r="BS7">
        <f>(($AQ$7-$AN$7)/($AN$8-$AN$7))</f>
        <v>0.28000000000000003</v>
      </c>
      <c r="BT7">
        <f>(($AN$7-$AO$7)/($AO$8-$AO$7))</f>
        <v>0.34615384615384615</v>
      </c>
      <c r="BU7">
        <f>1-(($AP$7-$AO$6)/($AO$7-$AO$6))</f>
        <v>0.1428571428571429</v>
      </c>
      <c r="BV7">
        <f>1-(($AQ$7-$AO$7)/($AO$8-$AO$7))</f>
        <v>0.38461538461538458</v>
      </c>
      <c r="BW7">
        <f>1-(($AN$7-$AP$7)/($AP$8-$AP$7))</f>
        <v>0.4285714285714286</v>
      </c>
      <c r="BX7">
        <f>(($AO$8-$AP$8)/($AP$9-$AP$8))</f>
        <v>0.34782608695652173</v>
      </c>
      <c r="BY7">
        <f>1-(($AQ$7-$AP$7)/($AP$8-$AP$7))</f>
        <v>9.5238095238095233E-2</v>
      </c>
      <c r="BZ7">
        <f>1-(($AN$8-$AQ$7)/($AQ$8-$AQ$7))</f>
        <v>0.21739130434782605</v>
      </c>
      <c r="CA7">
        <f>(($AO$8-$AQ$7)/($AQ$8-$AQ$7))</f>
        <v>0.43478260869565216</v>
      </c>
      <c r="CB7">
        <f>(($AP$8-$AQ$7)/($AQ$8-$AQ$7))</f>
        <v>8.6956521739130432E-2</v>
      </c>
    </row>
    <row r="8" spans="1:80" x14ac:dyDescent="0.25">
      <c r="A8">
        <v>7</v>
      </c>
      <c r="D8">
        <v>25.711951999999997</v>
      </c>
      <c r="E8" s="2">
        <v>2</v>
      </c>
      <c r="F8">
        <v>17.392886000000004</v>
      </c>
      <c r="G8" s="3">
        <v>3</v>
      </c>
      <c r="P8">
        <v>2</v>
      </c>
      <c r="Q8" t="str">
        <f t="shared" si="0"/>
        <v>23</v>
      </c>
      <c r="R8">
        <v>3</v>
      </c>
      <c r="T8" t="s">
        <v>296</v>
      </c>
      <c r="U8">
        <v>40</v>
      </c>
      <c r="V8">
        <f t="shared" si="1"/>
        <v>21.164021164021165</v>
      </c>
      <c r="X8" t="s">
        <v>287</v>
      </c>
      <c r="Y8" t="s">
        <v>264</v>
      </c>
      <c r="AF8">
        <f>COUNTIF($R:$R,3)+COUNTIF($R:$R,4)</f>
        <v>99</v>
      </c>
      <c r="AN8">
        <v>165</v>
      </c>
      <c r="AO8">
        <v>157</v>
      </c>
      <c r="AP8">
        <v>149</v>
      </c>
      <c r="AQ8">
        <v>170</v>
      </c>
      <c r="AR8">
        <v>625</v>
      </c>
      <c r="AT8">
        <f>(($AO$9-$AN$8)/($AN$9-$AN$8))</f>
        <v>0.72727272727272729</v>
      </c>
      <c r="AU8">
        <f>(($AP$9-$AN$8)/($AN$9-$AN$8))</f>
        <v>0.31818181818181818</v>
      </c>
      <c r="AV8">
        <f>(($AQ$8-$AN$8)/($AN$9-$AN$8))</f>
        <v>0.22727272727272727</v>
      </c>
      <c r="AW8">
        <f>(($AN$8-$AO$8)/($AO$9-$AO$8))</f>
        <v>0.33333333333333331</v>
      </c>
      <c r="AX8">
        <f>(($AP$8-$AO$7)/($AO$8-$AO$7))</f>
        <v>0.69230769230769229</v>
      </c>
      <c r="AY8">
        <f>(($AQ$8-$AO$8)/($AO$9-$AO$8))</f>
        <v>0.54166666666666663</v>
      </c>
      <c r="AZ8">
        <f>(($AN$8-$AP$8)/($AP$9-$AP$8))</f>
        <v>0.69565217391304346</v>
      </c>
      <c r="BA8">
        <f>(($AO$9-$AP$9)/($AP$10-$AP$9))</f>
        <v>0.40909090909090912</v>
      </c>
      <c r="BB8">
        <f>(($AQ$8-$AP$8)/($AP$9-$AP$8))</f>
        <v>0.91304347826086951</v>
      </c>
      <c r="BC8">
        <f>(($AN$9-$AQ$8)/($AQ$9-$AQ$8))</f>
        <v>0.77272727272727271</v>
      </c>
      <c r="BD8">
        <f>(($AO$9-$AQ$8)/($AQ$9-$AQ$8))</f>
        <v>0.5</v>
      </c>
      <c r="BE8">
        <f>(($AP$9-$AQ$8)/($AQ$9-$AQ$8))</f>
        <v>9.0909090909090912E-2</v>
      </c>
      <c r="BG8">
        <v>3</v>
      </c>
      <c r="BH8">
        <v>35</v>
      </c>
      <c r="BI8">
        <f>($BH$12-$BH$9)/200</f>
        <v>7.0000000000000007E-2</v>
      </c>
      <c r="BQ8">
        <f>1-(($AO$9-$AN$8)/($AN$9-$AN$8))</f>
        <v>0.27272727272727271</v>
      </c>
      <c r="BR8">
        <f>(($AP$9-$AN$8)/($AN$9-$AN$8))</f>
        <v>0.31818181818181818</v>
      </c>
      <c r="BS8">
        <f>(($AQ$8-$AN$8)/($AN$9-$AN$8))</f>
        <v>0.22727272727272727</v>
      </c>
      <c r="BT8">
        <f>(($AN$8-$AO$8)/($AO$9-$AO$8))</f>
        <v>0.33333333333333331</v>
      </c>
      <c r="BU8">
        <f>1-(($AP$8-$AO$7)/($AO$8-$AO$7))</f>
        <v>0.30769230769230771</v>
      </c>
      <c r="BV8">
        <f>1-(($AQ$8-$AO$8)/($AO$9-$AO$8))</f>
        <v>0.45833333333333337</v>
      </c>
      <c r="BW8">
        <f>1-(($AN$8-$AP$8)/($AP$9-$AP$8))</f>
        <v>0.30434782608695654</v>
      </c>
      <c r="BX8">
        <f>(($AO$9-$AP$9)/($AP$10-$AP$9))</f>
        <v>0.40909090909090912</v>
      </c>
      <c r="BY8">
        <f>1-(($AQ$8-$AP$8)/($AP$9-$AP$8))</f>
        <v>8.6956521739130488E-2</v>
      </c>
      <c r="BZ8">
        <f>1-(($AN$9-$AQ$8)/($AQ$9-$AQ$8))</f>
        <v>0.22727272727272729</v>
      </c>
      <c r="CA8">
        <f>(($AO$9-$AQ$8)/($AQ$9-$AQ$8))</f>
        <v>0.5</v>
      </c>
      <c r="CB8">
        <f>(($AP$9-$AQ$8)/($AQ$9-$AQ$8))</f>
        <v>9.0909090909090912E-2</v>
      </c>
    </row>
    <row r="9" spans="1:80" x14ac:dyDescent="0.25">
      <c r="A9">
        <v>8</v>
      </c>
      <c r="D9">
        <v>25.687426000000002</v>
      </c>
      <c r="E9" s="2">
        <v>2</v>
      </c>
      <c r="F9">
        <v>17.392886000000004</v>
      </c>
      <c r="G9" s="3">
        <v>3</v>
      </c>
      <c r="P9">
        <v>2</v>
      </c>
      <c r="Q9" t="str">
        <f t="shared" si="0"/>
        <v>23</v>
      </c>
      <c r="R9">
        <v>1</v>
      </c>
      <c r="T9" t="s">
        <v>286</v>
      </c>
      <c r="U9">
        <v>15</v>
      </c>
      <c r="V9">
        <f t="shared" si="1"/>
        <v>7.9365079365079358</v>
      </c>
      <c r="X9" t="s">
        <v>287</v>
      </c>
      <c r="Y9" t="s">
        <v>265</v>
      </c>
      <c r="AF9" t="s">
        <v>252</v>
      </c>
      <c r="AN9">
        <v>187</v>
      </c>
      <c r="AO9">
        <v>181</v>
      </c>
      <c r="AP9">
        <v>172</v>
      </c>
      <c r="AQ9">
        <v>192</v>
      </c>
      <c r="AR9">
        <v>813</v>
      </c>
      <c r="AT9">
        <f>(($AO$10-$AN$9)/($AN$10-$AN$9))</f>
        <v>0.66666666666666663</v>
      </c>
      <c r="AU9">
        <f>(($AP$10-$AN$9)/($AN$10-$AN$9))</f>
        <v>0.33333333333333331</v>
      </c>
      <c r="AV9">
        <f>(($AQ$9-$AN$9)/($AN$10-$AN$9))</f>
        <v>0.23809523809523808</v>
      </c>
      <c r="AW9">
        <f>(($AN$9-$AO$9)/($AO$10-$AO$9))</f>
        <v>0.3</v>
      </c>
      <c r="AX9">
        <f>(($AP$9-$AO$8)/($AO$9-$AO$8))</f>
        <v>0.625</v>
      </c>
      <c r="AY9">
        <f>(($AQ$9-$AO$9)/($AO$10-$AO$9))</f>
        <v>0.55000000000000004</v>
      </c>
      <c r="AZ9">
        <f>(($AN$9-$AP$9)/($AP$10-$AP$9))</f>
        <v>0.68181818181818177</v>
      </c>
      <c r="BA9">
        <f>(($AO$10-$AP$10)/($AP$11-$AP$10))</f>
        <v>0.30434782608695654</v>
      </c>
      <c r="BB9">
        <f>(($AQ$9-$AP$9)/($AP$10-$AP$9))</f>
        <v>0.90909090909090906</v>
      </c>
      <c r="BC9">
        <f>(($AN$10-$AQ$9)/($AQ$10-$AQ$9))</f>
        <v>0.66666666666666663</v>
      </c>
      <c r="BD9">
        <f>(($AO$10-$AQ$9)/($AQ$10-$AQ$9))</f>
        <v>0.375</v>
      </c>
      <c r="BE9">
        <f>(($AP$10-$AQ$9)/($AQ$10-$AQ$9))</f>
        <v>8.3333333333333329E-2</v>
      </c>
      <c r="BG9">
        <v>1</v>
      </c>
      <c r="BH9">
        <v>48</v>
      </c>
      <c r="BI9">
        <f>($BH$13-$BH$10)/200</f>
        <v>0.105</v>
      </c>
      <c r="BQ9">
        <f>1-(($AO$10-$AN$9)/($AN$10-$AN$9))</f>
        <v>0.33333333333333337</v>
      </c>
      <c r="BR9">
        <f>(($AP$10-$AN$9)/($AN$10-$AN$9))</f>
        <v>0.33333333333333331</v>
      </c>
      <c r="BS9">
        <f>(($AQ$9-$AN$9)/($AN$10-$AN$9))</f>
        <v>0.23809523809523808</v>
      </c>
      <c r="BT9">
        <f>(($AN$9-$AO$9)/($AO$10-$AO$9))</f>
        <v>0.3</v>
      </c>
      <c r="BU9">
        <f>1-(($AP$9-$AO$8)/($AO$9-$AO$8))</f>
        <v>0.375</v>
      </c>
      <c r="BV9">
        <f>1-(($AQ$9-$AO$9)/($AO$10-$AO$9))</f>
        <v>0.44999999999999996</v>
      </c>
      <c r="BW9">
        <f>1-(($AN$9-$AP$9)/($AP$10-$AP$9))</f>
        <v>0.31818181818181823</v>
      </c>
      <c r="BX9">
        <f>(($AO$10-$AP$10)/($AP$11-$AP$10))</f>
        <v>0.30434782608695654</v>
      </c>
      <c r="BY9">
        <f>1-(($AQ$9-$AP$9)/($AP$10-$AP$9))</f>
        <v>9.0909090909090939E-2</v>
      </c>
      <c r="BZ9">
        <f>1-(($AN$10-$AQ$9)/($AQ$10-$AQ$9))</f>
        <v>0.33333333333333337</v>
      </c>
      <c r="CA9">
        <f>(($AO$10-$AQ$9)/($AQ$10-$AQ$9))</f>
        <v>0.375</v>
      </c>
      <c r="CB9">
        <f>(($AP$10-$AQ$9)/($AQ$10-$AQ$9))</f>
        <v>8.3333333333333329E-2</v>
      </c>
    </row>
    <row r="10" spans="1:80" x14ac:dyDescent="0.25">
      <c r="A10">
        <v>9</v>
      </c>
      <c r="D10">
        <v>25.702583000000004</v>
      </c>
      <c r="E10" s="2">
        <v>2</v>
      </c>
      <c r="F10">
        <v>17.392886000000004</v>
      </c>
      <c r="G10" s="3">
        <v>3</v>
      </c>
      <c r="P10">
        <v>2</v>
      </c>
      <c r="Q10" t="str">
        <f t="shared" si="0"/>
        <v>23</v>
      </c>
      <c r="R10">
        <v>4</v>
      </c>
      <c r="X10" t="s">
        <v>287</v>
      </c>
      <c r="Y10" t="s">
        <v>266</v>
      </c>
      <c r="AF10">
        <v>0</v>
      </c>
      <c r="AN10">
        <v>208</v>
      </c>
      <c r="AO10">
        <v>201</v>
      </c>
      <c r="AP10">
        <v>194</v>
      </c>
      <c r="AQ10">
        <v>216</v>
      </c>
      <c r="AR10">
        <v>815</v>
      </c>
      <c r="AT10">
        <f>(($AO$11-$AN$10)/($AN$11-$AN$10))</f>
        <v>0.59090909090909094</v>
      </c>
      <c r="AU10">
        <f>(($AP$11-$AN$10)/($AN$11-$AN$10))</f>
        <v>0.40909090909090912</v>
      </c>
      <c r="AV10">
        <f>(($AQ$10-$AN$10)/($AN$11-$AN$10))</f>
        <v>0.36363636363636365</v>
      </c>
      <c r="AW10">
        <f>(($AN$10-$AO$10)/($AO$11-$AO$10))</f>
        <v>0.35</v>
      </c>
      <c r="AX10">
        <f>(($AP$10-$AO$9)/($AO$10-$AO$9))</f>
        <v>0.65</v>
      </c>
      <c r="AY10">
        <f>(($AQ$10-$AO$10)/($AO$11-$AO$10))</f>
        <v>0.75</v>
      </c>
      <c r="AZ10">
        <f>(($AN$10-$AP$10)/($AP$11-$AP$10))</f>
        <v>0.60869565217391308</v>
      </c>
      <c r="BB10">
        <f>(($AQ$10-$AP$10)/($AP$11-$AP$10))</f>
        <v>0.95652173913043481</v>
      </c>
      <c r="BC10">
        <f>(($AN$11-$AQ$10)/($AQ$11-$AQ$10))</f>
        <v>0.63636363636363635</v>
      </c>
      <c r="BD10">
        <f>(($AO$11-$AQ$10)/($AQ$11-$AQ$10))</f>
        <v>0.22727272727272727</v>
      </c>
      <c r="BE10">
        <f>(($AP$11-$AQ$10)/($AQ$11-$AQ$10))</f>
        <v>4.5454545454545456E-2</v>
      </c>
      <c r="BG10">
        <v>4</v>
      </c>
      <c r="BH10">
        <v>51</v>
      </c>
      <c r="BI10">
        <f>($BH$14-$BH$11)/200</f>
        <v>0.08</v>
      </c>
      <c r="BQ10">
        <f>1-(($AO$11-$AN$10)/($AN$11-$AN$10))</f>
        <v>0.40909090909090906</v>
      </c>
      <c r="BR10">
        <f>(($AP$11-$AN$10)/($AN$11-$AN$10))</f>
        <v>0.40909090909090912</v>
      </c>
      <c r="BS10">
        <f>(($AQ$10-$AN$10)/($AN$11-$AN$10))</f>
        <v>0.36363636363636365</v>
      </c>
      <c r="BT10">
        <f>(($AN$10-$AO$10)/($AO$11-$AO$10))</f>
        <v>0.35</v>
      </c>
      <c r="BU10">
        <f>1-(($AP$10-$AO$9)/($AO$10-$AO$9))</f>
        <v>0.35</v>
      </c>
      <c r="BV10">
        <f>1-(($AQ$10-$AO$10)/($AO$11-$AO$10))</f>
        <v>0.25</v>
      </c>
      <c r="BW10">
        <f>1-(($AN$10-$AP$10)/($AP$11-$AP$10))</f>
        <v>0.39130434782608692</v>
      </c>
      <c r="BY10">
        <f>1-(($AQ$10-$AP$10)/($AP$11-$AP$10))</f>
        <v>4.3478260869565188E-2</v>
      </c>
      <c r="BZ10">
        <f>1-(($AN$11-$AQ$10)/($AQ$11-$AQ$10))</f>
        <v>0.36363636363636365</v>
      </c>
      <c r="CA10">
        <f>(($AO$11-$AQ$10)/($AQ$11-$AQ$10))</f>
        <v>0.22727272727272727</v>
      </c>
      <c r="CB10">
        <f>(($AP$11-$AQ$10)/($AQ$11-$AQ$10))</f>
        <v>4.5454545454545456E-2</v>
      </c>
    </row>
    <row r="11" spans="1:80" x14ac:dyDescent="0.25">
      <c r="A11">
        <v>10</v>
      </c>
      <c r="D11">
        <v>25.673583999999998</v>
      </c>
      <c r="E11" s="2">
        <v>2</v>
      </c>
      <c r="F11">
        <v>17.392886000000004</v>
      </c>
      <c r="G11" s="3">
        <v>3</v>
      </c>
      <c r="P11">
        <v>2</v>
      </c>
      <c r="Q11" t="str">
        <f t="shared" si="0"/>
        <v>23</v>
      </c>
      <c r="R11">
        <v>3</v>
      </c>
      <c r="X11" t="s">
        <v>287</v>
      </c>
      <c r="Y11" t="s">
        <v>267</v>
      </c>
      <c r="AB11" t="s">
        <v>287</v>
      </c>
      <c r="AC11" t="str">
        <f>CONCATENATE($R11,$R12,$R13,$R14)</f>
        <v>3214</v>
      </c>
      <c r="AF11" t="s">
        <v>253</v>
      </c>
      <c r="AN11">
        <v>230</v>
      </c>
      <c r="AO11">
        <v>221</v>
      </c>
      <c r="AP11">
        <v>217</v>
      </c>
      <c r="AQ11">
        <v>238</v>
      </c>
      <c r="AR11">
        <v>976</v>
      </c>
      <c r="AX11">
        <f>(($AP$11-$AO$10)/($AO$11-$AO$10))</f>
        <v>0.8</v>
      </c>
      <c r="BG11">
        <v>3</v>
      </c>
      <c r="BH11">
        <v>59</v>
      </c>
      <c r="BI11">
        <f>($BH$15-$BH$12)/200</f>
        <v>9.5000000000000001E-2</v>
      </c>
      <c r="BU11">
        <f>1-(($AP$11-$AO$10)/($AO$11-$AO$10))</f>
        <v>0.19999999999999996</v>
      </c>
    </row>
    <row r="12" spans="1:80" x14ac:dyDescent="0.25">
      <c r="A12">
        <v>11</v>
      </c>
      <c r="D12">
        <v>25.674585</v>
      </c>
      <c r="E12" s="2">
        <v>2</v>
      </c>
      <c r="F12">
        <v>17.392886000000004</v>
      </c>
      <c r="G12" s="3">
        <v>3</v>
      </c>
      <c r="P12">
        <v>2</v>
      </c>
      <c r="Q12" t="str">
        <f t="shared" si="0"/>
        <v>23</v>
      </c>
      <c r="R12">
        <v>2</v>
      </c>
      <c r="X12" t="s">
        <v>287</v>
      </c>
      <c r="Y12" t="s">
        <v>264</v>
      </c>
      <c r="AF12">
        <v>0</v>
      </c>
      <c r="AN12">
        <v>248</v>
      </c>
      <c r="AO12">
        <v>243</v>
      </c>
      <c r="AP12">
        <v>254</v>
      </c>
      <c r="AQ12">
        <v>253</v>
      </c>
      <c r="AR12">
        <v>978</v>
      </c>
      <c r="BG12">
        <v>2</v>
      </c>
      <c r="BH12">
        <v>62</v>
      </c>
      <c r="BI12">
        <f>($BH$16-$BH$13)/200</f>
        <v>7.0000000000000007E-2</v>
      </c>
    </row>
    <row r="13" spans="1:80" x14ac:dyDescent="0.25">
      <c r="A13">
        <v>12</v>
      </c>
      <c r="D13">
        <v>25.680216000000001</v>
      </c>
      <c r="E13" s="2">
        <v>2</v>
      </c>
      <c r="F13">
        <v>17.392886000000004</v>
      </c>
      <c r="G13" s="3">
        <v>3</v>
      </c>
      <c r="P13">
        <v>2</v>
      </c>
      <c r="Q13" t="str">
        <f t="shared" si="0"/>
        <v>23</v>
      </c>
      <c r="R13">
        <v>1</v>
      </c>
      <c r="X13" t="s">
        <v>287</v>
      </c>
      <c r="Y13" t="s">
        <v>265</v>
      </c>
      <c r="AF13" t="s">
        <v>254</v>
      </c>
      <c r="AN13">
        <v>268</v>
      </c>
      <c r="AO13">
        <v>265</v>
      </c>
      <c r="AP13">
        <v>276</v>
      </c>
      <c r="AQ13">
        <v>277</v>
      </c>
      <c r="AR13">
        <v>1176</v>
      </c>
      <c r="BG13">
        <v>1</v>
      </c>
      <c r="BH13">
        <v>72</v>
      </c>
      <c r="BI13">
        <f>($BH$17-$BH$14)/200</f>
        <v>0.105</v>
      </c>
    </row>
    <row r="14" spans="1:80" x14ac:dyDescent="0.25">
      <c r="A14">
        <v>13</v>
      </c>
      <c r="D14">
        <v>25.683320999999999</v>
      </c>
      <c r="E14" s="2">
        <v>2</v>
      </c>
      <c r="F14">
        <v>17.392886000000004</v>
      </c>
      <c r="G14" s="3">
        <v>3</v>
      </c>
      <c r="P14">
        <v>2</v>
      </c>
      <c r="Q14" t="str">
        <f t="shared" si="0"/>
        <v>23</v>
      </c>
      <c r="R14">
        <v>4</v>
      </c>
      <c r="X14" t="s">
        <v>287</v>
      </c>
      <c r="Y14" t="s">
        <v>266</v>
      </c>
      <c r="AF14">
        <v>0</v>
      </c>
      <c r="AN14">
        <v>289</v>
      </c>
      <c r="AO14">
        <v>285</v>
      </c>
      <c r="AP14">
        <v>296</v>
      </c>
      <c r="AQ14">
        <v>296</v>
      </c>
      <c r="AT14">
        <f>(($AO$13-$AN$12)/($AN$13-$AN$12))</f>
        <v>0.85</v>
      </c>
      <c r="AU14">
        <f>(($AP$12-$AN$12)/($AN$13-$AN$12))</f>
        <v>0.3</v>
      </c>
      <c r="AV14">
        <f>(($AQ$12-$AN$12)/($AN$13-$AN$12))</f>
        <v>0.25</v>
      </c>
      <c r="AW14">
        <f>(($AN$12-$AO$12)/($AO$13-$AO$12))</f>
        <v>0.22727272727272727</v>
      </c>
      <c r="AX14">
        <f>(($AP$12-$AO$12)/($AO$13-$AO$12))</f>
        <v>0.5</v>
      </c>
      <c r="AY14">
        <f>(($AQ$12-$AO$12)/($AO$13-$AO$12))</f>
        <v>0.45454545454545453</v>
      </c>
      <c r="AZ14">
        <f>(($AN$13-$AP$12)/($AP$13-$AP$12))</f>
        <v>0.63636363636363635</v>
      </c>
      <c r="BA14">
        <f>(($AO$13-$AP$12)/($AP$13-$AP$12))</f>
        <v>0.5</v>
      </c>
      <c r="BB14">
        <f>(($AQ$13-$AP$13)/($AP$14-$AP$13))</f>
        <v>0.05</v>
      </c>
      <c r="BC14">
        <f>(($AN$13-$AQ$12)/($AQ$13-$AQ$12))</f>
        <v>0.625</v>
      </c>
      <c r="BD14">
        <f>(($AO$13-$AQ$12)/($AQ$13-$AQ$12))</f>
        <v>0.5</v>
      </c>
      <c r="BE14">
        <f>(($AP$12-$AQ$12)/($AQ$13-$AQ$12))</f>
        <v>4.1666666666666664E-2</v>
      </c>
      <c r="BG14">
        <v>4</v>
      </c>
      <c r="BH14">
        <v>75</v>
      </c>
      <c r="BI14">
        <f>($BH$18-$BH$15)/200</f>
        <v>0.1</v>
      </c>
      <c r="BQ14">
        <f>1-(($AO$13-$AN$12)/($AN$13-$AN$12))</f>
        <v>0.15000000000000002</v>
      </c>
      <c r="BR14">
        <f>(($AP$12-$AN$12)/($AN$13-$AN$12))</f>
        <v>0.3</v>
      </c>
      <c r="BS14">
        <f>(($AQ$12-$AN$12)/($AN$13-$AN$12))</f>
        <v>0.25</v>
      </c>
      <c r="BT14">
        <f>(($AN$12-$AO$12)/($AO$13-$AO$12))</f>
        <v>0.22727272727272727</v>
      </c>
      <c r="BU14">
        <f>(($AP$12-$AO$12)/($AO$13-$AO$12))</f>
        <v>0.5</v>
      </c>
      <c r="BV14">
        <f>(($AQ$12-$AO$12)/($AO$13-$AO$12))</f>
        <v>0.45454545454545453</v>
      </c>
      <c r="BW14">
        <f>1-(($AN$13-$AP$12)/($AP$13-$AP$12))</f>
        <v>0.36363636363636365</v>
      </c>
      <c r="BX14">
        <f>(($AO$13-$AP$12)/($AP$13-$AP$12))</f>
        <v>0.5</v>
      </c>
      <c r="BY14">
        <f>(($AQ$13-$AP$13)/($AP$14-$AP$13))</f>
        <v>0.05</v>
      </c>
      <c r="BZ14">
        <f>1-(($AN$13-$AQ$12)/($AQ$13-$AQ$12))</f>
        <v>0.375</v>
      </c>
      <c r="CA14">
        <f>(($AO$13-$AQ$12)/($AQ$13-$AQ$12))</f>
        <v>0.5</v>
      </c>
      <c r="CB14">
        <f>(($AP$12-$AQ$12)/($AQ$13-$AQ$12))</f>
        <v>4.1666666666666664E-2</v>
      </c>
    </row>
    <row r="15" spans="1:80" x14ac:dyDescent="0.25">
      <c r="A15">
        <v>14</v>
      </c>
      <c r="D15">
        <v>25.716844999999999</v>
      </c>
      <c r="E15" s="2">
        <v>2</v>
      </c>
      <c r="F15">
        <v>17.392886000000004</v>
      </c>
      <c r="G15" s="3">
        <v>3</v>
      </c>
      <c r="P15">
        <v>2</v>
      </c>
      <c r="Q15" t="str">
        <f t="shared" si="0"/>
        <v>23</v>
      </c>
      <c r="R15">
        <v>3</v>
      </c>
      <c r="X15" t="s">
        <v>287</v>
      </c>
      <c r="Y15" t="s">
        <v>267</v>
      </c>
      <c r="AB15" t="s">
        <v>287</v>
      </c>
      <c r="AC15" t="str">
        <f>CONCATENATE($R15,$R16,$R17,$R18)</f>
        <v>3214</v>
      </c>
      <c r="AF15" t="s">
        <v>255</v>
      </c>
      <c r="AN15">
        <v>310</v>
      </c>
      <c r="AO15">
        <v>306</v>
      </c>
      <c r="AP15">
        <v>319</v>
      </c>
      <c r="AQ15">
        <v>319</v>
      </c>
      <c r="AT15">
        <f>(($AO$14-$AN$13)/($AN$14-$AN$13))</f>
        <v>0.80952380952380953</v>
      </c>
      <c r="AU15">
        <f>(($AP$13-$AN$13)/($AN$14-$AN$13))</f>
        <v>0.38095238095238093</v>
      </c>
      <c r="AV15">
        <f>(($AQ$13-$AN$13)/($AN$14-$AN$13))</f>
        <v>0.42857142857142855</v>
      </c>
      <c r="AW15">
        <f>(($AN$13-$AO$13)/($AO$14-$AO$13))</f>
        <v>0.15</v>
      </c>
      <c r="AX15">
        <f>(($AP$13-$AO$13)/($AO$14-$AO$13))</f>
        <v>0.55000000000000004</v>
      </c>
      <c r="AY15">
        <f>(($AQ$13-$AO$13)/($AO$14-$AO$13))</f>
        <v>0.6</v>
      </c>
      <c r="AZ15">
        <f>(($AN$14-$AP$13)/($AP$14-$AP$13))</f>
        <v>0.65</v>
      </c>
      <c r="BA15">
        <f>(($AO$14-$AP$13)/($AP$14-$AP$13))</f>
        <v>0.45</v>
      </c>
      <c r="BB15">
        <f>(($AQ$14-$AP$14)/($AP$15-$AP$14))</f>
        <v>0</v>
      </c>
      <c r="BC15">
        <f>(($AN$14-$AQ$13)/($AQ$14-$AQ$13))</f>
        <v>0.63157894736842102</v>
      </c>
      <c r="BD15">
        <f>(($AO$14-$AQ$13)/($AQ$14-$AQ$13))</f>
        <v>0.42105263157894735</v>
      </c>
      <c r="BE15">
        <f>(($AP$13-$AQ$12)/($AQ$13-$AQ$12))</f>
        <v>0.95833333333333337</v>
      </c>
      <c r="BG15">
        <v>3</v>
      </c>
      <c r="BH15">
        <v>81</v>
      </c>
      <c r="BI15">
        <f>($BH$19-$BH$16)/200</f>
        <v>0.09</v>
      </c>
      <c r="BQ15">
        <f>1-(($AO$14-$AN$13)/($AN$14-$AN$13))</f>
        <v>0.19047619047619047</v>
      </c>
      <c r="BR15">
        <f>(($AP$13-$AN$13)/($AN$14-$AN$13))</f>
        <v>0.38095238095238093</v>
      </c>
      <c r="BS15">
        <f>(($AQ$13-$AN$13)/($AN$14-$AN$13))</f>
        <v>0.42857142857142855</v>
      </c>
      <c r="BT15">
        <f>(($AN$13-$AO$13)/($AO$14-$AO$13))</f>
        <v>0.15</v>
      </c>
      <c r="BU15">
        <f>1-(($AP$13-$AO$13)/($AO$14-$AO$13))</f>
        <v>0.44999999999999996</v>
      </c>
      <c r="BV15">
        <f>1-(($AQ$13-$AO$13)/($AO$14-$AO$13))</f>
        <v>0.4</v>
      </c>
      <c r="BW15">
        <f>1-(($AN$14-$AP$13)/($AP$14-$AP$13))</f>
        <v>0.35</v>
      </c>
      <c r="BX15">
        <f>(($AO$14-$AP$13)/($AP$14-$AP$13))</f>
        <v>0.45</v>
      </c>
      <c r="BY15">
        <f>(($AQ$14-$AP$14)/($AP$15-$AP$14))</f>
        <v>0</v>
      </c>
      <c r="BZ15">
        <f>1-(($AN$14-$AQ$13)/($AQ$14-$AQ$13))</f>
        <v>0.36842105263157898</v>
      </c>
      <c r="CA15">
        <f>(($AO$14-$AQ$13)/($AQ$14-$AQ$13))</f>
        <v>0.42105263157894735</v>
      </c>
      <c r="CB15">
        <f>1-(($AP$13-$AQ$12)/($AQ$13-$AQ$12))</f>
        <v>4.166666666666663E-2</v>
      </c>
    </row>
    <row r="16" spans="1:80" x14ac:dyDescent="0.25">
      <c r="A16">
        <v>15</v>
      </c>
      <c r="D16">
        <v>25.644007000000002</v>
      </c>
      <c r="E16" s="2">
        <v>2</v>
      </c>
      <c r="F16">
        <v>17.392886000000004</v>
      </c>
      <c r="G16" s="3">
        <v>3</v>
      </c>
      <c r="P16">
        <v>2</v>
      </c>
      <c r="Q16" t="str">
        <f t="shared" si="0"/>
        <v>23</v>
      </c>
      <c r="R16">
        <v>2</v>
      </c>
      <c r="X16" t="s">
        <v>287</v>
      </c>
      <c r="Y16" t="s">
        <v>264</v>
      </c>
      <c r="AF16">
        <v>0</v>
      </c>
      <c r="AN16">
        <v>331</v>
      </c>
      <c r="AO16">
        <v>324</v>
      </c>
      <c r="AP16">
        <v>340</v>
      </c>
      <c r="AQ16">
        <v>338</v>
      </c>
      <c r="AT16">
        <f>(($AO$15-$AN$14)/($AN$15-$AN$14))</f>
        <v>0.80952380952380953</v>
      </c>
      <c r="AU16">
        <f>(($AP$14-$AN$14)/($AN$15-$AN$14))</f>
        <v>0.33333333333333331</v>
      </c>
      <c r="AV16">
        <f>(($AQ$14-$AN$14)/($AN$15-$AN$14))</f>
        <v>0.33333333333333331</v>
      </c>
      <c r="AW16">
        <f>(($AN$14-$AO$14)/($AO$15-$AO$14))</f>
        <v>0.19047619047619047</v>
      </c>
      <c r="AX16">
        <f>(($AP$14-$AO$14)/($AO$15-$AO$14))</f>
        <v>0.52380952380952384</v>
      </c>
      <c r="AY16">
        <f>(($AQ$14-$AO$14)/($AO$15-$AO$14))</f>
        <v>0.52380952380952384</v>
      </c>
      <c r="AZ16">
        <f>(($AN$15-$AP$14)/($AP$15-$AP$14))</f>
        <v>0.60869565217391308</v>
      </c>
      <c r="BA16">
        <f>(($AO$15-$AP$14)/($AP$15-$AP$14))</f>
        <v>0.43478260869565216</v>
      </c>
      <c r="BB16">
        <f>(($AQ$15-$AP$15)/($AP$16-$AP$15))</f>
        <v>0</v>
      </c>
      <c r="BC16">
        <f>(($AN$15-$AQ$14)/($AQ$15-$AQ$14))</f>
        <v>0.60869565217391308</v>
      </c>
      <c r="BD16">
        <f>(($AO$15-$AQ$14)/($AQ$15-$AQ$14))</f>
        <v>0.43478260869565216</v>
      </c>
      <c r="BE16">
        <f>(($AP$14-$AQ$14)/($AQ$15-$AQ$14))</f>
        <v>0</v>
      </c>
      <c r="BG16">
        <v>2</v>
      </c>
      <c r="BH16">
        <v>86</v>
      </c>
      <c r="BI16">
        <f>($BH$20-$BH$17)/200</f>
        <v>7.0000000000000007E-2</v>
      </c>
      <c r="BQ16">
        <f>1-(($AO$15-$AN$14)/($AN$15-$AN$14))</f>
        <v>0.19047619047619047</v>
      </c>
      <c r="BR16">
        <f>(($AP$14-$AN$14)/($AN$15-$AN$14))</f>
        <v>0.33333333333333331</v>
      </c>
      <c r="BS16">
        <f>(($AQ$14-$AN$14)/($AN$15-$AN$14))</f>
        <v>0.33333333333333331</v>
      </c>
      <c r="BT16">
        <f>(($AN$14-$AO$14)/($AO$15-$AO$14))</f>
        <v>0.19047619047619047</v>
      </c>
      <c r="BU16">
        <f>1-(($AP$14-$AO$14)/($AO$15-$AO$14))</f>
        <v>0.47619047619047616</v>
      </c>
      <c r="BV16">
        <f>1-(($AQ$14-$AO$14)/($AO$15-$AO$14))</f>
        <v>0.47619047619047616</v>
      </c>
      <c r="BW16">
        <f>1-(($AN$15-$AP$14)/($AP$15-$AP$14))</f>
        <v>0.39130434782608692</v>
      </c>
      <c r="BX16">
        <f>(($AO$15-$AP$14)/($AP$15-$AP$14))</f>
        <v>0.43478260869565216</v>
      </c>
      <c r="BY16">
        <f>(($AQ$15-$AP$15)/($AP$16-$AP$15))</f>
        <v>0</v>
      </c>
      <c r="BZ16">
        <f>1-(($AN$15-$AQ$14)/($AQ$15-$AQ$14))</f>
        <v>0.39130434782608692</v>
      </c>
      <c r="CA16">
        <f>(($AO$15-$AQ$14)/($AQ$15-$AQ$14))</f>
        <v>0.43478260869565216</v>
      </c>
      <c r="CB16">
        <f>(($AP$14-$AQ$14)/($AQ$15-$AQ$14))</f>
        <v>0</v>
      </c>
    </row>
    <row r="17" spans="1:80" x14ac:dyDescent="0.25">
      <c r="A17">
        <v>16</v>
      </c>
      <c r="D17">
        <v>25.727529000000004</v>
      </c>
      <c r="E17" s="2">
        <v>2</v>
      </c>
      <c r="F17">
        <v>17.392886000000004</v>
      </c>
      <c r="G17" s="3">
        <v>3</v>
      </c>
      <c r="P17">
        <v>2</v>
      </c>
      <c r="Q17" t="str">
        <f t="shared" si="0"/>
        <v>23</v>
      </c>
      <c r="R17">
        <v>1</v>
      </c>
      <c r="X17" t="s">
        <v>287</v>
      </c>
      <c r="Y17" t="s">
        <v>265</v>
      </c>
      <c r="AF17" t="s">
        <v>256</v>
      </c>
      <c r="AN17">
        <v>354</v>
      </c>
      <c r="AO17">
        <v>347</v>
      </c>
      <c r="AP17">
        <v>363</v>
      </c>
      <c r="AQ17">
        <v>359</v>
      </c>
      <c r="AT17">
        <f>(($AO$16-$AN$15)/($AN$16-$AN$15))</f>
        <v>0.66666666666666663</v>
      </c>
      <c r="AU17">
        <f>(($AP$15-$AN$15)/($AN$16-$AN$15))</f>
        <v>0.42857142857142855</v>
      </c>
      <c r="AV17">
        <f>(($AQ$15-$AN$15)/($AN$16-$AN$15))</f>
        <v>0.42857142857142855</v>
      </c>
      <c r="AW17">
        <f>(($AN$15-$AO$15)/($AO$16-$AO$15))</f>
        <v>0.22222222222222221</v>
      </c>
      <c r="AX17">
        <f>(($AP$15-$AO$15)/($AO$16-$AO$15))</f>
        <v>0.72222222222222221</v>
      </c>
      <c r="AY17">
        <f>(($AQ$15-$AO$15)/($AO$16-$AO$15))</f>
        <v>0.72222222222222221</v>
      </c>
      <c r="AZ17">
        <f>(($AN$16-$AP$15)/($AP$16-$AP$15))</f>
        <v>0.5714285714285714</v>
      </c>
      <c r="BA17">
        <f>(($AO$16-$AP$15)/($AP$16-$AP$15))</f>
        <v>0.23809523809523808</v>
      </c>
      <c r="BB17">
        <f>(($AQ$16-$AP$15)/($AP$16-$AP$15))</f>
        <v>0.90476190476190477</v>
      </c>
      <c r="BC17">
        <f>(($AN$16-$AQ$15)/($AQ$16-$AQ$15))</f>
        <v>0.63157894736842102</v>
      </c>
      <c r="BD17">
        <f>(($AO$16-$AQ$15)/($AQ$16-$AQ$15))</f>
        <v>0.26315789473684209</v>
      </c>
      <c r="BE17">
        <f>(($AP$15-$AQ$15)/($AQ$16-$AQ$15))</f>
        <v>0</v>
      </c>
      <c r="BG17">
        <v>1</v>
      </c>
      <c r="BH17">
        <v>96</v>
      </c>
      <c r="BI17">
        <f>($BH$21-$BH$18)/200</f>
        <v>8.5000000000000006E-2</v>
      </c>
      <c r="BQ17">
        <f>1-(($AO$16-$AN$15)/($AN$16-$AN$15))</f>
        <v>0.33333333333333337</v>
      </c>
      <c r="BR17">
        <f>(($AP$15-$AN$15)/($AN$16-$AN$15))</f>
        <v>0.42857142857142855</v>
      </c>
      <c r="BS17">
        <f>(($AQ$15-$AN$15)/($AN$16-$AN$15))</f>
        <v>0.42857142857142855</v>
      </c>
      <c r="BT17">
        <f>(($AN$15-$AO$15)/($AO$16-$AO$15))</f>
        <v>0.22222222222222221</v>
      </c>
      <c r="BU17">
        <f>1-(($AP$15-$AO$15)/($AO$16-$AO$15))</f>
        <v>0.27777777777777779</v>
      </c>
      <c r="BV17">
        <f>1-(($AQ$15-$AO$15)/($AO$16-$AO$15))</f>
        <v>0.27777777777777779</v>
      </c>
      <c r="BW17">
        <f>1-(($AN$16-$AP$15)/($AP$16-$AP$15))</f>
        <v>0.4285714285714286</v>
      </c>
      <c r="BX17">
        <f>(($AO$16-$AP$15)/($AP$16-$AP$15))</f>
        <v>0.23809523809523808</v>
      </c>
      <c r="BY17">
        <f>1-(($AQ$16-$AP$15)/($AP$16-$AP$15))</f>
        <v>9.5238095238095233E-2</v>
      </c>
      <c r="BZ17">
        <f>1-(($AN$16-$AQ$15)/($AQ$16-$AQ$15))</f>
        <v>0.36842105263157898</v>
      </c>
      <c r="CA17">
        <f>(($AO$16-$AQ$15)/($AQ$16-$AQ$15))</f>
        <v>0.26315789473684209</v>
      </c>
      <c r="CB17">
        <f>(($AP$15-$AQ$15)/($AQ$16-$AQ$15))</f>
        <v>0</v>
      </c>
    </row>
    <row r="18" spans="1:80" x14ac:dyDescent="0.25">
      <c r="A18">
        <v>17</v>
      </c>
      <c r="D18">
        <v>25.685794999999999</v>
      </c>
      <c r="E18" s="2">
        <v>2</v>
      </c>
      <c r="F18">
        <v>17.392886000000004</v>
      </c>
      <c r="G18" s="3">
        <v>3</v>
      </c>
      <c r="P18">
        <v>2</v>
      </c>
      <c r="Q18" t="str">
        <f t="shared" si="0"/>
        <v>23</v>
      </c>
      <c r="R18">
        <v>4</v>
      </c>
      <c r="X18" t="s">
        <v>287</v>
      </c>
      <c r="Y18" t="s">
        <v>266</v>
      </c>
      <c r="AF18">
        <v>0</v>
      </c>
      <c r="AN18">
        <v>376</v>
      </c>
      <c r="AO18">
        <v>369</v>
      </c>
      <c r="AP18">
        <v>384</v>
      </c>
      <c r="AQ18">
        <v>382</v>
      </c>
      <c r="AT18">
        <f>(($AO$17-$AN$16)/($AN$17-$AN$16))</f>
        <v>0.69565217391304346</v>
      </c>
      <c r="AU18">
        <f>(($AP$16-$AN$16)/($AN$17-$AN$16))</f>
        <v>0.39130434782608697</v>
      </c>
      <c r="AV18">
        <f>(($AQ$16-$AN$16)/($AN$17-$AN$16))</f>
        <v>0.30434782608695654</v>
      </c>
      <c r="AW18">
        <f>(($AN$16-$AO$16)/($AO$17-$AO$16))</f>
        <v>0.30434782608695654</v>
      </c>
      <c r="AX18">
        <f>(($AP$16-$AO$16)/($AO$17-$AO$16))</f>
        <v>0.69565217391304346</v>
      </c>
      <c r="AY18">
        <f>(($AQ$16-$AO$16)/($AO$17-$AO$16))</f>
        <v>0.60869565217391308</v>
      </c>
      <c r="AZ18">
        <f>(($AN$17-$AP$16)/($AP$17-$AP$16))</f>
        <v>0.60869565217391308</v>
      </c>
      <c r="BA18">
        <f>(($AO$17-$AP$16)/($AP$17-$AP$16))</f>
        <v>0.30434782608695654</v>
      </c>
      <c r="BB18">
        <f>(($AQ$17-$AP$16)/($AP$17-$AP$16))</f>
        <v>0.82608695652173914</v>
      </c>
      <c r="BC18">
        <f>(($AN$17-$AQ$16)/($AQ$17-$AQ$16))</f>
        <v>0.76190476190476186</v>
      </c>
      <c r="BD18">
        <f>(($AO$17-$AQ$16)/($AQ$17-$AQ$16))</f>
        <v>0.42857142857142855</v>
      </c>
      <c r="BE18">
        <f>(($AP$16-$AQ$16)/($AQ$17-$AQ$16))</f>
        <v>9.5238095238095233E-2</v>
      </c>
      <c r="BG18">
        <v>4</v>
      </c>
      <c r="BH18">
        <v>101</v>
      </c>
      <c r="BI18">
        <f>($BH$22-$BH$19)/200</f>
        <v>0.1</v>
      </c>
      <c r="BQ18">
        <f>1-(($AO$17-$AN$16)/($AN$17-$AN$16))</f>
        <v>0.30434782608695654</v>
      </c>
      <c r="BR18">
        <f>(($AP$16-$AN$16)/($AN$17-$AN$16))</f>
        <v>0.39130434782608697</v>
      </c>
      <c r="BS18">
        <f>(($AQ$16-$AN$16)/($AN$17-$AN$16))</f>
        <v>0.30434782608695654</v>
      </c>
      <c r="BT18">
        <f>(($AN$16-$AO$16)/($AO$17-$AO$16))</f>
        <v>0.30434782608695654</v>
      </c>
      <c r="BU18">
        <f>1-(($AP$16-$AO$16)/($AO$17-$AO$16))</f>
        <v>0.30434782608695654</v>
      </c>
      <c r="BV18">
        <f>1-(($AQ$16-$AO$16)/($AO$17-$AO$16))</f>
        <v>0.39130434782608692</v>
      </c>
      <c r="BW18">
        <f>1-(($AN$17-$AP$16)/($AP$17-$AP$16))</f>
        <v>0.39130434782608692</v>
      </c>
      <c r="BX18">
        <f>(($AO$17-$AP$16)/($AP$17-$AP$16))</f>
        <v>0.30434782608695654</v>
      </c>
      <c r="BY18">
        <f>1-(($AQ$17-$AP$16)/($AP$17-$AP$16))</f>
        <v>0.17391304347826086</v>
      </c>
      <c r="BZ18">
        <f>1-(($AN$17-$AQ$16)/($AQ$17-$AQ$16))</f>
        <v>0.23809523809523814</v>
      </c>
      <c r="CA18">
        <f>(($AO$17-$AQ$16)/($AQ$17-$AQ$16))</f>
        <v>0.42857142857142855</v>
      </c>
      <c r="CB18">
        <f>(($AP$16-$AQ$16)/($AQ$17-$AQ$16))</f>
        <v>9.5238095238095233E-2</v>
      </c>
    </row>
    <row r="19" spans="1:80" x14ac:dyDescent="0.25">
      <c r="A19">
        <v>18</v>
      </c>
      <c r="D19">
        <v>25.685794999999999</v>
      </c>
      <c r="E19" s="2">
        <v>2</v>
      </c>
      <c r="F19">
        <v>17.392886000000004</v>
      </c>
      <c r="G19" s="3">
        <v>3</v>
      </c>
      <c r="P19">
        <v>2</v>
      </c>
      <c r="Q19" t="str">
        <f t="shared" si="0"/>
        <v>23</v>
      </c>
      <c r="R19">
        <v>3</v>
      </c>
      <c r="X19" t="s">
        <v>287</v>
      </c>
      <c r="Y19" t="s">
        <v>267</v>
      </c>
      <c r="AB19" t="s">
        <v>287</v>
      </c>
      <c r="AC19" t="str">
        <f>CONCATENATE($R19,$R20,$R21,$R22)</f>
        <v>3214</v>
      </c>
      <c r="AF19" t="s">
        <v>257</v>
      </c>
      <c r="AG19" t="s">
        <v>258</v>
      </c>
      <c r="AN19">
        <v>399</v>
      </c>
      <c r="AO19">
        <v>392</v>
      </c>
      <c r="AP19">
        <v>407</v>
      </c>
      <c r="AQ19">
        <v>406</v>
      </c>
      <c r="AT19">
        <f>(($AO$18-$AN$17)/($AN$18-$AN$17))</f>
        <v>0.68181818181818177</v>
      </c>
      <c r="AU19">
        <f>(($AP$17-$AN$17)/($AN$18-$AN$17))</f>
        <v>0.40909090909090912</v>
      </c>
      <c r="AV19">
        <f>(($AQ$17-$AN$17)/($AN$18-$AN$17))</f>
        <v>0.22727272727272727</v>
      </c>
      <c r="AW19">
        <f>(($AN$17-$AO$17)/($AO$18-$AO$17))</f>
        <v>0.31818181818181818</v>
      </c>
      <c r="AX19">
        <f>(($AP$17-$AO$17)/($AO$18-$AO$17))</f>
        <v>0.72727272727272729</v>
      </c>
      <c r="AY19">
        <f>(($AQ$17-$AO$17)/($AO$18-$AO$17))</f>
        <v>0.54545454545454541</v>
      </c>
      <c r="AZ19">
        <f>(($AN$18-$AP$17)/($AP$18-$AP$17))</f>
        <v>0.61904761904761907</v>
      </c>
      <c r="BA19">
        <f>(($AO$18-$AP$17)/($AP$18-$AP$17))</f>
        <v>0.2857142857142857</v>
      </c>
      <c r="BB19">
        <f>(($AQ$18-$AP$17)/($AP$18-$AP$17))</f>
        <v>0.90476190476190477</v>
      </c>
      <c r="BC19">
        <f>(($AN$18-$AQ$17)/($AQ$18-$AQ$17))</f>
        <v>0.73913043478260865</v>
      </c>
      <c r="BD19">
        <f>(($AO$18-$AQ$17)/($AQ$18-$AQ$17))</f>
        <v>0.43478260869565216</v>
      </c>
      <c r="BE19">
        <f>(($AP$17-$AQ$17)/($AQ$18-$AQ$17))</f>
        <v>0.17391304347826086</v>
      </c>
      <c r="BG19">
        <v>3</v>
      </c>
      <c r="BH19">
        <v>104</v>
      </c>
      <c r="BI19">
        <f>($BH$23-$BH$20)/200</f>
        <v>0.09</v>
      </c>
      <c r="BQ19">
        <f>1-(($AO$18-$AN$17)/($AN$18-$AN$17))</f>
        <v>0.31818181818181823</v>
      </c>
      <c r="BR19">
        <f>(($AP$17-$AN$17)/($AN$18-$AN$17))</f>
        <v>0.40909090909090912</v>
      </c>
      <c r="BS19">
        <f>(($AQ$17-$AN$17)/($AN$18-$AN$17))</f>
        <v>0.22727272727272727</v>
      </c>
      <c r="BT19">
        <f>(($AN$17-$AO$17)/($AO$18-$AO$17))</f>
        <v>0.31818181818181818</v>
      </c>
      <c r="BU19">
        <f>1-(($AP$17-$AO$17)/($AO$18-$AO$17))</f>
        <v>0.27272727272727271</v>
      </c>
      <c r="BV19">
        <f>1-(($AQ$17-$AO$17)/($AO$18-$AO$17))</f>
        <v>0.45454545454545459</v>
      </c>
      <c r="BW19">
        <f>1-(($AN$18-$AP$17)/($AP$18-$AP$17))</f>
        <v>0.38095238095238093</v>
      </c>
      <c r="BX19">
        <f>(($AO$18-$AP$17)/($AP$18-$AP$17))</f>
        <v>0.2857142857142857</v>
      </c>
      <c r="BY19">
        <f>1-(($AQ$18-$AP$17)/($AP$18-$AP$17))</f>
        <v>9.5238095238095233E-2</v>
      </c>
      <c r="BZ19">
        <f>1-(($AN$18-$AQ$17)/($AQ$18-$AQ$17))</f>
        <v>0.26086956521739135</v>
      </c>
      <c r="CA19">
        <f>(($AO$18-$AQ$17)/($AQ$18-$AQ$17))</f>
        <v>0.43478260869565216</v>
      </c>
      <c r="CB19">
        <f>(($AP$17-$AQ$17)/($AQ$18-$AQ$17))</f>
        <v>0.17391304347826086</v>
      </c>
    </row>
    <row r="20" spans="1:80" x14ac:dyDescent="0.25">
      <c r="A20">
        <v>19</v>
      </c>
      <c r="B20">
        <v>36.466566</v>
      </c>
      <c r="C20" s="4">
        <v>1</v>
      </c>
      <c r="F20">
        <v>17.392886000000004</v>
      </c>
      <c r="G20" s="3">
        <v>3</v>
      </c>
      <c r="P20">
        <v>2</v>
      </c>
      <c r="Q20" t="str">
        <f t="shared" si="0"/>
        <v>13</v>
      </c>
      <c r="R20">
        <v>2</v>
      </c>
      <c r="X20" t="s">
        <v>287</v>
      </c>
      <c r="Y20" t="s">
        <v>264</v>
      </c>
      <c r="AF20">
        <v>0</v>
      </c>
      <c r="AG20">
        <v>0</v>
      </c>
      <c r="AN20">
        <v>422</v>
      </c>
      <c r="AO20">
        <v>414</v>
      </c>
      <c r="AP20">
        <v>444</v>
      </c>
      <c r="AQ20">
        <v>430</v>
      </c>
      <c r="AT20">
        <f>(($AO$19-$AN$18)/($AN$19-$AN$18))</f>
        <v>0.69565217391304346</v>
      </c>
      <c r="AU20">
        <f>(($AP$18-$AN$18)/($AN$19-$AN$18))</f>
        <v>0.34782608695652173</v>
      </c>
      <c r="AV20">
        <f>(($AQ$18-$AN$18)/($AN$19-$AN$18))</f>
        <v>0.2608695652173913</v>
      </c>
      <c r="AW20">
        <f>(($AN$18-$AO$18)/($AO$19-$AO$18))</f>
        <v>0.30434782608695654</v>
      </c>
      <c r="AX20">
        <f>(($AP$18-$AO$18)/($AO$19-$AO$18))</f>
        <v>0.65217391304347827</v>
      </c>
      <c r="AY20">
        <f>(($AQ$18-$AO$18)/($AO$19-$AO$18))</f>
        <v>0.56521739130434778</v>
      </c>
      <c r="AZ20">
        <f>(($AN$19-$AP$18)/($AP$19-$AP$18))</f>
        <v>0.65217391304347827</v>
      </c>
      <c r="BA20">
        <f>(($AO$19-$AP$18)/($AP$19-$AP$18))</f>
        <v>0.34782608695652173</v>
      </c>
      <c r="BB20">
        <f>(($AQ$19-$AP$18)/($AP$19-$AP$18))</f>
        <v>0.95652173913043481</v>
      </c>
      <c r="BC20">
        <f>(($AN$19-$AQ$18)/($AQ$19-$AQ$18))</f>
        <v>0.70833333333333337</v>
      </c>
      <c r="BD20">
        <f>(($AO$19-$AQ$18)/($AQ$19-$AQ$18))</f>
        <v>0.41666666666666669</v>
      </c>
      <c r="BE20">
        <f>(($AP$18-$AQ$18)/($AQ$19-$AQ$18))</f>
        <v>8.3333333333333329E-2</v>
      </c>
      <c r="BG20">
        <v>2</v>
      </c>
      <c r="BH20">
        <v>110</v>
      </c>
      <c r="BI20">
        <f>($BH$24-$BH$21)/200</f>
        <v>6.5000000000000002E-2</v>
      </c>
      <c r="BQ20">
        <f>1-(($AO$19-$AN$18)/($AN$19-$AN$18))</f>
        <v>0.30434782608695654</v>
      </c>
      <c r="BR20">
        <f>(($AP$18-$AN$18)/($AN$19-$AN$18))</f>
        <v>0.34782608695652173</v>
      </c>
      <c r="BS20">
        <f>(($AQ$18-$AN$18)/($AN$19-$AN$18))</f>
        <v>0.2608695652173913</v>
      </c>
      <c r="BT20">
        <f>(($AN$18-$AO$18)/($AO$19-$AO$18))</f>
        <v>0.30434782608695654</v>
      </c>
      <c r="BU20">
        <f>1-(($AP$18-$AO$18)/($AO$19-$AO$18))</f>
        <v>0.34782608695652173</v>
      </c>
      <c r="BV20">
        <f>1-(($AQ$18-$AO$18)/($AO$19-$AO$18))</f>
        <v>0.43478260869565222</v>
      </c>
      <c r="BW20">
        <f>1-(($AN$19-$AP$18)/($AP$19-$AP$18))</f>
        <v>0.34782608695652173</v>
      </c>
      <c r="BX20">
        <f>(($AO$19-$AP$18)/($AP$19-$AP$18))</f>
        <v>0.34782608695652173</v>
      </c>
      <c r="BY20">
        <f>1-(($AQ$19-$AP$18)/($AP$19-$AP$18))</f>
        <v>4.3478260869565188E-2</v>
      </c>
      <c r="BZ20">
        <f>1-(($AN$19-$AQ$18)/($AQ$19-$AQ$18))</f>
        <v>0.29166666666666663</v>
      </c>
      <c r="CA20">
        <f>(($AO$19-$AQ$18)/($AQ$19-$AQ$18))</f>
        <v>0.41666666666666669</v>
      </c>
      <c r="CB20">
        <f>(($AP$18-$AQ$18)/($AQ$19-$AQ$18))</f>
        <v>8.3333333333333329E-2</v>
      </c>
    </row>
    <row r="21" spans="1:80" x14ac:dyDescent="0.25">
      <c r="A21">
        <v>20</v>
      </c>
      <c r="B21">
        <v>36.531981999999999</v>
      </c>
      <c r="C21" s="4">
        <v>1</v>
      </c>
      <c r="F21">
        <v>17.392886000000004</v>
      </c>
      <c r="G21" s="3">
        <v>3</v>
      </c>
      <c r="P21">
        <v>2</v>
      </c>
      <c r="Q21" t="str">
        <f t="shared" si="0"/>
        <v>13</v>
      </c>
      <c r="R21">
        <v>1</v>
      </c>
      <c r="X21" t="s">
        <v>287</v>
      </c>
      <c r="Y21" t="s">
        <v>265</v>
      </c>
      <c r="AF21">
        <v>0</v>
      </c>
      <c r="AG21">
        <v>0</v>
      </c>
      <c r="AN21">
        <v>437</v>
      </c>
      <c r="AO21">
        <v>436</v>
      </c>
      <c r="AP21">
        <v>465</v>
      </c>
      <c r="AQ21">
        <v>444</v>
      </c>
      <c r="AT21">
        <f>(($AO$20-$AN$19)/($AN$20-$AN$19))</f>
        <v>0.65217391304347827</v>
      </c>
      <c r="AU21">
        <f>(($AP$19-$AN$19)/($AN$20-$AN$19))</f>
        <v>0.34782608695652173</v>
      </c>
      <c r="AV21">
        <f>(($AQ$19-$AN$19)/($AN$20-$AN$19))</f>
        <v>0.30434782608695654</v>
      </c>
      <c r="AW21">
        <f>(($AN$19-$AO$19)/($AO$20-$AO$19))</f>
        <v>0.31818181818181818</v>
      </c>
      <c r="AX21">
        <f>(($AP$19-$AO$19)/($AO$20-$AO$19))</f>
        <v>0.68181818181818177</v>
      </c>
      <c r="AY21">
        <f>(($AQ$19-$AO$19)/($AO$20-$AO$19))</f>
        <v>0.63636363636363635</v>
      </c>
      <c r="BC21">
        <f>(($AN$20-$AQ$19)/($AQ$20-$AQ$19))</f>
        <v>0.66666666666666663</v>
      </c>
      <c r="BD21">
        <f>(($AO$20-$AQ$19)/($AQ$20-$AQ$19))</f>
        <v>0.33333333333333331</v>
      </c>
      <c r="BE21">
        <f>(($AP$19-$AQ$19)/($AQ$20-$AQ$19))</f>
        <v>4.1666666666666664E-2</v>
      </c>
      <c r="BG21">
        <v>1</v>
      </c>
      <c r="BH21">
        <v>118</v>
      </c>
      <c r="BI21">
        <f>($BH$25-$BH$22)/200</f>
        <v>0.08</v>
      </c>
      <c r="BQ21">
        <f>1-(($AO$20-$AN$19)/($AN$20-$AN$19))</f>
        <v>0.34782608695652173</v>
      </c>
      <c r="BR21">
        <f>(($AP$19-$AN$19)/($AN$20-$AN$19))</f>
        <v>0.34782608695652173</v>
      </c>
      <c r="BS21">
        <f>(($AQ$19-$AN$19)/($AN$20-$AN$19))</f>
        <v>0.30434782608695654</v>
      </c>
      <c r="BT21">
        <f>(($AN$19-$AO$19)/($AO$20-$AO$19))</f>
        <v>0.31818181818181818</v>
      </c>
      <c r="BU21">
        <f>1-(($AP$19-$AO$19)/($AO$20-$AO$19))</f>
        <v>0.31818181818181823</v>
      </c>
      <c r="BV21">
        <f>1-(($AQ$19-$AO$19)/($AO$20-$AO$19))</f>
        <v>0.36363636363636365</v>
      </c>
      <c r="BZ21">
        <f>1-(($AN$20-$AQ$19)/($AQ$20-$AQ$19))</f>
        <v>0.33333333333333337</v>
      </c>
      <c r="CA21">
        <f>(($AO$20-$AQ$19)/($AQ$20-$AQ$19))</f>
        <v>0.33333333333333331</v>
      </c>
      <c r="CB21">
        <f>(($AP$19-$AQ$19)/($AQ$20-$AQ$19))</f>
        <v>4.1666666666666664E-2</v>
      </c>
    </row>
    <row r="22" spans="1:80" x14ac:dyDescent="0.25">
      <c r="A22">
        <v>21</v>
      </c>
      <c r="B22">
        <v>36.483249999999998</v>
      </c>
      <c r="C22" s="4">
        <v>1</v>
      </c>
      <c r="P22">
        <v>1</v>
      </c>
      <c r="Q22" t="str">
        <f t="shared" si="0"/>
        <v>1</v>
      </c>
      <c r="R22">
        <v>4</v>
      </c>
      <c r="X22" t="s">
        <v>287</v>
      </c>
      <c r="Y22" t="s">
        <v>266</v>
      </c>
      <c r="AF22">
        <v>0</v>
      </c>
      <c r="AG22">
        <v>0</v>
      </c>
      <c r="AN22">
        <v>458</v>
      </c>
      <c r="AO22">
        <v>456</v>
      </c>
      <c r="AP22">
        <v>487</v>
      </c>
      <c r="AQ22">
        <v>466</v>
      </c>
      <c r="BG22">
        <v>4</v>
      </c>
      <c r="BH22">
        <v>124</v>
      </c>
      <c r="BI22">
        <f>($BH$26-$BH$23)/200</f>
        <v>9.5000000000000001E-2</v>
      </c>
    </row>
    <row r="23" spans="1:80" x14ac:dyDescent="0.25">
      <c r="A23">
        <v>22</v>
      </c>
      <c r="B23">
        <v>36.457250999999999</v>
      </c>
      <c r="C23" s="4">
        <v>1</v>
      </c>
      <c r="P23">
        <v>1</v>
      </c>
      <c r="Q23" t="str">
        <f t="shared" si="0"/>
        <v>1</v>
      </c>
      <c r="R23">
        <v>3</v>
      </c>
      <c r="X23" t="s">
        <v>287</v>
      </c>
      <c r="Y23" t="s">
        <v>267</v>
      </c>
      <c r="AB23" t="s">
        <v>287</v>
      </c>
      <c r="AC23" t="str">
        <f>CONCATENATE($R23,$R24,$R25,$R26)</f>
        <v>3214</v>
      </c>
      <c r="AF23">
        <v>0</v>
      </c>
      <c r="AG23">
        <v>0</v>
      </c>
      <c r="AN23">
        <v>476</v>
      </c>
      <c r="AO23">
        <v>480</v>
      </c>
      <c r="AP23">
        <v>510</v>
      </c>
      <c r="AQ23">
        <v>489</v>
      </c>
      <c r="BG23">
        <v>3</v>
      </c>
      <c r="BH23">
        <v>128</v>
      </c>
      <c r="BI23">
        <f>($BH$27-$BH$24)/200</f>
        <v>0.09</v>
      </c>
    </row>
    <row r="24" spans="1:80" x14ac:dyDescent="0.25">
      <c r="A24">
        <v>23</v>
      </c>
      <c r="B24">
        <v>36.469774000000001</v>
      </c>
      <c r="C24" s="4">
        <v>1</v>
      </c>
      <c r="H24">
        <v>28.179708000000005</v>
      </c>
      <c r="I24" s="5">
        <v>4</v>
      </c>
      <c r="P24">
        <v>2</v>
      </c>
      <c r="Q24" t="str">
        <f t="shared" si="0"/>
        <v>14</v>
      </c>
      <c r="R24">
        <v>2</v>
      </c>
      <c r="X24" t="s">
        <v>287</v>
      </c>
      <c r="Y24" t="s">
        <v>264</v>
      </c>
      <c r="AF24">
        <v>0</v>
      </c>
      <c r="AG24">
        <v>0</v>
      </c>
      <c r="AN24">
        <v>494</v>
      </c>
      <c r="AO24">
        <v>500</v>
      </c>
      <c r="AP24">
        <v>532</v>
      </c>
      <c r="AQ24">
        <v>510</v>
      </c>
      <c r="AT24">
        <f>(($AO$22-$AN$21)/($AN$22-$AN$21))</f>
        <v>0.90476190476190477</v>
      </c>
      <c r="AU24">
        <f>(($AP$20-$AN$21)/($AN$22-$AN$21))</f>
        <v>0.33333333333333331</v>
      </c>
      <c r="AV24">
        <f>(($AQ$21-$AN$21)/($AN$22-$AN$21))</f>
        <v>0.33333333333333331</v>
      </c>
      <c r="AW24">
        <f>(($AN$21-$AO$21)/($AO$22-$AO$21))</f>
        <v>0.05</v>
      </c>
      <c r="AX24">
        <f>(($AP$20-$AO$21)/($AO$22-$AO$21))</f>
        <v>0.4</v>
      </c>
      <c r="AY24">
        <f>(($AQ$21-$AO$21)/($AO$22-$AO$21))</f>
        <v>0.4</v>
      </c>
      <c r="AZ24">
        <f>(($AN$22-$AP$20)/($AP$21-$AP$20))</f>
        <v>0.66666666666666663</v>
      </c>
      <c r="BA24">
        <f>(($AO$22-$AP$20)/($AP$21-$AP$20))</f>
        <v>0.5714285714285714</v>
      </c>
      <c r="BB24">
        <f>(($AQ$21-$AP$20)/($AP$21-$AP$20))</f>
        <v>0</v>
      </c>
      <c r="BC24">
        <f>(($AN$22-$AQ$21)/($AQ$22-$AQ$21))</f>
        <v>0.63636363636363635</v>
      </c>
      <c r="BD24">
        <f>(($AO$22-$AQ$21)/($AQ$22-$AQ$21))</f>
        <v>0.54545454545454541</v>
      </c>
      <c r="BE24">
        <f>(($AP$20-$AQ$21)/($AQ$22-$AQ$21))</f>
        <v>0</v>
      </c>
      <c r="BG24">
        <v>2</v>
      </c>
      <c r="BH24">
        <v>131</v>
      </c>
      <c r="BI24">
        <f>($BH$28-$BH$25)/200</f>
        <v>8.5000000000000006E-2</v>
      </c>
      <c r="BQ24">
        <f>1-(($AO$22-$AN$21)/($AN$22-$AN$21))</f>
        <v>9.5238095238095233E-2</v>
      </c>
      <c r="BR24">
        <f>(($AP$20-$AN$21)/($AN$22-$AN$21))</f>
        <v>0.33333333333333331</v>
      </c>
      <c r="BS24">
        <f>(($AQ$21-$AN$21)/($AN$22-$AN$21))</f>
        <v>0.33333333333333331</v>
      </c>
      <c r="BT24">
        <f>(($AN$21-$AO$21)/($AO$22-$AO$21))</f>
        <v>0.05</v>
      </c>
      <c r="BU24">
        <f>(($AP$20-$AO$21)/($AO$22-$AO$21))</f>
        <v>0.4</v>
      </c>
      <c r="BV24">
        <f>(($AQ$21-$AO$21)/($AO$22-$AO$21))</f>
        <v>0.4</v>
      </c>
      <c r="BW24">
        <f>1-(($AN$22-$AP$20)/($AP$21-$AP$20))</f>
        <v>0.33333333333333337</v>
      </c>
      <c r="BX24">
        <f>1-(($AO$22-$AP$20)/($AP$21-$AP$20))</f>
        <v>0.4285714285714286</v>
      </c>
      <c r="BY24">
        <f>(($AQ$21-$AP$20)/($AP$21-$AP$20))</f>
        <v>0</v>
      </c>
      <c r="BZ24">
        <f>1-(($AN$22-$AQ$21)/($AQ$22-$AQ$21))</f>
        <v>0.36363636363636365</v>
      </c>
      <c r="CA24">
        <f>1-(($AO$22-$AQ$21)/($AQ$22-$AQ$21))</f>
        <v>0.45454545454545459</v>
      </c>
      <c r="CB24">
        <f>(($AP$20-$AQ$21)/($AQ$22-$AQ$21))</f>
        <v>0</v>
      </c>
    </row>
    <row r="25" spans="1:80" x14ac:dyDescent="0.25">
      <c r="A25">
        <v>24</v>
      </c>
      <c r="B25">
        <v>36.528772000000004</v>
      </c>
      <c r="C25" s="4">
        <v>1</v>
      </c>
      <c r="H25">
        <v>28.179708000000005</v>
      </c>
      <c r="I25" s="5">
        <v>4</v>
      </c>
      <c r="P25">
        <v>2</v>
      </c>
      <c r="Q25" t="str">
        <f t="shared" si="0"/>
        <v>14</v>
      </c>
      <c r="R25">
        <v>1</v>
      </c>
      <c r="X25" t="s">
        <v>287</v>
      </c>
      <c r="Y25" t="s">
        <v>265</v>
      </c>
      <c r="AF25">
        <v>0</v>
      </c>
      <c r="AG25">
        <v>0</v>
      </c>
      <c r="AN25">
        <v>513</v>
      </c>
      <c r="AO25">
        <v>523</v>
      </c>
      <c r="AP25">
        <v>556</v>
      </c>
      <c r="AQ25">
        <v>532</v>
      </c>
      <c r="AT25">
        <f>(($AO$23-$AN$23)/($AN$24-$AN$23))</f>
        <v>0.22222222222222221</v>
      </c>
      <c r="AU25">
        <f>(($AP$21-$AN$22)/($AN$23-$AN$22))</f>
        <v>0.3888888888888889</v>
      </c>
      <c r="AV25">
        <f>(($AQ$22-$AN$22)/($AN$23-$AN$22))</f>
        <v>0.44444444444444442</v>
      </c>
      <c r="AW25">
        <f>(($AN$22-$AO$22)/($AO$23-$AO$22))</f>
        <v>8.3333333333333329E-2</v>
      </c>
      <c r="AX25">
        <f>(($AP$21-$AO$22)/($AO$23-$AO$22))</f>
        <v>0.375</v>
      </c>
      <c r="AY25">
        <f>(($AQ$22-$AO$22)/($AO$23-$AO$22))</f>
        <v>0.41666666666666669</v>
      </c>
      <c r="AZ25">
        <f>(($AN$23-$AP$21)/($AP$22-$AP$21))</f>
        <v>0.5</v>
      </c>
      <c r="BA25">
        <f>(($AO$23-$AP$21)/($AP$22-$AP$21))</f>
        <v>0.68181818181818177</v>
      </c>
      <c r="BB25">
        <f>(($AQ$22-$AP$21)/($AP$22-$AP$21))</f>
        <v>4.5454545454545456E-2</v>
      </c>
      <c r="BC25">
        <f>(($AN$23-$AQ$22)/($AQ$23-$AQ$22))</f>
        <v>0.43478260869565216</v>
      </c>
      <c r="BD25">
        <f>(($AO$23-$AQ$22)/($AQ$23-$AQ$22))</f>
        <v>0.60869565217391308</v>
      </c>
      <c r="BE25">
        <f>(($AP$21-$AQ$21)/($AQ$22-$AQ$21))</f>
        <v>0.95454545454545459</v>
      </c>
      <c r="BG25">
        <v>1</v>
      </c>
      <c r="BH25">
        <v>140</v>
      </c>
      <c r="BI25">
        <f>($BH$29-$BH$26)/200</f>
        <v>0.09</v>
      </c>
      <c r="BQ25">
        <f>(($AO$23-$AN$23)/($AN$24-$AN$23))</f>
        <v>0.22222222222222221</v>
      </c>
      <c r="BR25">
        <f>(($AP$21-$AN$22)/($AN$23-$AN$22))</f>
        <v>0.3888888888888889</v>
      </c>
      <c r="BS25">
        <f>(($AQ$22-$AN$22)/($AN$23-$AN$22))</f>
        <v>0.44444444444444442</v>
      </c>
      <c r="BT25">
        <f>(($AN$22-$AO$22)/($AO$23-$AO$22))</f>
        <v>8.3333333333333329E-2</v>
      </c>
      <c r="BU25">
        <f>(($AP$21-$AO$22)/($AO$23-$AO$22))</f>
        <v>0.375</v>
      </c>
      <c r="BV25">
        <f>(($AQ$22-$AO$22)/($AO$23-$AO$22))</f>
        <v>0.41666666666666669</v>
      </c>
      <c r="BW25">
        <f>(($AN$23-$AP$21)/($AP$22-$AP$21))</f>
        <v>0.5</v>
      </c>
      <c r="BX25">
        <f>1-(($AO$23-$AP$21)/($AP$22-$AP$21))</f>
        <v>0.31818181818181823</v>
      </c>
      <c r="BY25">
        <f>(($AQ$22-$AP$21)/($AP$22-$AP$21))</f>
        <v>4.5454545454545456E-2</v>
      </c>
      <c r="BZ25">
        <f>(($AN$23-$AQ$22)/($AQ$23-$AQ$22))</f>
        <v>0.43478260869565216</v>
      </c>
      <c r="CA25">
        <f>1-(($AO$23-$AQ$22)/($AQ$23-$AQ$22))</f>
        <v>0.39130434782608692</v>
      </c>
      <c r="CB25">
        <f>1-(($AP$21-$AQ$21)/($AQ$22-$AQ$21))</f>
        <v>4.5454545454545414E-2</v>
      </c>
    </row>
    <row r="26" spans="1:80" x14ac:dyDescent="0.25">
      <c r="A26">
        <v>25</v>
      </c>
      <c r="B26">
        <v>36.481248999999998</v>
      </c>
      <c r="C26" s="4">
        <v>1</v>
      </c>
      <c r="H26">
        <v>28.202604000000001</v>
      </c>
      <c r="I26" s="5">
        <v>4</v>
      </c>
      <c r="P26">
        <v>2</v>
      </c>
      <c r="Q26" t="str">
        <f t="shared" si="0"/>
        <v>14</v>
      </c>
      <c r="R26">
        <v>4</v>
      </c>
      <c r="X26" t="s">
        <v>287</v>
      </c>
      <c r="Y26" t="s">
        <v>266</v>
      </c>
      <c r="AN26">
        <v>542</v>
      </c>
      <c r="AO26">
        <v>551</v>
      </c>
      <c r="AP26">
        <v>581</v>
      </c>
      <c r="AQ26">
        <v>556</v>
      </c>
      <c r="AT26">
        <f>(($AO$24-$AN$24)/($AN$25-$AN$24))</f>
        <v>0.31578947368421051</v>
      </c>
      <c r="AU26">
        <f>(($AP$22-$AN$23)/($AN$24-$AN$23))</f>
        <v>0.61111111111111116</v>
      </c>
      <c r="AV26">
        <f>(($AQ$23-$AN$23)/($AN$24-$AN$23))</f>
        <v>0.72222222222222221</v>
      </c>
      <c r="AW26">
        <f>(($AN$23-$AO$22)/($AO$23-$AO$22))</f>
        <v>0.83333333333333337</v>
      </c>
      <c r="AX26">
        <f>(($AP$22-$AO$23)/($AO$24-$AO$23))</f>
        <v>0.35</v>
      </c>
      <c r="AY26">
        <f>(($AQ$23-$AO$23)/($AO$24-$AO$23))</f>
        <v>0.45</v>
      </c>
      <c r="AZ26">
        <f>(($AN$24-$AP$22)/($AP$23-$AP$22))</f>
        <v>0.30434782608695654</v>
      </c>
      <c r="BA26">
        <f>(($AO$24-$AP$22)/($AP$23-$AP$22))</f>
        <v>0.56521739130434778</v>
      </c>
      <c r="BB26">
        <f>(($AQ$23-$AP$22)/($AP$23-$AP$22))</f>
        <v>8.6956521739130432E-2</v>
      </c>
      <c r="BC26">
        <f>(($AN$24-$AQ$23)/($AQ$24-$AQ$23))</f>
        <v>0.23809523809523808</v>
      </c>
      <c r="BD26">
        <f>(($AO$24-$AQ$23)/($AQ$24-$AQ$23))</f>
        <v>0.52380952380952384</v>
      </c>
      <c r="BE26">
        <f>(($AP$22-$AQ$22)/($AQ$23-$AQ$22))</f>
        <v>0.91304347826086951</v>
      </c>
      <c r="BG26">
        <v>4</v>
      </c>
      <c r="BH26">
        <v>147</v>
      </c>
      <c r="BI26">
        <f>($BH$30-$BH$27)/200</f>
        <v>0.105</v>
      </c>
      <c r="BQ26">
        <f>(($AO$24-$AN$24)/($AN$25-$AN$24))</f>
        <v>0.31578947368421051</v>
      </c>
      <c r="BR26">
        <f>1-(($AP$22-$AN$23)/($AN$24-$AN$23))</f>
        <v>0.38888888888888884</v>
      </c>
      <c r="BS26">
        <f>1-(($AQ$23-$AN$23)/($AN$24-$AN$23))</f>
        <v>0.27777777777777779</v>
      </c>
      <c r="BT26">
        <f>1-(($AN$23-$AO$22)/($AO$23-$AO$22))</f>
        <v>0.16666666666666663</v>
      </c>
      <c r="BU26">
        <f>(($AP$22-$AO$23)/($AO$24-$AO$23))</f>
        <v>0.35</v>
      </c>
      <c r="BV26">
        <f>(($AQ$23-$AO$23)/($AO$24-$AO$23))</f>
        <v>0.45</v>
      </c>
      <c r="BW26">
        <f>(($AN$24-$AP$22)/($AP$23-$AP$22))</f>
        <v>0.30434782608695654</v>
      </c>
      <c r="BX26">
        <f>1-(($AO$24-$AP$22)/($AP$23-$AP$22))</f>
        <v>0.43478260869565222</v>
      </c>
      <c r="BY26">
        <f>(($AQ$23-$AP$22)/($AP$23-$AP$22))</f>
        <v>8.6956521739130432E-2</v>
      </c>
      <c r="BZ26">
        <f>(($AN$24-$AQ$23)/($AQ$24-$AQ$23))</f>
        <v>0.23809523809523808</v>
      </c>
      <c r="CA26">
        <f>1-(($AO$24-$AQ$23)/($AQ$24-$AQ$23))</f>
        <v>0.47619047619047616</v>
      </c>
      <c r="CB26">
        <f>1-(($AP$22-$AQ$22)/($AQ$23-$AQ$22))</f>
        <v>8.6956521739130488E-2</v>
      </c>
    </row>
    <row r="27" spans="1:80" x14ac:dyDescent="0.25">
      <c r="A27">
        <v>26</v>
      </c>
      <c r="B27">
        <v>36.515721999999997</v>
      </c>
      <c r="C27" s="4">
        <v>1</v>
      </c>
      <c r="H27">
        <v>28.203814000000001</v>
      </c>
      <c r="I27" s="5">
        <v>4</v>
      </c>
      <c r="P27">
        <v>2</v>
      </c>
      <c r="Q27" t="str">
        <f t="shared" si="0"/>
        <v>14</v>
      </c>
      <c r="R27">
        <v>3</v>
      </c>
      <c r="X27" t="s">
        <v>287</v>
      </c>
      <c r="Y27" t="s">
        <v>267</v>
      </c>
      <c r="AB27" t="s">
        <v>287</v>
      </c>
      <c r="AC27" t="str">
        <f>CONCATENATE($R27,$R28,$R29,$R30)</f>
        <v>3214</v>
      </c>
      <c r="AN27">
        <v>567</v>
      </c>
      <c r="AO27">
        <v>573</v>
      </c>
      <c r="AP27">
        <v>604</v>
      </c>
      <c r="AQ27">
        <v>581</v>
      </c>
      <c r="AT27">
        <f>(($AO$25-$AN$25)/($AN$26-$AN$25))</f>
        <v>0.34482758620689657</v>
      </c>
      <c r="AU27">
        <f>(($AP$23-$AN$24)/($AN$25-$AN$24))</f>
        <v>0.84210526315789469</v>
      </c>
      <c r="AV27">
        <f>(($AQ$24-$AN$24)/($AN$25-$AN$24))</f>
        <v>0.84210526315789469</v>
      </c>
      <c r="AW27">
        <f>(($AN$24-$AO$23)/($AO$24-$AO$23))</f>
        <v>0.7</v>
      </c>
      <c r="AX27">
        <f>(($AP$23-$AO$24)/($AO$25-$AO$24))</f>
        <v>0.43478260869565216</v>
      </c>
      <c r="AY27">
        <f>(($AQ$24-$AO$24)/($AO$25-$AO$24))</f>
        <v>0.43478260869565216</v>
      </c>
      <c r="AZ27">
        <f>(($AN$25-$AP$23)/($AP$24-$AP$23))</f>
        <v>0.13636363636363635</v>
      </c>
      <c r="BA27">
        <f>(($AO$25-$AP$23)/($AP$24-$AP$23))</f>
        <v>0.59090909090909094</v>
      </c>
      <c r="BB27">
        <f>(($AQ$24-$AP$23)/($AP$24-$AP$23))</f>
        <v>0</v>
      </c>
      <c r="BC27">
        <f>(($AN$25-$AQ$24)/($AQ$25-$AQ$24))</f>
        <v>0.13636363636363635</v>
      </c>
      <c r="BD27">
        <f>(($AO$25-$AQ$24)/($AQ$25-$AQ$24))</f>
        <v>0.59090909090909094</v>
      </c>
      <c r="BE27">
        <f>(($AP$23-$AQ$24)/($AQ$25-$AQ$24))</f>
        <v>0</v>
      </c>
      <c r="BG27">
        <v>3</v>
      </c>
      <c r="BH27">
        <v>149</v>
      </c>
      <c r="BI27">
        <f>($BH$31-$BH$28)/200</f>
        <v>7.4999999999999997E-2</v>
      </c>
      <c r="BQ27">
        <f>(($AO$25-$AN$25)/($AN$26-$AN$25))</f>
        <v>0.34482758620689657</v>
      </c>
      <c r="BR27">
        <f>1-(($AP$23-$AN$24)/($AN$25-$AN$24))</f>
        <v>0.15789473684210531</v>
      </c>
      <c r="BS27">
        <f>1-(($AQ$24-$AN$24)/($AN$25-$AN$24))</f>
        <v>0.15789473684210531</v>
      </c>
      <c r="BT27">
        <f>1-(($AN$24-$AO$23)/($AO$24-$AO$23))</f>
        <v>0.30000000000000004</v>
      </c>
      <c r="BU27">
        <f>(($AP$23-$AO$24)/($AO$25-$AO$24))</f>
        <v>0.43478260869565216</v>
      </c>
      <c r="BV27">
        <f>(($AQ$24-$AO$24)/($AO$25-$AO$24))</f>
        <v>0.43478260869565216</v>
      </c>
      <c r="BW27">
        <f>(($AN$25-$AP$23)/($AP$24-$AP$23))</f>
        <v>0.13636363636363635</v>
      </c>
      <c r="BX27">
        <f>1-(($AO$25-$AP$23)/($AP$24-$AP$23))</f>
        <v>0.40909090909090906</v>
      </c>
      <c r="BY27">
        <f>(($AQ$24-$AP$23)/($AP$24-$AP$23))</f>
        <v>0</v>
      </c>
      <c r="BZ27">
        <f>(($AN$25-$AQ$24)/($AQ$25-$AQ$24))</f>
        <v>0.13636363636363635</v>
      </c>
      <c r="CA27">
        <f>1-(($AO$25-$AQ$24)/($AQ$25-$AQ$24))</f>
        <v>0.40909090909090906</v>
      </c>
      <c r="CB27">
        <f>(($AP$23-$AQ$24)/($AQ$25-$AQ$24))</f>
        <v>0</v>
      </c>
    </row>
    <row r="28" spans="1:80" x14ac:dyDescent="0.25">
      <c r="A28">
        <v>27</v>
      </c>
      <c r="B28">
        <v>36.509929999999997</v>
      </c>
      <c r="C28" s="4">
        <v>1</v>
      </c>
      <c r="H28">
        <v>28.211759999999998</v>
      </c>
      <c r="I28" s="5">
        <v>4</v>
      </c>
      <c r="P28">
        <v>2</v>
      </c>
      <c r="Q28" t="str">
        <f t="shared" si="0"/>
        <v>14</v>
      </c>
      <c r="R28">
        <v>2</v>
      </c>
      <c r="X28" t="s">
        <v>287</v>
      </c>
      <c r="Y28" t="s">
        <v>264</v>
      </c>
      <c r="AN28">
        <v>587</v>
      </c>
      <c r="AO28">
        <v>596</v>
      </c>
      <c r="AP28">
        <v>636</v>
      </c>
      <c r="AQ28">
        <v>606</v>
      </c>
      <c r="AT28">
        <f>(($AO$26-$AN$26)/($AN$27-$AN$26))</f>
        <v>0.36</v>
      </c>
      <c r="AU28">
        <f>(($AP$24-$AN$25)/($AN$26-$AN$25))</f>
        <v>0.65517241379310343</v>
      </c>
      <c r="AV28">
        <f>(($AQ$25-$AN$25)/($AN$26-$AN$25))</f>
        <v>0.65517241379310343</v>
      </c>
      <c r="AW28">
        <f>(($AN$25-$AO$24)/($AO$25-$AO$24))</f>
        <v>0.56521739130434778</v>
      </c>
      <c r="AX28">
        <f>(($AP$24-$AO$25)/($AO$26-$AO$25))</f>
        <v>0.32142857142857145</v>
      </c>
      <c r="AY28">
        <f>(($AQ$25-$AO$25)/($AO$26-$AO$25))</f>
        <v>0.32142857142857145</v>
      </c>
      <c r="AZ28">
        <f>(($AN$26-$AP$24)/($AP$25-$AP$24))</f>
        <v>0.41666666666666669</v>
      </c>
      <c r="BA28">
        <f>(($AO$26-$AP$24)/($AP$25-$AP$24))</f>
        <v>0.79166666666666663</v>
      </c>
      <c r="BB28">
        <f>(($AQ$25-$AP$24)/($AP$25-$AP$24))</f>
        <v>0</v>
      </c>
      <c r="BC28">
        <f>(($AN$26-$AQ$25)/($AQ$26-$AQ$25))</f>
        <v>0.41666666666666669</v>
      </c>
      <c r="BD28">
        <f>(($AO$26-$AQ$25)/($AQ$26-$AQ$25))</f>
        <v>0.79166666666666663</v>
      </c>
      <c r="BE28">
        <f>(($AP$24-$AQ$25)/($AQ$26-$AQ$25))</f>
        <v>0</v>
      </c>
      <c r="BG28">
        <v>2</v>
      </c>
      <c r="BH28">
        <v>157</v>
      </c>
      <c r="BI28">
        <f>($BH$32-$BH$29)/200</f>
        <v>0.08</v>
      </c>
      <c r="BQ28">
        <f>(($AO$26-$AN$26)/($AN$27-$AN$26))</f>
        <v>0.36</v>
      </c>
      <c r="BR28">
        <f>1-(($AP$24-$AN$25)/($AN$26-$AN$25))</f>
        <v>0.34482758620689657</v>
      </c>
      <c r="BS28">
        <f>1-(($AQ$25-$AN$25)/($AN$26-$AN$25))</f>
        <v>0.34482758620689657</v>
      </c>
      <c r="BT28">
        <f>1-(($AN$25-$AO$24)/($AO$25-$AO$24))</f>
        <v>0.43478260869565222</v>
      </c>
      <c r="BU28">
        <f>(($AP$24-$AO$25)/($AO$26-$AO$25))</f>
        <v>0.32142857142857145</v>
      </c>
      <c r="BV28">
        <f>(($AQ$25-$AO$25)/($AO$26-$AO$25))</f>
        <v>0.32142857142857145</v>
      </c>
      <c r="BW28">
        <f>(($AN$26-$AP$24)/($AP$25-$AP$24))</f>
        <v>0.41666666666666669</v>
      </c>
      <c r="BX28">
        <f>1-(($AO$26-$AP$24)/($AP$25-$AP$24))</f>
        <v>0.20833333333333337</v>
      </c>
      <c r="BY28">
        <f>(($AQ$25-$AP$24)/($AP$25-$AP$24))</f>
        <v>0</v>
      </c>
      <c r="BZ28">
        <f>(($AN$26-$AQ$25)/($AQ$26-$AQ$25))</f>
        <v>0.41666666666666669</v>
      </c>
      <c r="CA28">
        <f>1-(($AO$26-$AQ$25)/($AQ$26-$AQ$25))</f>
        <v>0.20833333333333337</v>
      </c>
      <c r="CB28">
        <f>(($AP$24-$AQ$25)/($AQ$26-$AQ$25))</f>
        <v>0</v>
      </c>
    </row>
    <row r="29" spans="1:80" x14ac:dyDescent="0.25">
      <c r="A29">
        <v>28</v>
      </c>
      <c r="B29">
        <v>36.500143000000001</v>
      </c>
      <c r="C29" s="4">
        <v>1</v>
      </c>
      <c r="H29">
        <v>28.179603999999998</v>
      </c>
      <c r="I29" s="5">
        <v>4</v>
      </c>
      <c r="P29">
        <v>2</v>
      </c>
      <c r="Q29" t="str">
        <f t="shared" si="0"/>
        <v>14</v>
      </c>
      <c r="R29">
        <v>1</v>
      </c>
      <c r="X29" t="s">
        <v>287</v>
      </c>
      <c r="Y29" t="s">
        <v>265</v>
      </c>
      <c r="AN29">
        <v>609</v>
      </c>
      <c r="AO29">
        <v>617</v>
      </c>
      <c r="AP29">
        <v>659</v>
      </c>
      <c r="AQ29">
        <v>635</v>
      </c>
      <c r="AT29">
        <f>(($AO$27-$AN$27)/($AN$28-$AN$27))</f>
        <v>0.3</v>
      </c>
      <c r="AU29">
        <f>(($AP$25-$AN$26)/($AN$27-$AN$26))</f>
        <v>0.56000000000000005</v>
      </c>
      <c r="AV29">
        <f>(($AQ$26-$AN$26)/($AN$27-$AN$26))</f>
        <v>0.56000000000000005</v>
      </c>
      <c r="AW29">
        <f>(($AN$26-$AO$25)/($AO$26-$AO$25))</f>
        <v>0.6785714285714286</v>
      </c>
      <c r="AX29">
        <f>(($AP$25-$AO$26)/($AO$27-$AO$26))</f>
        <v>0.22727272727272727</v>
      </c>
      <c r="AY29">
        <f>(($AQ$26-$AO$26)/($AO$27-$AO$26))</f>
        <v>0.22727272727272727</v>
      </c>
      <c r="AZ29">
        <f>(($AN$27-$AP$25)/($AP$26-$AP$25))</f>
        <v>0.44</v>
      </c>
      <c r="BA29">
        <f>(($AO$27-$AP$25)/($AP$26-$AP$25))</f>
        <v>0.68</v>
      </c>
      <c r="BB29">
        <f>(($AQ$26-$AP$25)/($AP$26-$AP$25))</f>
        <v>0</v>
      </c>
      <c r="BC29">
        <f>(($AN$27-$AQ$26)/($AQ$27-$AQ$26))</f>
        <v>0.44</v>
      </c>
      <c r="BD29">
        <f>(($AO$27-$AQ$26)/($AQ$27-$AQ$26))</f>
        <v>0.68</v>
      </c>
      <c r="BE29">
        <f>(($AP$25-$AQ$26)/($AQ$27-$AQ$26))</f>
        <v>0</v>
      </c>
      <c r="BG29">
        <v>1</v>
      </c>
      <c r="BH29">
        <v>165</v>
      </c>
      <c r="BI29">
        <f>($BH$33-$BH$30)/200</f>
        <v>8.5000000000000006E-2</v>
      </c>
      <c r="BQ29">
        <f>(($AO$27-$AN$27)/($AN$28-$AN$27))</f>
        <v>0.3</v>
      </c>
      <c r="BR29">
        <f>1-(($AP$25-$AN$26)/($AN$27-$AN$26))</f>
        <v>0.43999999999999995</v>
      </c>
      <c r="BS29">
        <f>1-(($AQ$26-$AN$26)/($AN$27-$AN$26))</f>
        <v>0.43999999999999995</v>
      </c>
      <c r="BT29">
        <f>1-(($AN$26-$AO$25)/($AO$26-$AO$25))</f>
        <v>0.3214285714285714</v>
      </c>
      <c r="BU29">
        <f>(($AP$25-$AO$26)/($AO$27-$AO$26))</f>
        <v>0.22727272727272727</v>
      </c>
      <c r="BV29">
        <f>(($AQ$26-$AO$26)/($AO$27-$AO$26))</f>
        <v>0.22727272727272727</v>
      </c>
      <c r="BW29">
        <f>(($AN$27-$AP$25)/($AP$26-$AP$25))</f>
        <v>0.44</v>
      </c>
      <c r="BX29">
        <f>1-(($AO$27-$AP$25)/($AP$26-$AP$25))</f>
        <v>0.31999999999999995</v>
      </c>
      <c r="BY29">
        <f>(($AQ$26-$AP$25)/($AP$26-$AP$25))</f>
        <v>0</v>
      </c>
      <c r="BZ29">
        <f>(($AN$27-$AQ$26)/($AQ$27-$AQ$26))</f>
        <v>0.44</v>
      </c>
      <c r="CA29">
        <f>1-(($AO$27-$AQ$26)/($AQ$27-$AQ$26))</f>
        <v>0.31999999999999995</v>
      </c>
      <c r="CB29">
        <f>(($AP$25-$AQ$26)/($AQ$27-$AQ$26))</f>
        <v>0</v>
      </c>
    </row>
    <row r="30" spans="1:80" x14ac:dyDescent="0.25">
      <c r="A30">
        <v>29</v>
      </c>
      <c r="B30">
        <v>36.422567000000001</v>
      </c>
      <c r="C30" s="4">
        <v>1</v>
      </c>
      <c r="H30">
        <v>28.186866999999999</v>
      </c>
      <c r="I30" s="5">
        <v>4</v>
      </c>
      <c r="P30">
        <v>2</v>
      </c>
      <c r="Q30" t="str">
        <f t="shared" si="0"/>
        <v>14</v>
      </c>
      <c r="R30">
        <v>4</v>
      </c>
      <c r="X30" t="s">
        <v>287</v>
      </c>
      <c r="Y30" t="s">
        <v>266</v>
      </c>
      <c r="AN30">
        <v>631</v>
      </c>
      <c r="AO30">
        <v>626</v>
      </c>
      <c r="AP30">
        <v>680</v>
      </c>
      <c r="AQ30">
        <v>658</v>
      </c>
      <c r="AT30">
        <f>(($AO$28-$AN$28)/($AN$29-$AN$28))</f>
        <v>0.40909090909090912</v>
      </c>
      <c r="AU30">
        <f>(($AP$26-$AN$27)/($AN$28-$AN$27))</f>
        <v>0.7</v>
      </c>
      <c r="AV30">
        <f>(($AQ$27-$AN$27)/($AN$28-$AN$27))</f>
        <v>0.7</v>
      </c>
      <c r="AW30">
        <f>(($AN$27-$AO$26)/($AO$27-$AO$26))</f>
        <v>0.72727272727272729</v>
      </c>
      <c r="AX30">
        <f>(($AP$26-$AO$27)/($AO$28-$AO$27))</f>
        <v>0.34782608695652173</v>
      </c>
      <c r="AY30">
        <f>(($AQ$27-$AO$27)/($AO$28-$AO$27))</f>
        <v>0.34782608695652173</v>
      </c>
      <c r="AZ30">
        <f>(($AN$28-$AP$26)/($AP$27-$AP$26))</f>
        <v>0.2608695652173913</v>
      </c>
      <c r="BA30">
        <f>(($AO$28-$AP$26)/($AP$27-$AP$26))</f>
        <v>0.65217391304347827</v>
      </c>
      <c r="BB30">
        <f>(($AQ$27-$AP$26)/($AP$27-$AP$26))</f>
        <v>0</v>
      </c>
      <c r="BC30">
        <f>(($AN$28-$AQ$27)/($AQ$28-$AQ$27))</f>
        <v>0.24</v>
      </c>
      <c r="BD30">
        <f>(($AO$28-$AQ$27)/($AQ$28-$AQ$27))</f>
        <v>0.6</v>
      </c>
      <c r="BE30">
        <f>(($AP$26-$AQ$27)/($AQ$28-$AQ$27))</f>
        <v>0</v>
      </c>
      <c r="BG30">
        <v>4</v>
      </c>
      <c r="BH30">
        <v>170</v>
      </c>
      <c r="BI30">
        <f>($BH$34-$BH$31)/200</f>
        <v>0.1</v>
      </c>
      <c r="BQ30">
        <f>(($AO$28-$AN$28)/($AN$29-$AN$28))</f>
        <v>0.40909090909090912</v>
      </c>
      <c r="BR30">
        <f>1-(($AP$26-$AN$27)/($AN$28-$AN$27))</f>
        <v>0.30000000000000004</v>
      </c>
      <c r="BS30">
        <f>1-(($AQ$27-$AN$27)/($AN$28-$AN$27))</f>
        <v>0.30000000000000004</v>
      </c>
      <c r="BT30">
        <f>1-(($AN$27-$AO$26)/($AO$27-$AO$26))</f>
        <v>0.27272727272727271</v>
      </c>
      <c r="BU30">
        <f>(($AP$26-$AO$27)/($AO$28-$AO$27))</f>
        <v>0.34782608695652173</v>
      </c>
      <c r="BV30">
        <f>(($AQ$27-$AO$27)/($AO$28-$AO$27))</f>
        <v>0.34782608695652173</v>
      </c>
      <c r="BW30">
        <f>(($AN$28-$AP$26)/($AP$27-$AP$26))</f>
        <v>0.2608695652173913</v>
      </c>
      <c r="BX30">
        <f>1-(($AO$28-$AP$26)/($AP$27-$AP$26))</f>
        <v>0.34782608695652173</v>
      </c>
      <c r="BY30">
        <f>(($AQ$27-$AP$26)/($AP$27-$AP$26))</f>
        <v>0</v>
      </c>
      <c r="BZ30">
        <f>(($AN$28-$AQ$27)/($AQ$28-$AQ$27))</f>
        <v>0.24</v>
      </c>
      <c r="CA30">
        <f>1-(($AO$28-$AQ$27)/($AQ$28-$AQ$27))</f>
        <v>0.4</v>
      </c>
      <c r="CB30">
        <f>(($AP$26-$AQ$27)/($AQ$28-$AQ$27))</f>
        <v>0</v>
      </c>
    </row>
    <row r="31" spans="1:80" x14ac:dyDescent="0.25">
      <c r="A31">
        <v>30</v>
      </c>
      <c r="B31">
        <v>36.547930000000001</v>
      </c>
      <c r="C31" s="4">
        <v>1</v>
      </c>
      <c r="H31">
        <v>28.166972999999999</v>
      </c>
      <c r="I31" s="5">
        <v>4</v>
      </c>
      <c r="P31">
        <v>2</v>
      </c>
      <c r="Q31" t="str">
        <f t="shared" si="0"/>
        <v>14</v>
      </c>
      <c r="R31">
        <v>3</v>
      </c>
      <c r="X31" t="s">
        <v>287</v>
      </c>
      <c r="Y31" t="s">
        <v>267</v>
      </c>
      <c r="AB31" t="s">
        <v>287</v>
      </c>
      <c r="AC31" t="str">
        <f>CONCATENATE($R31,$R32,$R33,$R34)</f>
        <v>3214</v>
      </c>
      <c r="AN31">
        <v>654</v>
      </c>
      <c r="AO31">
        <v>649</v>
      </c>
      <c r="AP31">
        <v>703</v>
      </c>
      <c r="AQ31">
        <v>680</v>
      </c>
      <c r="AU31">
        <f>(($AP$27-$AN$28)/($AN$29-$AN$28))</f>
        <v>0.77272727272727271</v>
      </c>
      <c r="AV31">
        <f>(($AQ$28-$AN$28)/($AN$29-$AN$28))</f>
        <v>0.86363636363636365</v>
      </c>
      <c r="AW31">
        <f>(($AN$28-$AO$27)/($AO$28-$AO$27))</f>
        <v>0.60869565217391308</v>
      </c>
      <c r="AX31">
        <f>(($AP$27-$AO$28)/($AO$29-$AO$28))</f>
        <v>0.38095238095238093</v>
      </c>
      <c r="AY31">
        <f>(($AQ$28-$AO$28)/($AO$29-$AO$28))</f>
        <v>0.47619047619047616</v>
      </c>
      <c r="BE31">
        <f>(($AP$27-$AQ$27)/($AQ$28-$AQ$27))</f>
        <v>0.92</v>
      </c>
      <c r="BG31">
        <v>3</v>
      </c>
      <c r="BH31">
        <v>172</v>
      </c>
      <c r="BI31">
        <f>($BH$35-$BH$32)/200</f>
        <v>6.5000000000000002E-2</v>
      </c>
      <c r="BR31">
        <f>1-(($AP$27-$AN$28)/($AN$29-$AN$28))</f>
        <v>0.22727272727272729</v>
      </c>
      <c r="BS31">
        <f>1-(($AQ$28-$AN$28)/($AN$29-$AN$28))</f>
        <v>0.13636363636363635</v>
      </c>
      <c r="BT31">
        <f>1-(($AN$28-$AO$27)/($AO$28-$AO$27))</f>
        <v>0.39130434782608692</v>
      </c>
      <c r="BU31">
        <f>(($AP$27-$AO$28)/($AO$29-$AO$28))</f>
        <v>0.38095238095238093</v>
      </c>
      <c r="BV31">
        <f>(($AQ$28-$AO$28)/($AO$29-$AO$28))</f>
        <v>0.47619047619047616</v>
      </c>
      <c r="CB31">
        <f>1-(($AP$27-$AQ$27)/($AQ$28-$AQ$27))</f>
        <v>7.999999999999996E-2</v>
      </c>
    </row>
    <row r="32" spans="1:80" x14ac:dyDescent="0.25">
      <c r="A32">
        <v>31</v>
      </c>
      <c r="B32">
        <v>36.466566</v>
      </c>
      <c r="C32" s="4">
        <v>1</v>
      </c>
      <c r="H32">
        <v>28.145554000000004</v>
      </c>
      <c r="I32" s="5">
        <v>4</v>
      </c>
      <c r="P32">
        <v>2</v>
      </c>
      <c r="Q32" t="str">
        <f t="shared" si="0"/>
        <v>14</v>
      </c>
      <c r="R32">
        <v>2</v>
      </c>
      <c r="X32" t="s">
        <v>287</v>
      </c>
      <c r="Y32" t="s">
        <v>264</v>
      </c>
      <c r="AN32">
        <v>673</v>
      </c>
      <c r="AO32">
        <v>670</v>
      </c>
      <c r="AP32">
        <v>724</v>
      </c>
      <c r="AQ32">
        <v>703</v>
      </c>
      <c r="AW32">
        <f>(($AN$29-$AO$28)/($AO$29-$AO$28))</f>
        <v>0.61904761904761907</v>
      </c>
      <c r="BG32">
        <v>2</v>
      </c>
      <c r="BH32">
        <v>181</v>
      </c>
      <c r="BI32">
        <f>($BH$36-$BH$33)/200</f>
        <v>7.0000000000000007E-2</v>
      </c>
      <c r="BT32">
        <f>1-(($AN$29-$AO$28)/($AO$29-$AO$28))</f>
        <v>0.38095238095238093</v>
      </c>
    </row>
    <row r="33" spans="1:80" x14ac:dyDescent="0.25">
      <c r="A33">
        <v>32</v>
      </c>
      <c r="H33">
        <v>28.181604</v>
      </c>
      <c r="I33" s="5">
        <v>4</v>
      </c>
      <c r="P33">
        <v>1</v>
      </c>
      <c r="Q33" t="str">
        <f t="shared" si="0"/>
        <v>4</v>
      </c>
      <c r="R33">
        <v>1</v>
      </c>
      <c r="X33" t="s">
        <v>287</v>
      </c>
      <c r="Y33" t="s">
        <v>265</v>
      </c>
      <c r="AN33">
        <v>695</v>
      </c>
      <c r="AO33">
        <v>692</v>
      </c>
      <c r="AP33">
        <v>747</v>
      </c>
      <c r="AQ33">
        <v>724</v>
      </c>
      <c r="BG33">
        <v>1</v>
      </c>
      <c r="BH33">
        <v>187</v>
      </c>
      <c r="BI33">
        <f>($BH$37-$BH$34)/200</f>
        <v>0.08</v>
      </c>
    </row>
    <row r="34" spans="1:80" x14ac:dyDescent="0.25">
      <c r="A34">
        <v>33</v>
      </c>
      <c r="H34">
        <v>28.179708000000005</v>
      </c>
      <c r="I34" s="5">
        <v>4</v>
      </c>
      <c r="P34">
        <v>1</v>
      </c>
      <c r="Q34" t="str">
        <f t="shared" si="0"/>
        <v>4</v>
      </c>
      <c r="R34">
        <v>4</v>
      </c>
      <c r="X34" t="s">
        <v>287</v>
      </c>
      <c r="Y34" t="s">
        <v>266</v>
      </c>
      <c r="AN34">
        <v>713</v>
      </c>
      <c r="AO34">
        <v>716</v>
      </c>
      <c r="AP34">
        <v>770</v>
      </c>
      <c r="AQ34">
        <v>747</v>
      </c>
      <c r="BG34">
        <v>4</v>
      </c>
      <c r="BH34">
        <v>192</v>
      </c>
      <c r="BI34">
        <f>($BH$38-$BH$35)/200</f>
        <v>0.11</v>
      </c>
    </row>
    <row r="35" spans="1:80" x14ac:dyDescent="0.25">
      <c r="A35">
        <v>34</v>
      </c>
      <c r="P35">
        <v>0</v>
      </c>
      <c r="Q35" t="str">
        <f t="shared" si="0"/>
        <v/>
      </c>
      <c r="R35">
        <v>3</v>
      </c>
      <c r="X35" t="s">
        <v>287</v>
      </c>
      <c r="Y35" t="s">
        <v>267</v>
      </c>
      <c r="AB35" t="s">
        <v>287</v>
      </c>
      <c r="AC35" t="str">
        <f>CONCATENATE($R35,$R36,$R37,$R38)</f>
        <v>3214</v>
      </c>
      <c r="AN35">
        <v>735</v>
      </c>
      <c r="AO35">
        <v>740</v>
      </c>
      <c r="AP35">
        <v>793</v>
      </c>
      <c r="AQ35">
        <v>769</v>
      </c>
      <c r="AT35">
        <f>(($AO$31-$AN$30)/($AN$31-$AN$30))</f>
        <v>0.78260869565217395</v>
      </c>
      <c r="AU35">
        <f>(($AP$28-$AN$30)/($AN$31-$AN$30))</f>
        <v>0.21739130434782608</v>
      </c>
      <c r="AV35">
        <f>(($AQ$29-$AN$30)/($AN$31-$AN$30))</f>
        <v>0.17391304347826086</v>
      </c>
      <c r="AW35">
        <f>(($AN$30-$AO$30)/($AO$31-$AO$30))</f>
        <v>0.21739130434782608</v>
      </c>
      <c r="AX35">
        <f>(($AP$28-$AO$30)/($AO$31-$AO$30))</f>
        <v>0.43478260869565216</v>
      </c>
      <c r="AY35">
        <f>(($AQ$29-$AO$30)/($AO$31-$AO$30))</f>
        <v>0.39130434782608697</v>
      </c>
      <c r="AZ35">
        <f>(($AN$31-$AP$28)/($AP$29-$AP$28))</f>
        <v>0.78260869565217395</v>
      </c>
      <c r="BA35">
        <f>(($AO$31-$AP$28)/($AP$29-$AP$28))</f>
        <v>0.56521739130434778</v>
      </c>
      <c r="BB35">
        <f>(($AQ$30-$AP$28)/($AP$29-$AP$28))</f>
        <v>0.95652173913043481</v>
      </c>
      <c r="BC35">
        <f>(($AN$31-$AQ$29)/($AQ$30-$AQ$29))</f>
        <v>0.82608695652173914</v>
      </c>
      <c r="BD35">
        <f>(($AO$31-$AQ$29)/($AQ$30-$AQ$29))</f>
        <v>0.60869565217391308</v>
      </c>
      <c r="BE35">
        <f>(($AP$28-$AQ$29)/($AQ$30-$AQ$29))</f>
        <v>4.3478260869565216E-2</v>
      </c>
      <c r="BG35">
        <v>3</v>
      </c>
      <c r="BH35">
        <v>194</v>
      </c>
      <c r="BI35">
        <f>($BH$39-$BH$36)/200</f>
        <v>0.08</v>
      </c>
      <c r="BQ35">
        <f>1-(($AO$31-$AN$30)/($AN$31-$AN$30))</f>
        <v>0.21739130434782605</v>
      </c>
      <c r="BR35">
        <f>(($AP$28-$AN$30)/($AN$31-$AN$30))</f>
        <v>0.21739130434782608</v>
      </c>
      <c r="BS35">
        <f>(($AQ$29-$AN$30)/($AN$31-$AN$30))</f>
        <v>0.17391304347826086</v>
      </c>
      <c r="BT35">
        <f>(($AN$30-$AO$30)/($AO$31-$AO$30))</f>
        <v>0.21739130434782608</v>
      </c>
      <c r="BU35">
        <f>(($AP$28-$AO$30)/($AO$31-$AO$30))</f>
        <v>0.43478260869565216</v>
      </c>
      <c r="BV35">
        <f>(($AQ$29-$AO$30)/($AO$31-$AO$30))</f>
        <v>0.39130434782608697</v>
      </c>
      <c r="BW35">
        <f>1-(($AN$31-$AP$28)/($AP$29-$AP$28))</f>
        <v>0.21739130434782605</v>
      </c>
      <c r="BX35">
        <f>1-(($AO$31-$AP$28)/($AP$29-$AP$28))</f>
        <v>0.43478260869565222</v>
      </c>
      <c r="BY35">
        <f>1-(($AQ$30-$AP$28)/($AP$29-$AP$28))</f>
        <v>4.3478260869565188E-2</v>
      </c>
      <c r="BZ35">
        <f>1-(($AN$31-$AQ$29)/($AQ$30-$AQ$29))</f>
        <v>0.17391304347826086</v>
      </c>
      <c r="CA35">
        <f>1-(($AO$31-$AQ$29)/($AQ$30-$AQ$29))</f>
        <v>0.39130434782608692</v>
      </c>
      <c r="CB35">
        <f>(($AP$28-$AQ$29)/($AQ$30-$AQ$29))</f>
        <v>4.3478260869565216E-2</v>
      </c>
    </row>
    <row r="36" spans="1:80" x14ac:dyDescent="0.25">
      <c r="A36">
        <v>35</v>
      </c>
      <c r="D36">
        <v>50.992603000000003</v>
      </c>
      <c r="E36" s="2">
        <v>2</v>
      </c>
      <c r="F36">
        <v>38.552399000000001</v>
      </c>
      <c r="G36" s="3">
        <v>3</v>
      </c>
      <c r="P36">
        <v>2</v>
      </c>
      <c r="Q36" t="str">
        <f t="shared" si="0"/>
        <v>23</v>
      </c>
      <c r="R36">
        <v>2</v>
      </c>
      <c r="X36" t="s">
        <v>287</v>
      </c>
      <c r="Y36" t="s">
        <v>264</v>
      </c>
      <c r="AN36">
        <v>756</v>
      </c>
      <c r="AO36">
        <v>761</v>
      </c>
      <c r="AP36">
        <v>824</v>
      </c>
      <c r="AQ36">
        <v>793</v>
      </c>
      <c r="AT36">
        <f>(($AO$32-$AN$31)/($AN$32-$AN$31))</f>
        <v>0.84210526315789469</v>
      </c>
      <c r="AU36">
        <f>(($AP$29-$AN$31)/($AN$32-$AN$31))</f>
        <v>0.26315789473684209</v>
      </c>
      <c r="AV36">
        <f>(($AQ$30-$AN$31)/($AN$32-$AN$31))</f>
        <v>0.21052631578947367</v>
      </c>
      <c r="AW36">
        <f>(($AN$31-$AO$31)/($AO$32-$AO$31))</f>
        <v>0.23809523809523808</v>
      </c>
      <c r="AX36">
        <f>(($AP$29-$AO$31)/($AO$32-$AO$31))</f>
        <v>0.47619047619047616</v>
      </c>
      <c r="AY36">
        <f>(($AQ$30-$AO$31)/($AO$32-$AO$31))</f>
        <v>0.42857142857142855</v>
      </c>
      <c r="AZ36">
        <f>(($AN$32-$AP$29)/($AP$30-$AP$29))</f>
        <v>0.66666666666666663</v>
      </c>
      <c r="BA36">
        <f>(($AO$32-$AP$29)/($AP$30-$AP$29))</f>
        <v>0.52380952380952384</v>
      </c>
      <c r="BB36">
        <f>(($AQ$31-$AP$30)/($AP$31-$AP$30))</f>
        <v>0</v>
      </c>
      <c r="BC36">
        <f>(($AN$32-$AQ$30)/($AQ$31-$AQ$30))</f>
        <v>0.68181818181818177</v>
      </c>
      <c r="BD36">
        <f>(($AO$32-$AQ$30)/($AQ$31-$AQ$30))</f>
        <v>0.54545454545454541</v>
      </c>
      <c r="BE36">
        <f>(($AP$29-$AQ$30)/($AQ$31-$AQ$30))</f>
        <v>4.5454545454545456E-2</v>
      </c>
      <c r="BG36">
        <v>2</v>
      </c>
      <c r="BH36">
        <v>201</v>
      </c>
      <c r="BI36">
        <f>($BH$40-$BH$37)/200</f>
        <v>6.5000000000000002E-2</v>
      </c>
      <c r="BQ36">
        <f>1-(($AO$32-$AN$31)/($AN$32-$AN$31))</f>
        <v>0.15789473684210531</v>
      </c>
      <c r="BR36">
        <f>(($AP$29-$AN$31)/($AN$32-$AN$31))</f>
        <v>0.26315789473684209</v>
      </c>
      <c r="BS36">
        <f>(($AQ$30-$AN$31)/($AN$32-$AN$31))</f>
        <v>0.21052631578947367</v>
      </c>
      <c r="BT36">
        <f>(($AN$31-$AO$31)/($AO$32-$AO$31))</f>
        <v>0.23809523809523808</v>
      </c>
      <c r="BU36">
        <f>(($AP$29-$AO$31)/($AO$32-$AO$31))</f>
        <v>0.47619047619047616</v>
      </c>
      <c r="BV36">
        <f>(($AQ$30-$AO$31)/($AO$32-$AO$31))</f>
        <v>0.42857142857142855</v>
      </c>
      <c r="BW36">
        <f>1-(($AN$32-$AP$29)/($AP$30-$AP$29))</f>
        <v>0.33333333333333337</v>
      </c>
      <c r="BX36">
        <f>1-(($AO$32-$AP$29)/($AP$30-$AP$29))</f>
        <v>0.47619047619047616</v>
      </c>
      <c r="BY36">
        <f>(($AQ$31-$AP$30)/($AP$31-$AP$30))</f>
        <v>0</v>
      </c>
      <c r="BZ36">
        <f>1-(($AN$32-$AQ$30)/($AQ$31-$AQ$30))</f>
        <v>0.31818181818181823</v>
      </c>
      <c r="CA36">
        <f>1-(($AO$32-$AQ$30)/($AQ$31-$AQ$30))</f>
        <v>0.45454545454545459</v>
      </c>
      <c r="CB36">
        <f>(($AP$29-$AQ$30)/($AQ$31-$AQ$30))</f>
        <v>4.5454545454545456E-2</v>
      </c>
    </row>
    <row r="37" spans="1:80" x14ac:dyDescent="0.25">
      <c r="A37">
        <v>36</v>
      </c>
      <c r="D37">
        <v>50.968814999999999</v>
      </c>
      <c r="E37" s="2">
        <v>2</v>
      </c>
      <c r="F37">
        <v>38.517082000000002</v>
      </c>
      <c r="G37" s="3">
        <v>3</v>
      </c>
      <c r="P37">
        <v>2</v>
      </c>
      <c r="Q37" t="str">
        <f t="shared" si="0"/>
        <v>23</v>
      </c>
      <c r="R37">
        <v>1</v>
      </c>
      <c r="X37" t="s">
        <v>287</v>
      </c>
      <c r="Y37" t="s">
        <v>265</v>
      </c>
      <c r="AN37">
        <v>778</v>
      </c>
      <c r="AO37">
        <v>785</v>
      </c>
      <c r="AP37">
        <v>847</v>
      </c>
      <c r="AQ37">
        <v>824</v>
      </c>
      <c r="AT37">
        <f>(($AO$33-$AN$32)/($AN$33-$AN$32))</f>
        <v>0.86363636363636365</v>
      </c>
      <c r="AU37">
        <f>(($AP$30-$AN$32)/($AN$33-$AN$32))</f>
        <v>0.31818181818181818</v>
      </c>
      <c r="AV37">
        <f>(($AQ$31-$AN$32)/($AN$33-$AN$32))</f>
        <v>0.31818181818181818</v>
      </c>
      <c r="AW37">
        <f>(($AN$32-$AO$32)/($AO$33-$AO$32))</f>
        <v>0.13636363636363635</v>
      </c>
      <c r="AX37">
        <f>(($AP$30-$AO$32)/($AO$33-$AO$32))</f>
        <v>0.45454545454545453</v>
      </c>
      <c r="AY37">
        <f>(($AQ$31-$AO$32)/($AO$33-$AO$32))</f>
        <v>0.45454545454545453</v>
      </c>
      <c r="AZ37">
        <f>(($AN$33-$AP$30)/($AP$31-$AP$30))</f>
        <v>0.65217391304347827</v>
      </c>
      <c r="BA37">
        <f>(($AO$33-$AP$30)/($AP$31-$AP$30))</f>
        <v>0.52173913043478259</v>
      </c>
      <c r="BB37">
        <f>(($AQ$32-$AP$31)/($AP$32-$AP$31))</f>
        <v>0</v>
      </c>
      <c r="BC37">
        <f>(($AN$33-$AQ$31)/($AQ$32-$AQ$31))</f>
        <v>0.65217391304347827</v>
      </c>
      <c r="BD37">
        <f>(($AO$33-$AQ$31)/($AQ$32-$AQ$31))</f>
        <v>0.52173913043478259</v>
      </c>
      <c r="BE37">
        <f>(($AP$30-$AQ$31)/($AQ$32-$AQ$31))</f>
        <v>0</v>
      </c>
      <c r="BG37">
        <v>1</v>
      </c>
      <c r="BH37">
        <v>208</v>
      </c>
      <c r="BI37">
        <f>($BH$41-$BH$38)/200</f>
        <v>7.0000000000000007E-2</v>
      </c>
      <c r="BQ37">
        <f>1-(($AO$33-$AN$32)/($AN$33-$AN$32))</f>
        <v>0.13636363636363635</v>
      </c>
      <c r="BR37">
        <f>(($AP$30-$AN$32)/($AN$33-$AN$32))</f>
        <v>0.31818181818181818</v>
      </c>
      <c r="BS37">
        <f>(($AQ$31-$AN$32)/($AN$33-$AN$32))</f>
        <v>0.31818181818181818</v>
      </c>
      <c r="BT37">
        <f>(($AN$32-$AO$32)/($AO$33-$AO$32))</f>
        <v>0.13636363636363635</v>
      </c>
      <c r="BU37">
        <f>(($AP$30-$AO$32)/($AO$33-$AO$32))</f>
        <v>0.45454545454545453</v>
      </c>
      <c r="BV37">
        <f>(($AQ$31-$AO$32)/($AO$33-$AO$32))</f>
        <v>0.45454545454545453</v>
      </c>
      <c r="BW37">
        <f>1-(($AN$33-$AP$30)/($AP$31-$AP$30))</f>
        <v>0.34782608695652173</v>
      </c>
      <c r="BX37">
        <f>1-(($AO$33-$AP$30)/($AP$31-$AP$30))</f>
        <v>0.47826086956521741</v>
      </c>
      <c r="BY37">
        <f>(($AQ$32-$AP$31)/($AP$32-$AP$31))</f>
        <v>0</v>
      </c>
      <c r="BZ37">
        <f>1-(($AN$33-$AQ$31)/($AQ$32-$AQ$31))</f>
        <v>0.34782608695652173</v>
      </c>
      <c r="CA37">
        <f>1-(($AO$33-$AQ$31)/($AQ$32-$AQ$31))</f>
        <v>0.47826086956521741</v>
      </c>
      <c r="CB37">
        <f>(($AP$30-$AQ$31)/($AQ$32-$AQ$31))</f>
        <v>0</v>
      </c>
    </row>
    <row r="38" spans="1:80" x14ac:dyDescent="0.25">
      <c r="A38">
        <v>37</v>
      </c>
      <c r="D38">
        <v>50.963710999999996</v>
      </c>
      <c r="E38" s="2">
        <v>2</v>
      </c>
      <c r="F38">
        <v>38.506504</v>
      </c>
      <c r="G38" s="3">
        <v>3</v>
      </c>
      <c r="P38">
        <v>2</v>
      </c>
      <c r="Q38" t="str">
        <f t="shared" si="0"/>
        <v>23</v>
      </c>
      <c r="R38">
        <v>4</v>
      </c>
      <c r="X38" t="s">
        <v>287</v>
      </c>
      <c r="Y38" t="s">
        <v>266</v>
      </c>
      <c r="AN38">
        <v>800</v>
      </c>
      <c r="AO38">
        <v>808</v>
      </c>
      <c r="AP38">
        <v>867</v>
      </c>
      <c r="AQ38">
        <v>846</v>
      </c>
      <c r="AT38">
        <f>(($AO$34-$AN$34)/($AN$35-$AN$34))</f>
        <v>0.13636363636363635</v>
      </c>
      <c r="AU38">
        <f>(($AP$31-$AN$33)/($AN$34-$AN$33))</f>
        <v>0.44444444444444442</v>
      </c>
      <c r="AV38">
        <f>(($AQ$32-$AN$33)/($AN$34-$AN$33))</f>
        <v>0.44444444444444442</v>
      </c>
      <c r="AW38">
        <f>(($AN$33-$AO$33)/($AO$34-$AO$33))</f>
        <v>0.125</v>
      </c>
      <c r="AX38">
        <f>(($AP$31-$AO$33)/($AO$34-$AO$33))</f>
        <v>0.45833333333333331</v>
      </c>
      <c r="AY38">
        <f>(($AQ$32-$AO$33)/($AO$34-$AO$33))</f>
        <v>0.45833333333333331</v>
      </c>
      <c r="AZ38">
        <f>(($AN$34-$AP$31)/($AP$32-$AP$31))</f>
        <v>0.47619047619047616</v>
      </c>
      <c r="BA38">
        <f>(($AO$34-$AP$31)/($AP$32-$AP$31))</f>
        <v>0.61904761904761907</v>
      </c>
      <c r="BB38">
        <f>(($AQ$33-$AP$32)/($AP$33-$AP$32))</f>
        <v>0</v>
      </c>
      <c r="BC38">
        <f>(($AN$34-$AQ$32)/($AQ$33-$AQ$32))</f>
        <v>0.47619047619047616</v>
      </c>
      <c r="BD38">
        <f>(($AO$34-$AQ$32)/($AQ$33-$AQ$32))</f>
        <v>0.61904761904761907</v>
      </c>
      <c r="BE38">
        <f>(($AP$31-$AQ$32)/($AQ$33-$AQ$32))</f>
        <v>0</v>
      </c>
      <c r="BG38">
        <v>4</v>
      </c>
      <c r="BH38">
        <v>216</v>
      </c>
      <c r="BI38">
        <f>($BH$42-$BH$39)/200</f>
        <v>0.105</v>
      </c>
      <c r="BQ38">
        <f>(($AO$34-$AN$34)/($AN$35-$AN$34))</f>
        <v>0.13636363636363635</v>
      </c>
      <c r="BR38">
        <f>(($AP$31-$AN$33)/($AN$34-$AN$33))</f>
        <v>0.44444444444444442</v>
      </c>
      <c r="BS38">
        <f>(($AQ$32-$AN$33)/($AN$34-$AN$33))</f>
        <v>0.44444444444444442</v>
      </c>
      <c r="BT38">
        <f>(($AN$33-$AO$33)/($AO$34-$AO$33))</f>
        <v>0.125</v>
      </c>
      <c r="BU38">
        <f>(($AP$31-$AO$33)/($AO$34-$AO$33))</f>
        <v>0.45833333333333331</v>
      </c>
      <c r="BV38">
        <f>(($AQ$32-$AO$33)/($AO$34-$AO$33))</f>
        <v>0.45833333333333331</v>
      </c>
      <c r="BW38">
        <f>(($AN$34-$AP$31)/($AP$32-$AP$31))</f>
        <v>0.47619047619047616</v>
      </c>
      <c r="BX38">
        <f>1-(($AO$34-$AP$31)/($AP$32-$AP$31))</f>
        <v>0.38095238095238093</v>
      </c>
      <c r="BY38">
        <f>(($AQ$33-$AP$32)/($AP$33-$AP$32))</f>
        <v>0</v>
      </c>
      <c r="BZ38">
        <f>(($AN$34-$AQ$32)/($AQ$33-$AQ$32))</f>
        <v>0.47619047619047616</v>
      </c>
      <c r="CA38">
        <f>1-(($AO$34-$AQ$32)/($AQ$33-$AQ$32))</f>
        <v>0.38095238095238093</v>
      </c>
      <c r="CB38">
        <f>(($AP$31-$AQ$32)/($AQ$33-$AQ$32))</f>
        <v>0</v>
      </c>
    </row>
    <row r="39" spans="1:80" x14ac:dyDescent="0.25">
      <c r="A39">
        <v>38</v>
      </c>
      <c r="D39">
        <v>50.953074999999998</v>
      </c>
      <c r="E39" s="2">
        <v>2</v>
      </c>
      <c r="F39">
        <v>38.484713999999997</v>
      </c>
      <c r="G39" s="3">
        <v>3</v>
      </c>
      <c r="P39">
        <v>2</v>
      </c>
      <c r="Q39" t="str">
        <f t="shared" si="0"/>
        <v>23</v>
      </c>
      <c r="R39">
        <v>3</v>
      </c>
      <c r="X39" t="s">
        <v>287</v>
      </c>
      <c r="Y39" t="s">
        <v>267</v>
      </c>
      <c r="AB39" t="s">
        <v>287</v>
      </c>
      <c r="AC39" t="str">
        <f>CONCATENATE($R39,$R40,$R41,$R42)</f>
        <v>3214</v>
      </c>
      <c r="AN39">
        <v>816</v>
      </c>
      <c r="AO39">
        <v>816</v>
      </c>
      <c r="AP39">
        <v>889</v>
      </c>
      <c r="AQ39">
        <v>867</v>
      </c>
      <c r="AT39">
        <f>(($AO$35-$AN$35)/($AN$36-$AN$35))</f>
        <v>0.23809523809523808</v>
      </c>
      <c r="AU39">
        <f>(($AP$32-$AN$34)/($AN$35-$AN$34))</f>
        <v>0.5</v>
      </c>
      <c r="AV39">
        <f>(($AQ$33-$AN$34)/($AN$35-$AN$34))</f>
        <v>0.5</v>
      </c>
      <c r="AW39">
        <f>(($AN$34-$AO$33)/($AO$34-$AO$33))</f>
        <v>0.875</v>
      </c>
      <c r="AX39">
        <f>(($AP$32-$AO$34)/($AO$35-$AO$34))</f>
        <v>0.33333333333333331</v>
      </c>
      <c r="AY39">
        <f>(($AQ$33-$AO$34)/($AO$35-$AO$34))</f>
        <v>0.33333333333333331</v>
      </c>
      <c r="AZ39">
        <f>(($AN$35-$AP$32)/($AP$33-$AP$32))</f>
        <v>0.47826086956521741</v>
      </c>
      <c r="BA39">
        <f>(($AO$35-$AP$32)/($AP$33-$AP$32))</f>
        <v>0.69565217391304346</v>
      </c>
      <c r="BB39">
        <f>(($AQ$34-$AP$33)/($AP$34-$AP$33))</f>
        <v>0</v>
      </c>
      <c r="BC39">
        <f>(($AN$35-$AQ$33)/($AQ$34-$AQ$33))</f>
        <v>0.47826086956521741</v>
      </c>
      <c r="BD39">
        <f>(($AO$35-$AQ$33)/($AQ$34-$AQ$33))</f>
        <v>0.69565217391304346</v>
      </c>
      <c r="BE39">
        <f>(($AP$32-$AQ$33)/($AQ$34-$AQ$33))</f>
        <v>0</v>
      </c>
      <c r="BG39">
        <v>3</v>
      </c>
      <c r="BH39">
        <v>217</v>
      </c>
      <c r="BI39">
        <f>($BH$48-$BH$45)/200</f>
        <v>5.5E-2</v>
      </c>
      <c r="BQ39">
        <f>(($AO$35-$AN$35)/($AN$36-$AN$35))</f>
        <v>0.23809523809523808</v>
      </c>
      <c r="BR39">
        <f>(($AP$32-$AN$34)/($AN$35-$AN$34))</f>
        <v>0.5</v>
      </c>
      <c r="BS39">
        <f>(($AQ$33-$AN$34)/($AN$35-$AN$34))</f>
        <v>0.5</v>
      </c>
      <c r="BT39">
        <f>1-(($AN$34-$AO$33)/($AO$34-$AO$33))</f>
        <v>0.125</v>
      </c>
      <c r="BU39">
        <f>(($AP$32-$AO$34)/($AO$35-$AO$34))</f>
        <v>0.33333333333333331</v>
      </c>
      <c r="BV39">
        <f>(($AQ$33-$AO$34)/($AO$35-$AO$34))</f>
        <v>0.33333333333333331</v>
      </c>
      <c r="BW39">
        <f>(($AN$35-$AP$32)/($AP$33-$AP$32))</f>
        <v>0.47826086956521741</v>
      </c>
      <c r="BX39">
        <f>1-(($AO$35-$AP$32)/($AP$33-$AP$32))</f>
        <v>0.30434782608695654</v>
      </c>
      <c r="BY39">
        <f>(($AQ$34-$AP$33)/($AP$34-$AP$33))</f>
        <v>0</v>
      </c>
      <c r="BZ39">
        <f>(($AN$35-$AQ$33)/($AQ$34-$AQ$33))</f>
        <v>0.47826086956521741</v>
      </c>
      <c r="CA39">
        <f>1-(($AO$35-$AQ$33)/($AQ$34-$AQ$33))</f>
        <v>0.30434782608695654</v>
      </c>
      <c r="CB39">
        <f>(($AP$32-$AQ$33)/($AQ$34-$AQ$33))</f>
        <v>0</v>
      </c>
    </row>
    <row r="40" spans="1:80" x14ac:dyDescent="0.25">
      <c r="A40">
        <v>39</v>
      </c>
      <c r="D40">
        <v>50.983131</v>
      </c>
      <c r="E40" s="2">
        <v>2</v>
      </c>
      <c r="F40">
        <v>38.495556000000001</v>
      </c>
      <c r="G40" s="3">
        <v>3</v>
      </c>
      <c r="P40">
        <v>2</v>
      </c>
      <c r="Q40" t="str">
        <f t="shared" si="0"/>
        <v>23</v>
      </c>
      <c r="R40">
        <v>2</v>
      </c>
      <c r="X40" t="s">
        <v>287</v>
      </c>
      <c r="Y40" t="s">
        <v>264</v>
      </c>
      <c r="AN40">
        <v>838</v>
      </c>
      <c r="AO40">
        <v>840</v>
      </c>
      <c r="AP40">
        <v>913</v>
      </c>
      <c r="AQ40">
        <v>889</v>
      </c>
      <c r="AT40">
        <f>(($AO$36-$AN$36)/($AN$37-$AN$36))</f>
        <v>0.22727272727272727</v>
      </c>
      <c r="AU40">
        <f>(($AP$33-$AN$35)/($AN$36-$AN$35))</f>
        <v>0.5714285714285714</v>
      </c>
      <c r="AV40">
        <f>(($AQ$34-$AN$35)/($AN$36-$AN$35))</f>
        <v>0.5714285714285714</v>
      </c>
      <c r="AW40">
        <f>(($AN$35-$AO$34)/($AO$35-$AO$34))</f>
        <v>0.79166666666666663</v>
      </c>
      <c r="AX40">
        <f>(($AP$33-$AO$35)/($AO$36-$AO$35))</f>
        <v>0.33333333333333331</v>
      </c>
      <c r="AY40">
        <f>(($AQ$34-$AO$35)/($AO$36-$AO$35))</f>
        <v>0.33333333333333331</v>
      </c>
      <c r="AZ40">
        <f>(($AN$36-$AP$33)/($AP$34-$AP$33))</f>
        <v>0.39130434782608697</v>
      </c>
      <c r="BA40">
        <f>(($AO$36-$AP$33)/($AP$34-$AP$33))</f>
        <v>0.60869565217391308</v>
      </c>
      <c r="BB40">
        <f>(($AQ$35-$AP$33)/($AP$34-$AP$33))</f>
        <v>0.95652173913043481</v>
      </c>
      <c r="BC40">
        <f>(($AN$36-$AQ$34)/($AQ$35-$AQ$34))</f>
        <v>0.40909090909090912</v>
      </c>
      <c r="BD40">
        <f>(($AO$36-$AQ$34)/($AQ$35-$AQ$34))</f>
        <v>0.63636363636363635</v>
      </c>
      <c r="BE40">
        <f>(($AP$33-$AQ$34)/($AQ$35-$AQ$34))</f>
        <v>0</v>
      </c>
      <c r="BG40">
        <v>2</v>
      </c>
      <c r="BH40">
        <v>221</v>
      </c>
      <c r="BI40">
        <f>($BH$49-$BH$46)/200</f>
        <v>8.5000000000000006E-2</v>
      </c>
      <c r="BQ40">
        <f>(($AO$36-$AN$36)/($AN$37-$AN$36))</f>
        <v>0.22727272727272727</v>
      </c>
      <c r="BR40">
        <f>1-(($AP$33-$AN$35)/($AN$36-$AN$35))</f>
        <v>0.4285714285714286</v>
      </c>
      <c r="BS40">
        <f>1-(($AQ$34-$AN$35)/($AN$36-$AN$35))</f>
        <v>0.4285714285714286</v>
      </c>
      <c r="BT40">
        <f>1-(($AN$35-$AO$34)/($AO$35-$AO$34))</f>
        <v>0.20833333333333337</v>
      </c>
      <c r="BU40">
        <f>(($AP$33-$AO$35)/($AO$36-$AO$35))</f>
        <v>0.33333333333333331</v>
      </c>
      <c r="BV40">
        <f>(($AQ$34-$AO$35)/($AO$36-$AO$35))</f>
        <v>0.33333333333333331</v>
      </c>
      <c r="BW40">
        <f>(($AN$36-$AP$33)/($AP$34-$AP$33))</f>
        <v>0.39130434782608697</v>
      </c>
      <c r="BX40">
        <f>1-(($AO$36-$AP$33)/($AP$34-$AP$33))</f>
        <v>0.39130434782608692</v>
      </c>
      <c r="BY40">
        <f>1-(($AQ$35-$AP$33)/($AP$34-$AP$33))</f>
        <v>4.3478260869565188E-2</v>
      </c>
      <c r="BZ40">
        <f>(($AN$36-$AQ$34)/($AQ$35-$AQ$34))</f>
        <v>0.40909090909090912</v>
      </c>
      <c r="CA40">
        <f>1-(($AO$36-$AQ$34)/($AQ$35-$AQ$34))</f>
        <v>0.36363636363636365</v>
      </c>
      <c r="CB40">
        <f>(($AP$33-$AQ$34)/($AQ$35-$AQ$34))</f>
        <v>0</v>
      </c>
    </row>
    <row r="41" spans="1:80" x14ac:dyDescent="0.25">
      <c r="A41">
        <v>40</v>
      </c>
      <c r="D41">
        <v>50.994129000000001</v>
      </c>
      <c r="E41" s="2">
        <v>2</v>
      </c>
      <c r="F41">
        <v>38.497870999999996</v>
      </c>
      <c r="G41" s="3">
        <v>3</v>
      </c>
      <c r="P41">
        <v>2</v>
      </c>
      <c r="Q41" t="str">
        <f t="shared" si="0"/>
        <v>23</v>
      </c>
      <c r="R41">
        <v>1</v>
      </c>
      <c r="X41" t="s">
        <v>287</v>
      </c>
      <c r="Y41" t="s">
        <v>265</v>
      </c>
      <c r="AN41">
        <v>857</v>
      </c>
      <c r="AO41">
        <v>860</v>
      </c>
      <c r="AP41">
        <v>935</v>
      </c>
      <c r="AQ41">
        <v>913</v>
      </c>
      <c r="AT41">
        <f>(($AO$37-$AN$37)/($AN$38-$AN$37))</f>
        <v>0.31818181818181818</v>
      </c>
      <c r="AU41">
        <f>(($AP$34-$AN$36)/($AN$37-$AN$36))</f>
        <v>0.63636363636363635</v>
      </c>
      <c r="AV41">
        <f>(($AQ$35-$AN$36)/($AN$37-$AN$36))</f>
        <v>0.59090909090909094</v>
      </c>
      <c r="AW41">
        <f>(($AN$36-$AO$35)/($AO$36-$AO$35))</f>
        <v>0.76190476190476186</v>
      </c>
      <c r="AX41">
        <f>(($AP$34-$AO$36)/($AO$37-$AO$36))</f>
        <v>0.375</v>
      </c>
      <c r="AY41">
        <f>(($AQ$35-$AO$36)/($AO$37-$AO$36))</f>
        <v>0.33333333333333331</v>
      </c>
      <c r="AZ41">
        <f>(($AN$37-$AP$34)/($AP$35-$AP$34))</f>
        <v>0.34782608695652173</v>
      </c>
      <c r="BA41">
        <f>(($AO$37-$AP$34)/($AP$35-$AP$34))</f>
        <v>0.65217391304347827</v>
      </c>
      <c r="BC41">
        <f>(($AN$37-$AQ$35)/($AQ$36-$AQ$35))</f>
        <v>0.375</v>
      </c>
      <c r="BD41">
        <f>(($AO$37-$AQ$35)/($AQ$36-$AQ$35))</f>
        <v>0.66666666666666663</v>
      </c>
      <c r="BE41">
        <f>(($AP$34-$AQ$35)/($AQ$36-$AQ$35))</f>
        <v>4.1666666666666664E-2</v>
      </c>
      <c r="BG41">
        <v>1</v>
      </c>
      <c r="BH41">
        <v>230</v>
      </c>
      <c r="BI41">
        <f>($BH$50-$BH$47)/200</f>
        <v>7.4999999999999997E-2</v>
      </c>
      <c r="BQ41">
        <f>(($AO$37-$AN$37)/($AN$38-$AN$37))</f>
        <v>0.31818181818181818</v>
      </c>
      <c r="BR41">
        <f>1-(($AP$34-$AN$36)/($AN$37-$AN$36))</f>
        <v>0.36363636363636365</v>
      </c>
      <c r="BS41">
        <f>1-(($AQ$35-$AN$36)/($AN$37-$AN$36))</f>
        <v>0.40909090909090906</v>
      </c>
      <c r="BT41">
        <f>1-(($AN$36-$AO$35)/($AO$36-$AO$35))</f>
        <v>0.23809523809523814</v>
      </c>
      <c r="BU41">
        <f>(($AP$34-$AO$36)/($AO$37-$AO$36))</f>
        <v>0.375</v>
      </c>
      <c r="BV41">
        <f>(($AQ$35-$AO$36)/($AO$37-$AO$36))</f>
        <v>0.33333333333333331</v>
      </c>
      <c r="BW41">
        <f>(($AN$37-$AP$34)/($AP$35-$AP$34))</f>
        <v>0.34782608695652173</v>
      </c>
      <c r="BX41">
        <f>1-(($AO$37-$AP$34)/($AP$35-$AP$34))</f>
        <v>0.34782608695652173</v>
      </c>
      <c r="BZ41">
        <f>(($AN$37-$AQ$35)/($AQ$36-$AQ$35))</f>
        <v>0.375</v>
      </c>
      <c r="CA41">
        <f>1-(($AO$37-$AQ$35)/($AQ$36-$AQ$35))</f>
        <v>0.33333333333333337</v>
      </c>
      <c r="CB41">
        <f>(($AP$34-$AQ$35)/($AQ$36-$AQ$35))</f>
        <v>4.1666666666666664E-2</v>
      </c>
    </row>
    <row r="42" spans="1:80" x14ac:dyDescent="0.25">
      <c r="A42">
        <v>41</v>
      </c>
      <c r="D42">
        <v>51.011391000000003</v>
      </c>
      <c r="E42" s="2">
        <v>2</v>
      </c>
      <c r="F42">
        <v>38.497345000000003</v>
      </c>
      <c r="G42" s="3">
        <v>3</v>
      </c>
      <c r="P42">
        <v>2</v>
      </c>
      <c r="Q42" t="str">
        <f t="shared" si="0"/>
        <v>23</v>
      </c>
      <c r="R42">
        <v>4</v>
      </c>
      <c r="X42" t="s">
        <v>286</v>
      </c>
      <c r="Y42" t="s">
        <v>268</v>
      </c>
      <c r="AN42">
        <v>878</v>
      </c>
      <c r="AO42">
        <v>880</v>
      </c>
      <c r="AP42">
        <v>958</v>
      </c>
      <c r="AQ42">
        <v>935</v>
      </c>
      <c r="AU42">
        <f>(($AP$35-$AN$37)/($AN$38-$AN$37))</f>
        <v>0.68181818181818177</v>
      </c>
      <c r="AV42">
        <f>(($AQ$36-$AN$37)/($AN$38-$AN$37))</f>
        <v>0.68181818181818177</v>
      </c>
      <c r="AW42">
        <f>(($AN$37-$AO$36)/($AO$37-$AO$36))</f>
        <v>0.70833333333333337</v>
      </c>
      <c r="AX42">
        <f>(($AP$35-$AO$37)/($AO$38-$AO$37))</f>
        <v>0.34782608695652173</v>
      </c>
      <c r="AY42">
        <f>(($AQ$36-$AO$37)/($AO$38-$AO$37))</f>
        <v>0.34782608695652173</v>
      </c>
      <c r="BG42">
        <v>4</v>
      </c>
      <c r="BH42">
        <v>238</v>
      </c>
      <c r="BI42">
        <f>($BH$51-$BH$48)/200</f>
        <v>0.11</v>
      </c>
      <c r="BR42">
        <f>1-(($AP$35-$AN$37)/($AN$38-$AN$37))</f>
        <v>0.31818181818181823</v>
      </c>
      <c r="BS42">
        <f>1-(($AQ$36-$AN$37)/($AN$38-$AN$37))</f>
        <v>0.31818181818181823</v>
      </c>
      <c r="BT42">
        <f>1-(($AN$37-$AO$36)/($AO$37-$AO$36))</f>
        <v>0.29166666666666663</v>
      </c>
      <c r="BU42">
        <f>(($AP$35-$AO$37)/($AO$38-$AO$37))</f>
        <v>0.34782608695652173</v>
      </c>
      <c r="BV42">
        <f>(($AQ$36-$AO$37)/($AO$38-$AO$37))</f>
        <v>0.34782608695652173</v>
      </c>
    </row>
    <row r="43" spans="1:80" x14ac:dyDescent="0.25">
      <c r="A43">
        <v>42</v>
      </c>
      <c r="D43">
        <v>50.984394000000002</v>
      </c>
      <c r="E43" s="2">
        <v>2</v>
      </c>
      <c r="F43">
        <v>38.528239999999997</v>
      </c>
      <c r="G43" s="3">
        <v>3</v>
      </c>
      <c r="P43">
        <v>2</v>
      </c>
      <c r="Q43" t="str">
        <f t="shared" si="0"/>
        <v>23</v>
      </c>
      <c r="R43" t="s">
        <v>22</v>
      </c>
      <c r="X43" t="s">
        <v>288</v>
      </c>
      <c r="Y43" t="s">
        <v>269</v>
      </c>
      <c r="AN43">
        <v>904</v>
      </c>
      <c r="AO43">
        <v>902</v>
      </c>
      <c r="AP43">
        <v>989</v>
      </c>
      <c r="AQ43">
        <v>959</v>
      </c>
      <c r="AW43">
        <f>(($AN$38-$AO$37)/($AO$38-$AO$37))</f>
        <v>0.65217391304347827</v>
      </c>
      <c r="BG43" t="s">
        <v>22</v>
      </c>
      <c r="BH43">
        <v>240</v>
      </c>
      <c r="BI43">
        <f>($BH$52-$BH$49)/200</f>
        <v>0.06</v>
      </c>
      <c r="BT43">
        <f>1-(($AN$38-$AO$37)/($AO$38-$AO$37))</f>
        <v>0.34782608695652173</v>
      </c>
    </row>
    <row r="44" spans="1:80" x14ac:dyDescent="0.25">
      <c r="A44">
        <v>43</v>
      </c>
      <c r="D44">
        <v>50.972813000000002</v>
      </c>
      <c r="E44" s="2">
        <v>2</v>
      </c>
      <c r="F44">
        <v>38.583607000000001</v>
      </c>
      <c r="G44" s="3">
        <v>3</v>
      </c>
      <c r="P44">
        <v>2</v>
      </c>
      <c r="Q44" t="str">
        <f t="shared" si="0"/>
        <v>23</v>
      </c>
      <c r="R44" t="s">
        <v>22</v>
      </c>
      <c r="X44" t="s">
        <v>288</v>
      </c>
      <c r="Y44" t="s">
        <v>270</v>
      </c>
      <c r="AN44">
        <v>926</v>
      </c>
      <c r="AO44">
        <v>924</v>
      </c>
      <c r="AP44">
        <v>1010</v>
      </c>
      <c r="AQ44">
        <v>988</v>
      </c>
      <c r="BG44" t="s">
        <v>22</v>
      </c>
      <c r="BH44">
        <v>242</v>
      </c>
      <c r="BI44">
        <f>($BH$53-$BH$50)/200</f>
        <v>8.5000000000000006E-2</v>
      </c>
    </row>
    <row r="45" spans="1:80" x14ac:dyDescent="0.25">
      <c r="A45">
        <v>44</v>
      </c>
      <c r="D45">
        <v>51.055594999999997</v>
      </c>
      <c r="E45" s="2">
        <v>2</v>
      </c>
      <c r="F45">
        <v>38.552399000000001</v>
      </c>
      <c r="G45" s="3">
        <v>3</v>
      </c>
      <c r="P45">
        <v>2</v>
      </c>
      <c r="Q45" t="str">
        <f t="shared" si="0"/>
        <v>23</v>
      </c>
      <c r="R45">
        <v>2</v>
      </c>
      <c r="X45" t="s">
        <v>288</v>
      </c>
      <c r="Y45" t="s">
        <v>271</v>
      </c>
      <c r="AB45" t="s">
        <v>287</v>
      </c>
      <c r="AC45" t="str">
        <f>CONCATENATE($R45,$R46,$R47,$R48)</f>
        <v>2143</v>
      </c>
      <c r="AN45">
        <v>949</v>
      </c>
      <c r="AO45">
        <v>943</v>
      </c>
      <c r="AP45">
        <v>1034</v>
      </c>
      <c r="AQ45">
        <v>1010</v>
      </c>
      <c r="BG45">
        <v>2</v>
      </c>
      <c r="BH45">
        <v>243</v>
      </c>
      <c r="BI45">
        <f>($BH$54-$BH$51)/200</f>
        <v>6.5000000000000002E-2</v>
      </c>
    </row>
    <row r="46" spans="1:80" x14ac:dyDescent="0.25">
      <c r="A46">
        <v>45</v>
      </c>
      <c r="D46">
        <v>50.992603000000003</v>
      </c>
      <c r="E46" s="2">
        <v>2</v>
      </c>
      <c r="P46">
        <v>1</v>
      </c>
      <c r="Q46" t="str">
        <f t="shared" si="0"/>
        <v>2</v>
      </c>
      <c r="R46">
        <v>1</v>
      </c>
      <c r="X46" t="s">
        <v>288</v>
      </c>
      <c r="Y46" t="s">
        <v>272</v>
      </c>
      <c r="AN46">
        <v>971</v>
      </c>
      <c r="AO46">
        <v>965</v>
      </c>
      <c r="AP46">
        <v>1054</v>
      </c>
      <c r="AQ46">
        <v>1033</v>
      </c>
      <c r="AT46">
        <f>(($AO$39-$AN$39)/($AN$40-$AN$39))</f>
        <v>0</v>
      </c>
      <c r="AU46">
        <f>(($AP$36-$AN$39)/($AN$40-$AN$39))</f>
        <v>0.36363636363636365</v>
      </c>
      <c r="AV46">
        <f>(($AQ$37-$AN$39)/($AN$40-$AN$39))</f>
        <v>0.36363636363636365</v>
      </c>
      <c r="AW46">
        <f>(($AN$39-$AO$39)/($AO$40-$AO$39))</f>
        <v>0</v>
      </c>
      <c r="AX46">
        <f>(($AP$36-$AO$39)/($AO$40-$AO$39))</f>
        <v>0.33333333333333331</v>
      </c>
      <c r="AY46">
        <f>(($AQ$37-$AO$39)/($AO$40-$AO$39))</f>
        <v>0.33333333333333331</v>
      </c>
      <c r="AZ46">
        <f>(($AN$40-$AP$36)/($AP$37-$AP$36))</f>
        <v>0.60869565217391308</v>
      </c>
      <c r="BA46">
        <f>(($AO$40-$AP$36)/($AP$37-$AP$36))</f>
        <v>0.69565217391304346</v>
      </c>
      <c r="BB46">
        <f>(($AQ$37-$AP$36)/($AP$37-$AP$36))</f>
        <v>0</v>
      </c>
      <c r="BC46">
        <f>(($AN$40-$AQ$37)/($AQ$38-$AQ$37))</f>
        <v>0.63636363636363635</v>
      </c>
      <c r="BD46">
        <f>(($AO$40-$AQ$37)/($AQ$38-$AQ$37))</f>
        <v>0.72727272727272729</v>
      </c>
      <c r="BE46">
        <f>(($AP$36-$AQ$37)/($AQ$38-$AQ$37))</f>
        <v>0</v>
      </c>
      <c r="BG46">
        <v>1</v>
      </c>
      <c r="BH46">
        <v>248</v>
      </c>
      <c r="BI46">
        <f>($BH$55-$BH$52)/200</f>
        <v>9.5000000000000001E-2</v>
      </c>
      <c r="BQ46">
        <f>(($AO$39-$AN$39)/($AN$40-$AN$39))</f>
        <v>0</v>
      </c>
      <c r="BR46">
        <f>(($AP$36-$AN$39)/($AN$40-$AN$39))</f>
        <v>0.36363636363636365</v>
      </c>
      <c r="BS46">
        <f>(($AQ$37-$AN$39)/($AN$40-$AN$39))</f>
        <v>0.36363636363636365</v>
      </c>
      <c r="BT46">
        <f>(($AN$39-$AO$39)/($AO$40-$AO$39))</f>
        <v>0</v>
      </c>
      <c r="BU46">
        <f>(($AP$36-$AO$39)/($AO$40-$AO$39))</f>
        <v>0.33333333333333331</v>
      </c>
      <c r="BV46">
        <f>(($AQ$37-$AO$39)/($AO$40-$AO$39))</f>
        <v>0.33333333333333331</v>
      </c>
      <c r="BW46">
        <f>1-(($AN$40-$AP$36)/($AP$37-$AP$36))</f>
        <v>0.39130434782608692</v>
      </c>
      <c r="BX46">
        <f>1-(($AO$40-$AP$36)/($AP$37-$AP$36))</f>
        <v>0.30434782608695654</v>
      </c>
      <c r="BY46">
        <f>(($AQ$37-$AP$36)/($AP$37-$AP$36))</f>
        <v>0</v>
      </c>
      <c r="BZ46">
        <f>1-(($AN$40-$AQ$37)/($AQ$38-$AQ$37))</f>
        <v>0.36363636363636365</v>
      </c>
      <c r="CA46">
        <f>1-(($AO$40-$AQ$37)/($AQ$38-$AQ$37))</f>
        <v>0.27272727272727271</v>
      </c>
      <c r="CB46">
        <f>(($AP$36-$AQ$37)/($AQ$38-$AQ$37))</f>
        <v>0</v>
      </c>
    </row>
    <row r="47" spans="1:80" x14ac:dyDescent="0.25">
      <c r="A47">
        <v>46</v>
      </c>
      <c r="D47">
        <v>50.992603000000003</v>
      </c>
      <c r="E47" s="2">
        <v>2</v>
      </c>
      <c r="P47">
        <v>1</v>
      </c>
      <c r="Q47" t="str">
        <f t="shared" si="0"/>
        <v>2</v>
      </c>
      <c r="R47">
        <v>4</v>
      </c>
      <c r="X47" t="s">
        <v>288</v>
      </c>
      <c r="Y47" t="s">
        <v>269</v>
      </c>
      <c r="AN47">
        <v>982</v>
      </c>
      <c r="AO47">
        <v>979</v>
      </c>
      <c r="AP47">
        <v>1077</v>
      </c>
      <c r="AQ47">
        <v>1053</v>
      </c>
      <c r="AT47">
        <f>(($AO$40-$AN$40)/($AN$41-$AN$40))</f>
        <v>0.10526315789473684</v>
      </c>
      <c r="AU47">
        <f>(($AP$37-$AN$40)/($AN$41-$AN$40))</f>
        <v>0.47368421052631576</v>
      </c>
      <c r="AV47">
        <f>(($AQ$38-$AN$40)/($AN$41-$AN$40))</f>
        <v>0.42105263157894735</v>
      </c>
      <c r="AW47">
        <f>(($AN$40-$AO$39)/($AO$40-$AO$39))</f>
        <v>0.91666666666666663</v>
      </c>
      <c r="AX47">
        <f>(($AP$37-$AO$40)/($AO$41-$AO$40))</f>
        <v>0.35</v>
      </c>
      <c r="AY47">
        <f>(($AQ$38-$AO$40)/($AO$41-$AO$40))</f>
        <v>0.3</v>
      </c>
      <c r="AZ47">
        <f>(($AN$41-$AP$37)/($AP$38-$AP$37))</f>
        <v>0.5</v>
      </c>
      <c r="BA47">
        <f>(($AO$41-$AP$37)/($AP$38-$AP$37))</f>
        <v>0.65</v>
      </c>
      <c r="BB47">
        <f>(($AQ$38-$AP$36)/($AP$37-$AP$36))</f>
        <v>0.95652173913043481</v>
      </c>
      <c r="BC47">
        <f>(($AN$41-$AQ$38)/($AQ$39-$AQ$38))</f>
        <v>0.52380952380952384</v>
      </c>
      <c r="BD47">
        <f>(($AO$41-$AQ$38)/($AQ$39-$AQ$38))</f>
        <v>0.66666666666666663</v>
      </c>
      <c r="BE47">
        <f>(($AP$37-$AQ$38)/($AQ$39-$AQ$38))</f>
        <v>4.7619047619047616E-2</v>
      </c>
      <c r="BG47">
        <v>4</v>
      </c>
      <c r="BH47">
        <v>253</v>
      </c>
      <c r="BI47">
        <f>($BH$56-$BH$53)/200</f>
        <v>5.5E-2</v>
      </c>
      <c r="BQ47">
        <f>(($AO$40-$AN$40)/($AN$41-$AN$40))</f>
        <v>0.10526315789473684</v>
      </c>
      <c r="BR47">
        <f>(($AP$37-$AN$40)/($AN$41-$AN$40))</f>
        <v>0.47368421052631576</v>
      </c>
      <c r="BS47">
        <f>(($AQ$38-$AN$40)/($AN$41-$AN$40))</f>
        <v>0.42105263157894735</v>
      </c>
      <c r="BT47">
        <f>1-(($AN$40-$AO$39)/($AO$40-$AO$39))</f>
        <v>8.333333333333337E-2</v>
      </c>
      <c r="BU47">
        <f>(($AP$37-$AO$40)/($AO$41-$AO$40))</f>
        <v>0.35</v>
      </c>
      <c r="BV47">
        <f>(($AQ$38-$AO$40)/($AO$41-$AO$40))</f>
        <v>0.3</v>
      </c>
      <c r="BW47">
        <f>(($AN$41-$AP$37)/($AP$38-$AP$37))</f>
        <v>0.5</v>
      </c>
      <c r="BX47">
        <f>1-(($AO$41-$AP$37)/($AP$38-$AP$37))</f>
        <v>0.35</v>
      </c>
      <c r="BY47">
        <f>1-(($AQ$38-$AP$36)/($AP$37-$AP$36))</f>
        <v>4.3478260869565188E-2</v>
      </c>
      <c r="BZ47">
        <f>1-(($AN$41-$AQ$38)/($AQ$39-$AQ$38))</f>
        <v>0.47619047619047616</v>
      </c>
      <c r="CA47">
        <f>1-(($AO$41-$AQ$38)/($AQ$39-$AQ$38))</f>
        <v>0.33333333333333337</v>
      </c>
      <c r="CB47">
        <f>(($AP$37-$AQ$38)/($AQ$39-$AQ$38))</f>
        <v>4.7619047619047616E-2</v>
      </c>
    </row>
    <row r="48" spans="1:80" x14ac:dyDescent="0.25">
      <c r="A48">
        <v>47</v>
      </c>
      <c r="P48">
        <v>0</v>
      </c>
      <c r="Q48" t="str">
        <f t="shared" si="0"/>
        <v/>
      </c>
      <c r="R48">
        <v>3</v>
      </c>
      <c r="X48" t="s">
        <v>288</v>
      </c>
      <c r="Y48" t="s">
        <v>270</v>
      </c>
      <c r="AN48">
        <v>1004</v>
      </c>
      <c r="AO48">
        <v>999</v>
      </c>
      <c r="AP48">
        <v>1101</v>
      </c>
      <c r="AQ48">
        <v>1077</v>
      </c>
      <c r="AT48">
        <f>(($AO$41-$AN$41)/($AN$42-$AN$41))</f>
        <v>0.14285714285714285</v>
      </c>
      <c r="AU48">
        <f>(($AP$38-$AN$41)/($AN$42-$AN$41))</f>
        <v>0.47619047619047616</v>
      </c>
      <c r="AV48">
        <f>(($AQ$39-$AN$41)/($AN$42-$AN$41))</f>
        <v>0.47619047619047616</v>
      </c>
      <c r="AW48">
        <f>(($AN$41-$AO$40)/($AO$41-$AO$40))</f>
        <v>0.85</v>
      </c>
      <c r="AX48">
        <f>(($AP$38-$AO$41)/($AO$42-$AO$41))</f>
        <v>0.35</v>
      </c>
      <c r="AY48">
        <f>(($AQ$39-$AO$41)/($AO$42-$AO$41))</f>
        <v>0.35</v>
      </c>
      <c r="AZ48">
        <f>(($AN$42-$AP$38)/($AP$39-$AP$38))</f>
        <v>0.5</v>
      </c>
      <c r="BA48">
        <f>(($AO$42-$AP$38)/($AP$39-$AP$38))</f>
        <v>0.59090909090909094</v>
      </c>
      <c r="BB48">
        <f>(($AQ$39-$AP$38)/($AP$39-$AP$38))</f>
        <v>0</v>
      </c>
      <c r="BC48">
        <f>(($AN$42-$AQ$39)/($AQ$40-$AQ$39))</f>
        <v>0.5</v>
      </c>
      <c r="BD48">
        <f>(($AO$42-$AQ$39)/($AQ$40-$AQ$39))</f>
        <v>0.59090909090909094</v>
      </c>
      <c r="BE48">
        <f>(($AP$38-$AQ$39)/($AQ$40-$AQ$39))</f>
        <v>0</v>
      </c>
      <c r="BG48">
        <v>3</v>
      </c>
      <c r="BH48">
        <v>254</v>
      </c>
      <c r="BI48">
        <f>($BH$57-$BH$54)/200</f>
        <v>8.5000000000000006E-2</v>
      </c>
      <c r="BQ48">
        <f>(($AO$41-$AN$41)/($AN$42-$AN$41))</f>
        <v>0.14285714285714285</v>
      </c>
      <c r="BR48">
        <f>(($AP$38-$AN$41)/($AN$42-$AN$41))</f>
        <v>0.47619047619047616</v>
      </c>
      <c r="BS48">
        <f>(($AQ$39-$AN$41)/($AN$42-$AN$41))</f>
        <v>0.47619047619047616</v>
      </c>
      <c r="BT48">
        <f>1-(($AN$41-$AO$40)/($AO$41-$AO$40))</f>
        <v>0.15000000000000002</v>
      </c>
      <c r="BU48">
        <f>(($AP$38-$AO$41)/($AO$42-$AO$41))</f>
        <v>0.35</v>
      </c>
      <c r="BV48">
        <f>(($AQ$39-$AO$41)/($AO$42-$AO$41))</f>
        <v>0.35</v>
      </c>
      <c r="BW48">
        <f>(($AN$42-$AP$38)/($AP$39-$AP$38))</f>
        <v>0.5</v>
      </c>
      <c r="BX48">
        <f>1-(($AO$42-$AP$38)/($AP$39-$AP$38))</f>
        <v>0.40909090909090906</v>
      </c>
      <c r="BY48">
        <f>(($AQ$39-$AP$38)/($AP$39-$AP$38))</f>
        <v>0</v>
      </c>
      <c r="BZ48">
        <f>(($AN$42-$AQ$39)/($AQ$40-$AQ$39))</f>
        <v>0.5</v>
      </c>
      <c r="CA48">
        <f>1-(($AO$42-$AQ$39)/($AQ$40-$AQ$39))</f>
        <v>0.40909090909090906</v>
      </c>
      <c r="CB48">
        <f>(($AP$38-$AQ$39)/($AQ$40-$AQ$39))</f>
        <v>0</v>
      </c>
    </row>
    <row r="49" spans="1:80" x14ac:dyDescent="0.25">
      <c r="A49">
        <v>48</v>
      </c>
      <c r="B49">
        <v>62.510646999999999</v>
      </c>
      <c r="C49" s="4">
        <v>1</v>
      </c>
      <c r="P49">
        <v>1</v>
      </c>
      <c r="Q49" t="str">
        <f t="shared" si="0"/>
        <v>1</v>
      </c>
      <c r="R49">
        <v>2</v>
      </c>
      <c r="X49" t="s">
        <v>288</v>
      </c>
      <c r="Y49" t="s">
        <v>271</v>
      </c>
      <c r="AB49" t="s">
        <v>288</v>
      </c>
      <c r="AC49" t="str">
        <f>CONCATENATE($R49,$R50,$R51,$R52)</f>
        <v>2134</v>
      </c>
      <c r="AN49">
        <v>1025</v>
      </c>
      <c r="AO49">
        <v>1020</v>
      </c>
      <c r="AP49">
        <v>1125</v>
      </c>
      <c r="AQ49">
        <v>1100</v>
      </c>
      <c r="AT49">
        <f>(($AO$42-$AN$42)/($AN$43-$AN$42))</f>
        <v>7.6923076923076927E-2</v>
      </c>
      <c r="AU49">
        <f>(($AP$39-$AN$42)/($AN$43-$AN$42))</f>
        <v>0.42307692307692307</v>
      </c>
      <c r="AV49">
        <f>(($AQ$40-$AN$42)/($AN$43-$AN$42))</f>
        <v>0.42307692307692307</v>
      </c>
      <c r="AW49">
        <f>(($AN$42-$AO$41)/($AO$42-$AO$41))</f>
        <v>0.9</v>
      </c>
      <c r="AX49">
        <f>(($AP$39-$AO$42)/($AO$43-$AO$42))</f>
        <v>0.40909090909090912</v>
      </c>
      <c r="AY49">
        <f>(($AQ$40-$AO$42)/($AO$43-$AO$42))</f>
        <v>0.40909090909090912</v>
      </c>
      <c r="AZ49">
        <f>(($AN$43-$AP$39)/($AP$40-$AP$39))</f>
        <v>0.625</v>
      </c>
      <c r="BA49">
        <f>(($AO$43-$AP$39)/($AP$40-$AP$39))</f>
        <v>0.54166666666666663</v>
      </c>
      <c r="BB49">
        <f>(($AQ$40-$AP$39)/($AP$40-$AP$39))</f>
        <v>0</v>
      </c>
      <c r="BC49">
        <f>(($AN$43-$AQ$40)/($AQ$41-$AQ$40))</f>
        <v>0.625</v>
      </c>
      <c r="BD49">
        <f>(($AO$43-$AQ$40)/($AQ$41-$AQ$40))</f>
        <v>0.54166666666666663</v>
      </c>
      <c r="BE49">
        <f>(($AP$39-$AQ$40)/($AQ$41-$AQ$40))</f>
        <v>0</v>
      </c>
      <c r="BG49">
        <v>2</v>
      </c>
      <c r="BH49">
        <v>265</v>
      </c>
      <c r="BI49">
        <f>($BH$58-$BH$55)/200</f>
        <v>7.0000000000000007E-2</v>
      </c>
      <c r="BQ49">
        <f>(($AO$42-$AN$42)/($AN$43-$AN$42))</f>
        <v>7.6923076923076927E-2</v>
      </c>
      <c r="BR49">
        <f>(($AP$39-$AN$42)/($AN$43-$AN$42))</f>
        <v>0.42307692307692307</v>
      </c>
      <c r="BS49">
        <f>(($AQ$40-$AN$42)/($AN$43-$AN$42))</f>
        <v>0.42307692307692307</v>
      </c>
      <c r="BT49">
        <f>1-(($AN$42-$AO$41)/($AO$42-$AO$41))</f>
        <v>9.9999999999999978E-2</v>
      </c>
      <c r="BU49">
        <f>(($AP$39-$AO$42)/($AO$43-$AO$42))</f>
        <v>0.40909090909090912</v>
      </c>
      <c r="BV49">
        <f>(($AQ$40-$AO$42)/($AO$43-$AO$42))</f>
        <v>0.40909090909090912</v>
      </c>
      <c r="BW49">
        <f>1-(($AN$43-$AP$39)/($AP$40-$AP$39))</f>
        <v>0.375</v>
      </c>
      <c r="BX49">
        <f>1-(($AO$43-$AP$39)/($AP$40-$AP$39))</f>
        <v>0.45833333333333337</v>
      </c>
      <c r="BY49">
        <f>(($AQ$40-$AP$39)/($AP$40-$AP$39))</f>
        <v>0</v>
      </c>
      <c r="BZ49">
        <f>1-(($AN$43-$AQ$40)/($AQ$41-$AQ$40))</f>
        <v>0.375</v>
      </c>
      <c r="CA49">
        <f>1-(($AO$43-$AQ$40)/($AQ$41-$AQ$40))</f>
        <v>0.45833333333333337</v>
      </c>
      <c r="CB49">
        <f>(($AP$39-$AQ$40)/($AQ$41-$AQ$40))</f>
        <v>0</v>
      </c>
    </row>
    <row r="50" spans="1:80" x14ac:dyDescent="0.25">
      <c r="A50">
        <v>49</v>
      </c>
      <c r="B50">
        <v>62.548434999999998</v>
      </c>
      <c r="C50" s="4">
        <v>1</v>
      </c>
      <c r="P50">
        <v>1</v>
      </c>
      <c r="Q50" t="str">
        <f t="shared" si="0"/>
        <v>1</v>
      </c>
      <c r="R50">
        <v>1</v>
      </c>
      <c r="X50" t="s">
        <v>288</v>
      </c>
      <c r="Y50" t="s">
        <v>272</v>
      </c>
      <c r="AN50">
        <v>1047</v>
      </c>
      <c r="AO50">
        <v>1040</v>
      </c>
      <c r="AP50">
        <v>1152</v>
      </c>
      <c r="AQ50">
        <v>1124</v>
      </c>
      <c r="AT50">
        <f>(($AO$43-$AN$42)/($AN$43-$AN$42))</f>
        <v>0.92307692307692313</v>
      </c>
      <c r="AU50">
        <f>(($AP$40-$AN$43)/($AN$44-$AN$43))</f>
        <v>0.40909090909090912</v>
      </c>
      <c r="AV50">
        <f>(($AQ$41-$AN$43)/($AN$44-$AN$43))</f>
        <v>0.40909090909090912</v>
      </c>
      <c r="AW50">
        <f>(($AN$43-$AO$43)/($AO$44-$AO$43))</f>
        <v>9.0909090909090912E-2</v>
      </c>
      <c r="AX50">
        <f>(($AP$40-$AO$43)/($AO$44-$AO$43))</f>
        <v>0.5</v>
      </c>
      <c r="AY50">
        <f>(($AQ$41-$AO$43)/($AO$44-$AO$43))</f>
        <v>0.5</v>
      </c>
      <c r="AZ50">
        <f>(($AN$44-$AP$40)/($AP$41-$AP$40))</f>
        <v>0.59090909090909094</v>
      </c>
      <c r="BA50">
        <f>(($AO$44-$AP$40)/($AP$41-$AP$40))</f>
        <v>0.5</v>
      </c>
      <c r="BB50">
        <f>(($AQ$41-$AP$40)/($AP$41-$AP$40))</f>
        <v>0</v>
      </c>
      <c r="BC50">
        <f>(($AN$44-$AQ$41)/($AQ$42-$AQ$41))</f>
        <v>0.59090909090909094</v>
      </c>
      <c r="BD50">
        <f>(($AO$44-$AQ$41)/($AQ$42-$AQ$41))</f>
        <v>0.5</v>
      </c>
      <c r="BE50">
        <f>(($AP$40-$AQ$41)/($AQ$42-$AQ$41))</f>
        <v>0</v>
      </c>
      <c r="BG50">
        <v>1</v>
      </c>
      <c r="BH50">
        <v>268</v>
      </c>
      <c r="BI50">
        <f>($BH$59-$BH$56)/200</f>
        <v>0.115</v>
      </c>
      <c r="BQ50">
        <f>1-(($AO$43-$AN$42)/($AN$43-$AN$42))</f>
        <v>7.6923076923076872E-2</v>
      </c>
      <c r="BR50">
        <f>(($AP$40-$AN$43)/($AN$44-$AN$43))</f>
        <v>0.40909090909090912</v>
      </c>
      <c r="BS50">
        <f>(($AQ$41-$AN$43)/($AN$44-$AN$43))</f>
        <v>0.40909090909090912</v>
      </c>
      <c r="BT50">
        <f>(($AN$43-$AO$43)/($AO$44-$AO$43))</f>
        <v>9.0909090909090912E-2</v>
      </c>
      <c r="BU50">
        <f>(($AP$40-$AO$43)/($AO$44-$AO$43))</f>
        <v>0.5</v>
      </c>
      <c r="BV50">
        <f>(($AQ$41-$AO$43)/($AO$44-$AO$43))</f>
        <v>0.5</v>
      </c>
      <c r="BW50">
        <f>1-(($AN$44-$AP$40)/($AP$41-$AP$40))</f>
        <v>0.40909090909090906</v>
      </c>
      <c r="BX50">
        <f>(($AO$44-$AP$40)/($AP$41-$AP$40))</f>
        <v>0.5</v>
      </c>
      <c r="BY50">
        <f>(($AQ$41-$AP$40)/($AP$41-$AP$40))</f>
        <v>0</v>
      </c>
      <c r="BZ50">
        <f>1-(($AN$44-$AQ$41)/($AQ$42-$AQ$41))</f>
        <v>0.40909090909090906</v>
      </c>
      <c r="CA50">
        <f>(($AO$44-$AQ$41)/($AQ$42-$AQ$41))</f>
        <v>0.5</v>
      </c>
      <c r="CB50">
        <f>(($AP$40-$AQ$41)/($AQ$42-$AQ$41))</f>
        <v>0</v>
      </c>
    </row>
    <row r="51" spans="1:80" x14ac:dyDescent="0.25">
      <c r="A51">
        <v>50</v>
      </c>
      <c r="B51">
        <v>62.552959000000001</v>
      </c>
      <c r="C51" s="4">
        <v>1</v>
      </c>
      <c r="P51">
        <v>1</v>
      </c>
      <c r="Q51" t="str">
        <f t="shared" si="0"/>
        <v>1</v>
      </c>
      <c r="R51">
        <v>3</v>
      </c>
      <c r="X51" t="s">
        <v>288</v>
      </c>
      <c r="Y51" t="s">
        <v>269</v>
      </c>
      <c r="AN51">
        <v>1069</v>
      </c>
      <c r="AO51">
        <v>1062</v>
      </c>
      <c r="AQ51">
        <v>1151</v>
      </c>
      <c r="AT51">
        <f>(($AO$44-$AN$43)/($AN$44-$AN$43))</f>
        <v>0.90909090909090906</v>
      </c>
      <c r="AU51">
        <f>(($AP$41-$AN$44)/($AN$45-$AN$44))</f>
        <v>0.39130434782608697</v>
      </c>
      <c r="AV51">
        <f>(($AQ$42-$AN$44)/($AN$45-$AN$44))</f>
        <v>0.39130434782608697</v>
      </c>
      <c r="AW51">
        <f>(($AN$44-$AO$44)/($AO$45-$AO$44))</f>
        <v>0.10526315789473684</v>
      </c>
      <c r="AX51">
        <f>(($AP$41-$AO$44)/($AO$45-$AO$44))</f>
        <v>0.57894736842105265</v>
      </c>
      <c r="AY51">
        <f>(($AQ$42-$AO$44)/($AO$45-$AO$44))</f>
        <v>0.57894736842105265</v>
      </c>
      <c r="AZ51">
        <f>(($AN$45-$AP$41)/($AP$42-$AP$41))</f>
        <v>0.60869565217391308</v>
      </c>
      <c r="BA51">
        <f>(($AO$45-$AP$41)/($AP$42-$AP$41))</f>
        <v>0.34782608695652173</v>
      </c>
      <c r="BB51">
        <f>(($AQ$42-$AP$41)/($AP$42-$AP$41))</f>
        <v>0</v>
      </c>
      <c r="BC51">
        <f>(($AN$45-$AQ$42)/($AQ$43-$AQ$42))</f>
        <v>0.58333333333333337</v>
      </c>
      <c r="BD51">
        <f>(($AO$45-$AQ$42)/($AQ$43-$AQ$42))</f>
        <v>0.33333333333333331</v>
      </c>
      <c r="BE51">
        <f>(($AP$41-$AQ$42)/($AQ$43-$AQ$42))</f>
        <v>0</v>
      </c>
      <c r="BG51">
        <v>3</v>
      </c>
      <c r="BH51">
        <v>276</v>
      </c>
      <c r="BI51">
        <f>($BH$60-$BH$57)/200</f>
        <v>6.5000000000000002E-2</v>
      </c>
      <c r="BQ51">
        <f>1-(($AO$44-$AN$43)/($AN$44-$AN$43))</f>
        <v>9.0909090909090939E-2</v>
      </c>
      <c r="BR51">
        <f>(($AP$41-$AN$44)/($AN$45-$AN$44))</f>
        <v>0.39130434782608697</v>
      </c>
      <c r="BS51">
        <f>(($AQ$42-$AN$44)/($AN$45-$AN$44))</f>
        <v>0.39130434782608697</v>
      </c>
      <c r="BT51">
        <f>(($AN$44-$AO$44)/($AO$45-$AO$44))</f>
        <v>0.10526315789473684</v>
      </c>
      <c r="BU51">
        <f>1-(($AP$41-$AO$44)/($AO$45-$AO$44))</f>
        <v>0.42105263157894735</v>
      </c>
      <c r="BV51">
        <f>1-(($AQ$42-$AO$44)/($AO$45-$AO$44))</f>
        <v>0.42105263157894735</v>
      </c>
      <c r="BW51">
        <f>1-(($AN$45-$AP$41)/($AP$42-$AP$41))</f>
        <v>0.39130434782608692</v>
      </c>
      <c r="BX51">
        <f>(($AO$45-$AP$41)/($AP$42-$AP$41))</f>
        <v>0.34782608695652173</v>
      </c>
      <c r="BY51">
        <f>(($AQ$42-$AP$41)/($AP$42-$AP$41))</f>
        <v>0</v>
      </c>
      <c r="BZ51">
        <f>1-(($AN$45-$AQ$42)/($AQ$43-$AQ$42))</f>
        <v>0.41666666666666663</v>
      </c>
      <c r="CA51">
        <f>(($AO$45-$AQ$42)/($AQ$43-$AQ$42))</f>
        <v>0.33333333333333331</v>
      </c>
      <c r="CB51">
        <f>(($AP$41-$AQ$42)/($AQ$43-$AQ$42))</f>
        <v>0</v>
      </c>
    </row>
    <row r="52" spans="1:80" x14ac:dyDescent="0.25">
      <c r="A52">
        <v>51</v>
      </c>
      <c r="B52">
        <v>62.547694999999997</v>
      </c>
      <c r="C52" s="4">
        <v>1</v>
      </c>
      <c r="H52">
        <v>54.511249999999997</v>
      </c>
      <c r="I52" s="5">
        <v>4</v>
      </c>
      <c r="P52">
        <v>2</v>
      </c>
      <c r="Q52" t="str">
        <f t="shared" si="0"/>
        <v>14</v>
      </c>
      <c r="R52">
        <v>4</v>
      </c>
      <c r="X52" t="s">
        <v>288</v>
      </c>
      <c r="Y52" t="s">
        <v>270</v>
      </c>
      <c r="AN52">
        <v>1093</v>
      </c>
      <c r="AO52">
        <v>1085</v>
      </c>
      <c r="AT52">
        <f>(($AO$45-$AN$44)/($AN$45-$AN$44))</f>
        <v>0.73913043478260865</v>
      </c>
      <c r="AU52">
        <f>(($AP$42-$AN$45)/($AN$46-$AN$45))</f>
        <v>0.40909090909090912</v>
      </c>
      <c r="AV52">
        <f>(($AQ$43-$AN$45)/($AN$46-$AN$45))</f>
        <v>0.45454545454545453</v>
      </c>
      <c r="AW52">
        <f>(($AN$45-$AO$45)/($AO$46-$AO$45))</f>
        <v>0.27272727272727271</v>
      </c>
      <c r="AX52">
        <f>(($AP$42-$AO$45)/($AO$46-$AO$45))</f>
        <v>0.68181818181818177</v>
      </c>
      <c r="AY52">
        <f>(($AQ$43-$AO$45)/($AO$46-$AO$45))</f>
        <v>0.72727272727272729</v>
      </c>
      <c r="BE52">
        <f>(($AP$42-$AQ$42)/($AQ$43-$AQ$42))</f>
        <v>0.95833333333333337</v>
      </c>
      <c r="BG52">
        <v>4</v>
      </c>
      <c r="BH52">
        <v>277</v>
      </c>
      <c r="BI52">
        <f>($BH$61-$BH$58)/200</f>
        <v>7.0000000000000007E-2</v>
      </c>
      <c r="BQ52">
        <f>1-(($AO$45-$AN$44)/($AN$45-$AN$44))</f>
        <v>0.26086956521739135</v>
      </c>
      <c r="BR52">
        <f>(($AP$42-$AN$45)/($AN$46-$AN$45))</f>
        <v>0.40909090909090912</v>
      </c>
      <c r="BS52">
        <f>(($AQ$43-$AN$45)/($AN$46-$AN$45))</f>
        <v>0.45454545454545453</v>
      </c>
      <c r="BT52">
        <f>(($AN$45-$AO$45)/($AO$46-$AO$45))</f>
        <v>0.27272727272727271</v>
      </c>
      <c r="BU52">
        <f>1-(($AP$42-$AO$45)/($AO$46-$AO$45))</f>
        <v>0.31818181818181823</v>
      </c>
      <c r="BV52">
        <f>1-(($AQ$43-$AO$45)/($AO$46-$AO$45))</f>
        <v>0.27272727272727271</v>
      </c>
      <c r="CB52">
        <f>1-(($AP$42-$AQ$42)/($AQ$43-$AQ$42))</f>
        <v>4.166666666666663E-2</v>
      </c>
    </row>
    <row r="53" spans="1:80" x14ac:dyDescent="0.25">
      <c r="A53">
        <v>52</v>
      </c>
      <c r="B53">
        <v>62.600062999999999</v>
      </c>
      <c r="C53" s="4">
        <v>1</v>
      </c>
      <c r="H53">
        <v>54.563034000000002</v>
      </c>
      <c r="I53" s="5">
        <v>4</v>
      </c>
      <c r="P53">
        <v>2</v>
      </c>
      <c r="Q53" t="str">
        <f t="shared" si="0"/>
        <v>14</v>
      </c>
      <c r="R53">
        <v>2</v>
      </c>
      <c r="X53" t="s">
        <v>288</v>
      </c>
      <c r="Y53" t="s">
        <v>271</v>
      </c>
      <c r="AB53" t="s">
        <v>288</v>
      </c>
      <c r="AC53" t="str">
        <f>CONCATENATE($R53,$R54,$R55,$R56)</f>
        <v>2134</v>
      </c>
      <c r="AN53">
        <v>1117</v>
      </c>
      <c r="AO53">
        <v>1109</v>
      </c>
      <c r="AT53">
        <f>(($AO$46-$AN$45)/($AN$46-$AN$45))</f>
        <v>0.72727272727272729</v>
      </c>
      <c r="BG53">
        <v>2</v>
      </c>
      <c r="BH53">
        <v>285</v>
      </c>
      <c r="BI53">
        <f>($BH$62-$BH$59)/200</f>
        <v>0.06</v>
      </c>
      <c r="BQ53">
        <f>1-(($AO$46-$AN$45)/($AN$46-$AN$45))</f>
        <v>0.27272727272727271</v>
      </c>
    </row>
    <row r="54" spans="1:80" x14ac:dyDescent="0.25">
      <c r="A54">
        <v>53</v>
      </c>
      <c r="B54">
        <v>62.609276000000001</v>
      </c>
      <c r="C54" s="4">
        <v>1</v>
      </c>
      <c r="H54">
        <v>54.589877999999999</v>
      </c>
      <c r="I54" s="5">
        <v>4</v>
      </c>
      <c r="P54">
        <v>2</v>
      </c>
      <c r="Q54" t="str">
        <f t="shared" si="0"/>
        <v>14</v>
      </c>
      <c r="R54">
        <v>1</v>
      </c>
      <c r="X54" t="s">
        <v>286</v>
      </c>
      <c r="Y54" t="s">
        <v>273</v>
      </c>
      <c r="AN54">
        <v>1140</v>
      </c>
      <c r="AO54">
        <v>1133</v>
      </c>
      <c r="BG54">
        <v>1</v>
      </c>
      <c r="BH54">
        <v>289</v>
      </c>
      <c r="BI54">
        <f>($BH$63-$BH$60)/200</f>
        <v>9.5000000000000001E-2</v>
      </c>
    </row>
    <row r="55" spans="1:80" x14ac:dyDescent="0.25">
      <c r="A55">
        <v>54</v>
      </c>
      <c r="B55">
        <v>62.610481</v>
      </c>
      <c r="C55" s="4">
        <v>1</v>
      </c>
      <c r="H55">
        <v>54.588191999999999</v>
      </c>
      <c r="I55" s="5">
        <v>4</v>
      </c>
      <c r="P55">
        <v>2</v>
      </c>
      <c r="Q55" t="str">
        <f t="shared" si="0"/>
        <v>14</v>
      </c>
      <c r="R55">
        <v>3</v>
      </c>
      <c r="X55" t="s">
        <v>287</v>
      </c>
      <c r="Y55" t="s">
        <v>267</v>
      </c>
      <c r="AN55">
        <v>1168</v>
      </c>
      <c r="AO55">
        <v>1160</v>
      </c>
      <c r="BG55">
        <v>3</v>
      </c>
      <c r="BH55">
        <v>296</v>
      </c>
      <c r="BI55">
        <f>($BH$64-$BH$61)/200</f>
        <v>0.08</v>
      </c>
    </row>
    <row r="56" spans="1:80" x14ac:dyDescent="0.25">
      <c r="A56">
        <v>55</v>
      </c>
      <c r="B56">
        <v>62.578429999999997</v>
      </c>
      <c r="C56" s="4">
        <v>1</v>
      </c>
      <c r="H56">
        <v>54.600665999999997</v>
      </c>
      <c r="I56" s="5">
        <v>4</v>
      </c>
      <c r="P56">
        <v>2</v>
      </c>
      <c r="Q56" t="str">
        <f t="shared" si="0"/>
        <v>14</v>
      </c>
      <c r="R56">
        <v>4</v>
      </c>
      <c r="X56" t="s">
        <v>287</v>
      </c>
      <c r="Y56" t="s">
        <v>264</v>
      </c>
      <c r="AT56">
        <f>(($AO$48-$AN$47)/($AN$48-$AN$47))</f>
        <v>0.77272727272727271</v>
      </c>
      <c r="AU56">
        <f>(($AP$43-$AN$47)/($AN$48-$AN$47))</f>
        <v>0.31818181818181818</v>
      </c>
      <c r="AV56">
        <f>(($AQ$44-$AN$47)/($AN$48-$AN$47))</f>
        <v>0.27272727272727271</v>
      </c>
      <c r="AW56">
        <f>(($AN$47-$AO$47)/($AO$48-$AO$47))</f>
        <v>0.15</v>
      </c>
      <c r="AX56">
        <f>(($AP$43-$AO$47)/($AO$48-$AO$47))</f>
        <v>0.5</v>
      </c>
      <c r="AY56">
        <f>(($AQ$44-$AO$47)/($AO$48-$AO$47))</f>
        <v>0.45</v>
      </c>
      <c r="AZ56">
        <f>(($AN$48-$AP$43)/($AP$44-$AP$43))</f>
        <v>0.7142857142857143</v>
      </c>
      <c r="BA56">
        <f>(($AO$48-$AP$43)/($AP$44-$AP$43))</f>
        <v>0.47619047619047616</v>
      </c>
      <c r="BB56">
        <f>(($AQ$45-$AP$44)/($AP$45-$AP$44))</f>
        <v>0</v>
      </c>
      <c r="BC56">
        <f>(($AN$48-$AQ$44)/($AQ$45-$AQ$44))</f>
        <v>0.72727272727272729</v>
      </c>
      <c r="BD56">
        <f>(($AO$48-$AQ$44)/($AQ$45-$AQ$44))</f>
        <v>0.5</v>
      </c>
      <c r="BE56">
        <f>(($AP$43-$AQ$44)/($AQ$45-$AQ$44))</f>
        <v>4.5454545454545456E-2</v>
      </c>
      <c r="BG56">
        <v>4</v>
      </c>
      <c r="BH56">
        <v>296</v>
      </c>
      <c r="BI56">
        <f>($BH$65-$BH$62)/200</f>
        <v>0.08</v>
      </c>
      <c r="BQ56">
        <f>1-(($AO$48-$AN$47)/($AN$48-$AN$47))</f>
        <v>0.22727272727272729</v>
      </c>
      <c r="BR56">
        <f>(($AP$43-$AN$47)/($AN$48-$AN$47))</f>
        <v>0.31818181818181818</v>
      </c>
      <c r="BS56">
        <f>(($AQ$44-$AN$47)/($AN$48-$AN$47))</f>
        <v>0.27272727272727271</v>
      </c>
      <c r="BT56">
        <f>(($AN$47-$AO$47)/($AO$48-$AO$47))</f>
        <v>0.15</v>
      </c>
      <c r="BU56">
        <f>(($AP$43-$AO$47)/($AO$48-$AO$47))</f>
        <v>0.5</v>
      </c>
      <c r="BV56">
        <f>(($AQ$44-$AO$47)/($AO$48-$AO$47))</f>
        <v>0.45</v>
      </c>
      <c r="BW56">
        <f>1-(($AN$48-$AP$43)/($AP$44-$AP$43))</f>
        <v>0.2857142857142857</v>
      </c>
      <c r="BX56">
        <f>(($AO$48-$AP$43)/($AP$44-$AP$43))</f>
        <v>0.47619047619047616</v>
      </c>
      <c r="BY56">
        <f>(($AQ$45-$AP$44)/($AP$45-$AP$44))</f>
        <v>0</v>
      </c>
      <c r="BZ56">
        <f>1-(($AN$48-$AQ$44)/($AQ$45-$AQ$44))</f>
        <v>0.27272727272727271</v>
      </c>
      <c r="CA56">
        <f>(($AO$48-$AQ$44)/($AQ$45-$AQ$44))</f>
        <v>0.5</v>
      </c>
      <c r="CB56">
        <f>(($AP$43-$AQ$44)/($AQ$45-$AQ$44))</f>
        <v>4.5454545454545456E-2</v>
      </c>
    </row>
    <row r="57" spans="1:80" x14ac:dyDescent="0.25">
      <c r="A57">
        <v>56</v>
      </c>
      <c r="B57">
        <v>62.603062000000001</v>
      </c>
      <c r="C57" s="4">
        <v>1</v>
      </c>
      <c r="H57">
        <v>54.615402000000003</v>
      </c>
      <c r="I57" s="5">
        <v>4</v>
      </c>
      <c r="P57">
        <v>2</v>
      </c>
      <c r="Q57" t="str">
        <f t="shared" si="0"/>
        <v>14</v>
      </c>
      <c r="R57">
        <v>2</v>
      </c>
      <c r="X57" t="s">
        <v>287</v>
      </c>
      <c r="Y57" t="s">
        <v>265</v>
      </c>
      <c r="AB57" t="s">
        <v>288</v>
      </c>
      <c r="AC57" t="str">
        <f>CONCATENATE($R57,$R58,$R59,$R60)</f>
        <v>2134</v>
      </c>
      <c r="AT57">
        <f>(($AO$49-$AN$48)/($AN$49-$AN$48))</f>
        <v>0.76190476190476186</v>
      </c>
      <c r="AU57">
        <f>(($AP$44-$AN$48)/($AN$49-$AN$48))</f>
        <v>0.2857142857142857</v>
      </c>
      <c r="AV57">
        <f>(($AQ$45-$AN$48)/($AN$49-$AN$48))</f>
        <v>0.2857142857142857</v>
      </c>
      <c r="AW57">
        <f>(($AN$48-$AO$48)/($AO$49-$AO$48))</f>
        <v>0.23809523809523808</v>
      </c>
      <c r="AX57">
        <f>(($AP$44-$AO$48)/($AO$49-$AO$48))</f>
        <v>0.52380952380952384</v>
      </c>
      <c r="AY57">
        <f>(($AQ$45-$AO$48)/($AO$49-$AO$48))</f>
        <v>0.52380952380952384</v>
      </c>
      <c r="AZ57">
        <f>(($AN$49-$AP$44)/($AP$45-$AP$44))</f>
        <v>0.625</v>
      </c>
      <c r="BA57">
        <f>(($AO$49-$AP$44)/($AP$45-$AP$44))</f>
        <v>0.41666666666666669</v>
      </c>
      <c r="BB57">
        <f>(($AQ$46-$AP$44)/($AP$45-$AP$44))</f>
        <v>0.95833333333333337</v>
      </c>
      <c r="BC57">
        <f>(($AN$49-$AQ$45)/($AQ$46-$AQ$45))</f>
        <v>0.65217391304347827</v>
      </c>
      <c r="BD57">
        <f>(($AO$49-$AQ$45)/($AQ$46-$AQ$45))</f>
        <v>0.43478260869565216</v>
      </c>
      <c r="BE57">
        <f>(($AP$44-$AQ$45)/($AQ$46-$AQ$45))</f>
        <v>0</v>
      </c>
      <c r="BG57">
        <v>2</v>
      </c>
      <c r="BH57">
        <v>306</v>
      </c>
      <c r="BI57">
        <f>($BH$66-$BH$63)/200</f>
        <v>0.08</v>
      </c>
      <c r="BQ57">
        <f>1-(($AO$49-$AN$48)/($AN$49-$AN$48))</f>
        <v>0.23809523809523814</v>
      </c>
      <c r="BR57">
        <f>(($AP$44-$AN$48)/($AN$49-$AN$48))</f>
        <v>0.2857142857142857</v>
      </c>
      <c r="BS57">
        <f>(($AQ$45-$AN$48)/($AN$49-$AN$48))</f>
        <v>0.2857142857142857</v>
      </c>
      <c r="BT57">
        <f>(($AN$48-$AO$48)/($AO$49-$AO$48))</f>
        <v>0.23809523809523808</v>
      </c>
      <c r="BU57">
        <f>1-(($AP$44-$AO$48)/($AO$49-$AO$48))</f>
        <v>0.47619047619047616</v>
      </c>
      <c r="BV57">
        <f>1-(($AQ$45-$AO$48)/($AO$49-$AO$48))</f>
        <v>0.47619047619047616</v>
      </c>
      <c r="BW57">
        <f>1-(($AN$49-$AP$44)/($AP$45-$AP$44))</f>
        <v>0.375</v>
      </c>
      <c r="BX57">
        <f>(($AO$49-$AP$44)/($AP$45-$AP$44))</f>
        <v>0.41666666666666669</v>
      </c>
      <c r="BY57">
        <f>1-(($AQ$46-$AP$44)/($AP$45-$AP$44))</f>
        <v>4.166666666666663E-2</v>
      </c>
      <c r="BZ57">
        <f>1-(($AN$49-$AQ$45)/($AQ$46-$AQ$45))</f>
        <v>0.34782608695652173</v>
      </c>
      <c r="CA57">
        <f>(($AO$49-$AQ$45)/($AQ$46-$AQ$45))</f>
        <v>0.43478260869565216</v>
      </c>
      <c r="CB57">
        <f>(($AP$44-$AQ$45)/($AQ$46-$AQ$45))</f>
        <v>0</v>
      </c>
    </row>
    <row r="58" spans="1:80" x14ac:dyDescent="0.25">
      <c r="A58">
        <v>57</v>
      </c>
      <c r="B58">
        <v>62.510646999999999</v>
      </c>
      <c r="C58" s="4">
        <v>1</v>
      </c>
      <c r="H58">
        <v>54.606926000000001</v>
      </c>
      <c r="I58" s="5">
        <v>4</v>
      </c>
      <c r="P58">
        <v>2</v>
      </c>
      <c r="Q58" t="str">
        <f t="shared" si="0"/>
        <v>14</v>
      </c>
      <c r="R58">
        <v>1</v>
      </c>
      <c r="X58" t="s">
        <v>287</v>
      </c>
      <c r="Y58" t="s">
        <v>266</v>
      </c>
      <c r="AT58">
        <f>(($AO$50-$AN$49)/($AN$50-$AN$49))</f>
        <v>0.68181818181818177</v>
      </c>
      <c r="AU58">
        <f>(($AP$45-$AN$49)/($AN$50-$AN$49))</f>
        <v>0.40909090909090912</v>
      </c>
      <c r="AV58">
        <f>(($AQ$46-$AN$49)/($AN$50-$AN$49))</f>
        <v>0.36363636363636365</v>
      </c>
      <c r="AW58">
        <f>(($AN$49-$AO$49)/($AO$50-$AO$49))</f>
        <v>0.25</v>
      </c>
      <c r="AX58">
        <f>(($AP$45-$AO$49)/($AO$50-$AO$49))</f>
        <v>0.7</v>
      </c>
      <c r="AY58">
        <f>(($AQ$46-$AO$49)/($AO$50-$AO$49))</f>
        <v>0.65</v>
      </c>
      <c r="AZ58">
        <f>(($AN$50-$AP$45)/($AP$46-$AP$45))</f>
        <v>0.65</v>
      </c>
      <c r="BA58">
        <f>(($AO$50-$AP$45)/($AP$46-$AP$45))</f>
        <v>0.3</v>
      </c>
      <c r="BB58">
        <f>(($AQ$47-$AP$45)/($AP$46-$AP$45))</f>
        <v>0.95</v>
      </c>
      <c r="BC58">
        <f>(($AN$50-$AQ$46)/($AQ$47-$AQ$46))</f>
        <v>0.7</v>
      </c>
      <c r="BD58">
        <f>(($AO$50-$AQ$46)/($AQ$47-$AQ$46))</f>
        <v>0.35</v>
      </c>
      <c r="BE58">
        <f>(($AP$45-$AQ$46)/($AQ$47-$AQ$46))</f>
        <v>0.05</v>
      </c>
      <c r="BG58">
        <v>1</v>
      </c>
      <c r="BH58">
        <v>310</v>
      </c>
      <c r="BI58">
        <f>($BH$67-$BH$64)/200</f>
        <v>9.5000000000000001E-2</v>
      </c>
      <c r="BQ58">
        <f>1-(($AO$50-$AN$49)/($AN$50-$AN$49))</f>
        <v>0.31818181818181823</v>
      </c>
      <c r="BR58">
        <f>(($AP$45-$AN$49)/($AN$50-$AN$49))</f>
        <v>0.40909090909090912</v>
      </c>
      <c r="BS58">
        <f>(($AQ$46-$AN$49)/($AN$50-$AN$49))</f>
        <v>0.36363636363636365</v>
      </c>
      <c r="BT58">
        <f>(($AN$49-$AO$49)/($AO$50-$AO$49))</f>
        <v>0.25</v>
      </c>
      <c r="BU58">
        <f>1-(($AP$45-$AO$49)/($AO$50-$AO$49))</f>
        <v>0.30000000000000004</v>
      </c>
      <c r="BV58">
        <f>1-(($AQ$46-$AO$49)/($AO$50-$AO$49))</f>
        <v>0.35</v>
      </c>
      <c r="BW58">
        <f>1-(($AN$50-$AP$45)/($AP$46-$AP$45))</f>
        <v>0.35</v>
      </c>
      <c r="BX58">
        <f>(($AO$50-$AP$45)/($AP$46-$AP$45))</f>
        <v>0.3</v>
      </c>
      <c r="BY58">
        <f>1-(($AQ$47-$AP$45)/($AP$46-$AP$45))</f>
        <v>5.0000000000000044E-2</v>
      </c>
      <c r="BZ58">
        <f>1-(($AN$50-$AQ$46)/($AQ$47-$AQ$46))</f>
        <v>0.30000000000000004</v>
      </c>
      <c r="CA58">
        <f>(($AO$50-$AQ$46)/($AQ$47-$AQ$46))</f>
        <v>0.35</v>
      </c>
      <c r="CB58">
        <f>(($AP$45-$AQ$46)/($AQ$47-$AQ$46))</f>
        <v>0.05</v>
      </c>
    </row>
    <row r="59" spans="1:80" x14ac:dyDescent="0.25">
      <c r="A59">
        <v>58</v>
      </c>
      <c r="H59">
        <v>54.656818000000001</v>
      </c>
      <c r="I59" s="5">
        <v>4</v>
      </c>
      <c r="P59">
        <v>1</v>
      </c>
      <c r="Q59" t="str">
        <f t="shared" si="0"/>
        <v>4</v>
      </c>
      <c r="R59">
        <v>3</v>
      </c>
      <c r="X59" t="s">
        <v>287</v>
      </c>
      <c r="Y59" t="s">
        <v>267</v>
      </c>
      <c r="AT59">
        <f>(($AO$51-$AN$50)/($AN$51-$AN$50))</f>
        <v>0.68181818181818177</v>
      </c>
      <c r="AU59">
        <f>(($AP$46-$AN$50)/($AN$51-$AN$50))</f>
        <v>0.31818181818181818</v>
      </c>
      <c r="AV59">
        <f>(($AQ$47-$AN$50)/($AN$51-$AN$50))</f>
        <v>0.27272727272727271</v>
      </c>
      <c r="AW59">
        <f>(($AN$50-$AO$50)/($AO$51-$AO$50))</f>
        <v>0.31818181818181818</v>
      </c>
      <c r="AX59">
        <f>(($AP$46-$AO$50)/($AO$51-$AO$50))</f>
        <v>0.63636363636363635</v>
      </c>
      <c r="AY59">
        <f>(($AQ$47-$AO$50)/($AO$51-$AO$50))</f>
        <v>0.59090909090909094</v>
      </c>
      <c r="AZ59">
        <f>(($AN$51-$AP$46)/($AP$47-$AP$46))</f>
        <v>0.65217391304347827</v>
      </c>
      <c r="BA59">
        <f>(($AO$51-$AP$46)/($AP$47-$AP$46))</f>
        <v>0.34782608695652173</v>
      </c>
      <c r="BB59">
        <f>(($AQ$48-$AP$47)/($AP$48-$AP$47))</f>
        <v>0</v>
      </c>
      <c r="BC59">
        <f>(($AN$51-$AQ$47)/($AQ$48-$AQ$47))</f>
        <v>0.66666666666666663</v>
      </c>
      <c r="BD59">
        <f>(($AO$51-$AQ$47)/($AQ$48-$AQ$47))</f>
        <v>0.375</v>
      </c>
      <c r="BE59">
        <f>(($AP$46-$AQ$47)/($AQ$48-$AQ$47))</f>
        <v>4.1666666666666664E-2</v>
      </c>
      <c r="BG59">
        <v>3</v>
      </c>
      <c r="BH59">
        <v>319</v>
      </c>
      <c r="BI59">
        <f>($BH$68-$BH$65)/200</f>
        <v>0.08</v>
      </c>
      <c r="BQ59">
        <f>1-(($AO$51-$AN$50)/($AN$51-$AN$50))</f>
        <v>0.31818181818181823</v>
      </c>
      <c r="BR59">
        <f>(($AP$46-$AN$50)/($AN$51-$AN$50))</f>
        <v>0.31818181818181818</v>
      </c>
      <c r="BS59">
        <f>(($AQ$47-$AN$50)/($AN$51-$AN$50))</f>
        <v>0.27272727272727271</v>
      </c>
      <c r="BT59">
        <f>(($AN$50-$AO$50)/($AO$51-$AO$50))</f>
        <v>0.31818181818181818</v>
      </c>
      <c r="BU59">
        <f>1-(($AP$46-$AO$50)/($AO$51-$AO$50))</f>
        <v>0.36363636363636365</v>
      </c>
      <c r="BV59">
        <f>1-(($AQ$47-$AO$50)/($AO$51-$AO$50))</f>
        <v>0.40909090909090906</v>
      </c>
      <c r="BW59">
        <f>1-(($AN$51-$AP$46)/($AP$47-$AP$46))</f>
        <v>0.34782608695652173</v>
      </c>
      <c r="BX59">
        <f>(($AO$51-$AP$46)/($AP$47-$AP$46))</f>
        <v>0.34782608695652173</v>
      </c>
      <c r="BY59">
        <f>(($AQ$48-$AP$47)/($AP$48-$AP$47))</f>
        <v>0</v>
      </c>
      <c r="BZ59">
        <f>1-(($AN$51-$AQ$47)/($AQ$48-$AQ$47))</f>
        <v>0.33333333333333337</v>
      </c>
      <c r="CA59">
        <f>(($AO$51-$AQ$47)/($AQ$48-$AQ$47))</f>
        <v>0.375</v>
      </c>
      <c r="CB59">
        <f>(($AP$46-$AQ$47)/($AQ$48-$AQ$47))</f>
        <v>4.1666666666666664E-2</v>
      </c>
    </row>
    <row r="60" spans="1:80" x14ac:dyDescent="0.25">
      <c r="A60">
        <v>59</v>
      </c>
      <c r="F60">
        <v>62.845993</v>
      </c>
      <c r="G60" s="3">
        <v>3</v>
      </c>
      <c r="H60">
        <v>54.630451000000001</v>
      </c>
      <c r="I60" s="5">
        <v>4</v>
      </c>
      <c r="P60">
        <v>2</v>
      </c>
      <c r="Q60" t="str">
        <f t="shared" si="0"/>
        <v>34</v>
      </c>
      <c r="R60">
        <v>4</v>
      </c>
      <c r="X60" t="s">
        <v>287</v>
      </c>
      <c r="Y60" t="s">
        <v>264</v>
      </c>
      <c r="AT60">
        <f>(($AO$52-$AN$51)/($AN$52-$AN$51))</f>
        <v>0.66666666666666663</v>
      </c>
      <c r="AU60">
        <f>(($AP$47-$AN$51)/($AN$52-$AN$51))</f>
        <v>0.33333333333333331</v>
      </c>
      <c r="AV60">
        <f>(($AQ$48-$AN$51)/($AN$52-$AN$51))</f>
        <v>0.33333333333333331</v>
      </c>
      <c r="AW60">
        <f>(($AN$51-$AO$51)/($AO$52-$AO$51))</f>
        <v>0.30434782608695654</v>
      </c>
      <c r="AX60">
        <f>(($AP$47-$AO$51)/($AO$52-$AO$51))</f>
        <v>0.65217391304347827</v>
      </c>
      <c r="AY60">
        <f>(($AQ$48-$AO$51)/($AO$52-$AO$51))</f>
        <v>0.65217391304347827</v>
      </c>
      <c r="AZ60">
        <f>(($AN$52-$AP$47)/($AP$48-$AP$47))</f>
        <v>0.66666666666666663</v>
      </c>
      <c r="BA60">
        <f>(($AO$52-$AP$47)/($AP$48-$AP$47))</f>
        <v>0.33333333333333331</v>
      </c>
      <c r="BB60">
        <f>(($AQ$49-$AP$47)/($AP$48-$AP$47))</f>
        <v>0.95833333333333337</v>
      </c>
      <c r="BC60">
        <f>(($AN$52-$AQ$48)/($AQ$49-$AQ$48))</f>
        <v>0.69565217391304346</v>
      </c>
      <c r="BD60">
        <f>(($AO$52-$AQ$48)/($AQ$49-$AQ$48))</f>
        <v>0.34782608695652173</v>
      </c>
      <c r="BE60">
        <f>(($AP$47-$AQ$48)/($AQ$49-$AQ$48))</f>
        <v>0</v>
      </c>
      <c r="BG60">
        <v>4</v>
      </c>
      <c r="BH60">
        <v>319</v>
      </c>
      <c r="BI60">
        <f>($BH$69-$BH$66)/200</f>
        <v>7.4999999999999997E-2</v>
      </c>
      <c r="BQ60">
        <f>1-(($AO$52-$AN$51)/($AN$52-$AN$51))</f>
        <v>0.33333333333333337</v>
      </c>
      <c r="BR60">
        <f>(($AP$47-$AN$51)/($AN$52-$AN$51))</f>
        <v>0.33333333333333331</v>
      </c>
      <c r="BS60">
        <f>(($AQ$48-$AN$51)/($AN$52-$AN$51))</f>
        <v>0.33333333333333331</v>
      </c>
      <c r="BT60">
        <f>(($AN$51-$AO$51)/($AO$52-$AO$51))</f>
        <v>0.30434782608695654</v>
      </c>
      <c r="BU60">
        <f>1-(($AP$47-$AO$51)/($AO$52-$AO$51))</f>
        <v>0.34782608695652173</v>
      </c>
      <c r="BV60">
        <f>1-(($AQ$48-$AO$51)/($AO$52-$AO$51))</f>
        <v>0.34782608695652173</v>
      </c>
      <c r="BW60">
        <f>1-(($AN$52-$AP$47)/($AP$48-$AP$47))</f>
        <v>0.33333333333333337</v>
      </c>
      <c r="BX60">
        <f>(($AO$52-$AP$47)/($AP$48-$AP$47))</f>
        <v>0.33333333333333331</v>
      </c>
      <c r="BY60">
        <f>1-(($AQ$49-$AP$47)/($AP$48-$AP$47))</f>
        <v>4.166666666666663E-2</v>
      </c>
      <c r="BZ60">
        <f>1-(($AN$52-$AQ$48)/($AQ$49-$AQ$48))</f>
        <v>0.30434782608695654</v>
      </c>
      <c r="CA60">
        <f>(($AO$52-$AQ$48)/($AQ$49-$AQ$48))</f>
        <v>0.34782608695652173</v>
      </c>
      <c r="CB60">
        <f>(($AP$47-$AQ$48)/($AQ$49-$AQ$48))</f>
        <v>0</v>
      </c>
    </row>
    <row r="61" spans="1:80" x14ac:dyDescent="0.25">
      <c r="A61">
        <v>60</v>
      </c>
      <c r="F61">
        <v>62.845993</v>
      </c>
      <c r="G61" s="3">
        <v>3</v>
      </c>
      <c r="H61">
        <v>54.511249999999997</v>
      </c>
      <c r="I61" s="5">
        <v>4</v>
      </c>
      <c r="P61">
        <v>2</v>
      </c>
      <c r="Q61" t="str">
        <f t="shared" si="0"/>
        <v>34</v>
      </c>
      <c r="R61">
        <v>2</v>
      </c>
      <c r="X61" t="s">
        <v>287</v>
      </c>
      <c r="Y61" t="s">
        <v>265</v>
      </c>
      <c r="AB61" t="s">
        <v>287</v>
      </c>
      <c r="AC61" t="str">
        <f>CONCATENATE($R61,$R62,$R63,$R64)</f>
        <v>2143</v>
      </c>
      <c r="AT61">
        <f>(($AO$53-$AN$52)/($AN$53-$AN$52))</f>
        <v>0.66666666666666663</v>
      </c>
      <c r="AU61">
        <f>(($AP$48-$AN$52)/($AN$53-$AN$52))</f>
        <v>0.33333333333333331</v>
      </c>
      <c r="AV61">
        <f>(($AQ$49-$AN$52)/($AN$53-$AN$52))</f>
        <v>0.29166666666666669</v>
      </c>
      <c r="AW61">
        <f>(($AN$52-$AO$52)/($AO$53-$AO$52))</f>
        <v>0.33333333333333331</v>
      </c>
      <c r="AX61">
        <f>(($AP$48-$AO$52)/($AO$53-$AO$52))</f>
        <v>0.66666666666666663</v>
      </c>
      <c r="AY61">
        <f>(($AQ$49-$AO$52)/($AO$53-$AO$52))</f>
        <v>0.625</v>
      </c>
      <c r="AZ61">
        <f>(($AN$53-$AP$48)/($AP$49-$AP$48))</f>
        <v>0.66666666666666663</v>
      </c>
      <c r="BA61">
        <f>(($AO$53-$AP$48)/($AP$49-$AP$48))</f>
        <v>0.33333333333333331</v>
      </c>
      <c r="BB61">
        <f>(($AQ$50-$AP$48)/($AP$49-$AP$48))</f>
        <v>0.95833333333333337</v>
      </c>
      <c r="BC61">
        <f>(($AN$53-$AQ$49)/($AQ$50-$AQ$49))</f>
        <v>0.70833333333333337</v>
      </c>
      <c r="BD61">
        <f>(($AO$53-$AQ$49)/($AQ$50-$AQ$49))</f>
        <v>0.375</v>
      </c>
      <c r="BE61">
        <f>(($AP$48-$AQ$49)/($AQ$50-$AQ$49))</f>
        <v>4.1666666666666664E-2</v>
      </c>
      <c r="BG61">
        <v>2</v>
      </c>
      <c r="BH61">
        <v>324</v>
      </c>
      <c r="BI61">
        <f>($BH$70-$BH$67)/200</f>
        <v>8.5000000000000006E-2</v>
      </c>
      <c r="BQ61">
        <f>1-(($AO$53-$AN$52)/($AN$53-$AN$52))</f>
        <v>0.33333333333333337</v>
      </c>
      <c r="BR61">
        <f>(($AP$48-$AN$52)/($AN$53-$AN$52))</f>
        <v>0.33333333333333331</v>
      </c>
      <c r="BS61">
        <f>(($AQ$49-$AN$52)/($AN$53-$AN$52))</f>
        <v>0.29166666666666669</v>
      </c>
      <c r="BT61">
        <f>(($AN$52-$AO$52)/($AO$53-$AO$52))</f>
        <v>0.33333333333333331</v>
      </c>
      <c r="BU61">
        <f>1-(($AP$48-$AO$52)/($AO$53-$AO$52))</f>
        <v>0.33333333333333337</v>
      </c>
      <c r="BV61">
        <f>1-(($AQ$49-$AO$52)/($AO$53-$AO$52))</f>
        <v>0.375</v>
      </c>
      <c r="BW61">
        <f>1-(($AN$53-$AP$48)/($AP$49-$AP$48))</f>
        <v>0.33333333333333337</v>
      </c>
      <c r="BX61">
        <f>(($AO$53-$AP$48)/($AP$49-$AP$48))</f>
        <v>0.33333333333333331</v>
      </c>
      <c r="BY61">
        <f>1-(($AQ$50-$AP$48)/($AP$49-$AP$48))</f>
        <v>4.166666666666663E-2</v>
      </c>
      <c r="BZ61">
        <f>1-(($AN$53-$AQ$49)/($AQ$50-$AQ$49))</f>
        <v>0.29166666666666663</v>
      </c>
      <c r="CA61">
        <f>(($AO$53-$AQ$49)/($AQ$50-$AQ$49))</f>
        <v>0.375</v>
      </c>
      <c r="CB61">
        <f>(($AP$48-$AQ$49)/($AQ$50-$AQ$49))</f>
        <v>4.1666666666666664E-2</v>
      </c>
    </row>
    <row r="62" spans="1:80" x14ac:dyDescent="0.25">
      <c r="A62">
        <v>61</v>
      </c>
      <c r="F62">
        <v>62.887836</v>
      </c>
      <c r="G62" s="3">
        <v>3</v>
      </c>
      <c r="P62">
        <v>1</v>
      </c>
      <c r="Q62" t="str">
        <f t="shared" si="0"/>
        <v>3</v>
      </c>
      <c r="R62">
        <v>1</v>
      </c>
      <c r="X62" t="s">
        <v>287</v>
      </c>
      <c r="Y62" t="s">
        <v>266</v>
      </c>
      <c r="AT62">
        <f>(($AO$54-$AN$53)/($AN$54-$AN$53))</f>
        <v>0.69565217391304346</v>
      </c>
      <c r="AU62">
        <f>(($AP$49-$AN$53)/($AN$54-$AN$53))</f>
        <v>0.34782608695652173</v>
      </c>
      <c r="AV62">
        <f>(($AQ$50-$AN$53)/($AN$54-$AN$53))</f>
        <v>0.30434782608695654</v>
      </c>
      <c r="AW62">
        <f>(($AN$53-$AO$53)/($AO$54-$AO$53))</f>
        <v>0.33333333333333331</v>
      </c>
      <c r="AX62">
        <f>(($AP$49-$AO$53)/($AO$54-$AO$53))</f>
        <v>0.66666666666666663</v>
      </c>
      <c r="AY62">
        <f>(($AQ$50-$AO$53)/($AO$54-$AO$53))</f>
        <v>0.625</v>
      </c>
      <c r="AZ62">
        <f>(($AN$54-$AP$49)/($AP$50-$AP$49))</f>
        <v>0.55555555555555558</v>
      </c>
      <c r="BA62">
        <f>(($AO$54-$AP$49)/($AP$50-$AP$49))</f>
        <v>0.29629629629629628</v>
      </c>
      <c r="BB62">
        <f>(($AQ$51-$AP$49)/($AP$50-$AP$49))</f>
        <v>0.96296296296296291</v>
      </c>
      <c r="BC62">
        <f>(($AN$54-$AQ$50)/($AQ$51-$AQ$50))</f>
        <v>0.59259259259259256</v>
      </c>
      <c r="BD62">
        <f>(($AO$54-$AQ$50)/($AQ$51-$AQ$50))</f>
        <v>0.33333333333333331</v>
      </c>
      <c r="BE62">
        <f>(($AP$49-$AQ$50)/($AQ$51-$AQ$50))</f>
        <v>3.7037037037037035E-2</v>
      </c>
      <c r="BG62">
        <v>1</v>
      </c>
      <c r="BH62">
        <v>331</v>
      </c>
      <c r="BI62">
        <f>($BH$71-$BH$68)/200</f>
        <v>9.5000000000000001E-2</v>
      </c>
      <c r="BQ62">
        <f>1-(($AO$54-$AN$53)/($AN$54-$AN$53))</f>
        <v>0.30434782608695654</v>
      </c>
      <c r="BR62">
        <f>(($AP$49-$AN$53)/($AN$54-$AN$53))</f>
        <v>0.34782608695652173</v>
      </c>
      <c r="BS62">
        <f>(($AQ$50-$AN$53)/($AN$54-$AN$53))</f>
        <v>0.30434782608695654</v>
      </c>
      <c r="BT62">
        <f>(($AN$53-$AO$53)/($AO$54-$AO$53))</f>
        <v>0.33333333333333331</v>
      </c>
      <c r="BU62">
        <f>1-(($AP$49-$AO$53)/($AO$54-$AO$53))</f>
        <v>0.33333333333333337</v>
      </c>
      <c r="BV62">
        <f>1-(($AQ$50-$AO$53)/($AO$54-$AO$53))</f>
        <v>0.375</v>
      </c>
      <c r="BW62">
        <f>1-(($AN$54-$AP$49)/($AP$50-$AP$49))</f>
        <v>0.44444444444444442</v>
      </c>
      <c r="BX62">
        <f>(($AO$54-$AP$49)/($AP$50-$AP$49))</f>
        <v>0.29629629629629628</v>
      </c>
      <c r="BY62">
        <f>1-(($AQ$51-$AP$49)/($AP$50-$AP$49))</f>
        <v>3.703703703703709E-2</v>
      </c>
      <c r="BZ62">
        <f>1-(($AN$54-$AQ$50)/($AQ$51-$AQ$50))</f>
        <v>0.40740740740740744</v>
      </c>
      <c r="CA62">
        <f>(($AO$54-$AQ$50)/($AQ$51-$AQ$50))</f>
        <v>0.33333333333333331</v>
      </c>
      <c r="CB62">
        <f>(($AP$49-$AQ$50)/($AQ$51-$AQ$50))</f>
        <v>3.7037037037037035E-2</v>
      </c>
    </row>
    <row r="63" spans="1:80" x14ac:dyDescent="0.25">
      <c r="A63">
        <v>62</v>
      </c>
      <c r="D63">
        <v>74.989845000000003</v>
      </c>
      <c r="E63" s="2">
        <v>2</v>
      </c>
      <c r="F63">
        <v>62.872681</v>
      </c>
      <c r="G63" s="3">
        <v>3</v>
      </c>
      <c r="P63">
        <v>2</v>
      </c>
      <c r="Q63" t="str">
        <f t="shared" si="0"/>
        <v>23</v>
      </c>
      <c r="R63">
        <v>4</v>
      </c>
      <c r="X63" t="s">
        <v>287</v>
      </c>
      <c r="Y63" t="s">
        <v>267</v>
      </c>
      <c r="AT63">
        <f>(($AO$55-$AN$54)/($AN$55-$AN$54))</f>
        <v>0.7142857142857143</v>
      </c>
      <c r="AU63">
        <f>(($AP$50-$AN$54)/($AN$55-$AN$54))</f>
        <v>0.42857142857142855</v>
      </c>
      <c r="AV63">
        <f>(($AQ$51-$AN$54)/($AN$55-$AN$54))</f>
        <v>0.39285714285714285</v>
      </c>
      <c r="AW63">
        <f>(($AN$54-$AO$54)/($AO$55-$AO$54))</f>
        <v>0.25925925925925924</v>
      </c>
      <c r="AX63">
        <f>(($AP$50-$AO$54)/($AO$55-$AO$54))</f>
        <v>0.70370370370370372</v>
      </c>
      <c r="AY63">
        <f>(($AQ$51-$AO$54)/($AO$55-$AO$54))</f>
        <v>0.66666666666666663</v>
      </c>
      <c r="BG63">
        <v>4</v>
      </c>
      <c r="BH63">
        <v>338</v>
      </c>
      <c r="BI63">
        <f>($BH$72-$BH$69)/200</f>
        <v>7.4999999999999997E-2</v>
      </c>
      <c r="BQ63">
        <f>1-(($AO$55-$AN$54)/($AN$55-$AN$54))</f>
        <v>0.2857142857142857</v>
      </c>
      <c r="BR63">
        <f>(($AP$50-$AN$54)/($AN$55-$AN$54))</f>
        <v>0.42857142857142855</v>
      </c>
      <c r="BS63">
        <f>(($AQ$51-$AN$54)/($AN$55-$AN$54))</f>
        <v>0.39285714285714285</v>
      </c>
      <c r="BT63">
        <f>(($AN$54-$AO$54)/($AO$55-$AO$54))</f>
        <v>0.25925925925925924</v>
      </c>
      <c r="BU63">
        <f>1-(($AP$50-$AO$54)/($AO$55-$AO$54))</f>
        <v>0.29629629629629628</v>
      </c>
      <c r="BV63">
        <f>1-(($AQ$51-$AO$54)/($AO$55-$AO$54))</f>
        <v>0.33333333333333337</v>
      </c>
    </row>
    <row r="64" spans="1:80" x14ac:dyDescent="0.25">
      <c r="A64">
        <v>63</v>
      </c>
      <c r="D64">
        <v>75.003917000000001</v>
      </c>
      <c r="E64" s="2">
        <v>2</v>
      </c>
      <c r="F64">
        <v>62.857841000000001</v>
      </c>
      <c r="G64" s="3">
        <v>3</v>
      </c>
      <c r="P64">
        <v>2</v>
      </c>
      <c r="Q64" t="str">
        <f t="shared" si="0"/>
        <v>23</v>
      </c>
      <c r="R64">
        <v>3</v>
      </c>
      <c r="X64" t="s">
        <v>287</v>
      </c>
      <c r="Y64" t="s">
        <v>264</v>
      </c>
      <c r="BG64">
        <v>3</v>
      </c>
      <c r="BH64">
        <v>340</v>
      </c>
      <c r="BI64">
        <f>($BH$73-$BH$70)/200</f>
        <v>0.08</v>
      </c>
    </row>
    <row r="65" spans="1:61" x14ac:dyDescent="0.25">
      <c r="A65">
        <v>64</v>
      </c>
      <c r="D65">
        <v>74.987731000000011</v>
      </c>
      <c r="E65" s="2">
        <v>2</v>
      </c>
      <c r="F65">
        <v>62.866996999999998</v>
      </c>
      <c r="G65" s="3">
        <v>3</v>
      </c>
      <c r="P65">
        <v>2</v>
      </c>
      <c r="Q65" t="str">
        <f t="shared" si="0"/>
        <v>23</v>
      </c>
      <c r="R65">
        <v>2</v>
      </c>
      <c r="X65" t="s">
        <v>287</v>
      </c>
      <c r="Y65" t="s">
        <v>265</v>
      </c>
      <c r="AB65" t="s">
        <v>287</v>
      </c>
      <c r="AC65" t="str">
        <f>CONCATENATE($R65,$R66,$R67,$R68)</f>
        <v>2143</v>
      </c>
      <c r="BG65">
        <v>2</v>
      </c>
      <c r="BH65">
        <v>347</v>
      </c>
      <c r="BI65">
        <f>($BH$74-$BH$71)/200</f>
        <v>8.5000000000000006E-2</v>
      </c>
    </row>
    <row r="66" spans="1:61" x14ac:dyDescent="0.25">
      <c r="A66">
        <v>65</v>
      </c>
      <c r="D66">
        <v>75.019639000000012</v>
      </c>
      <c r="E66" s="2">
        <v>2</v>
      </c>
      <c r="F66">
        <v>62.892730999999998</v>
      </c>
      <c r="G66" s="3">
        <v>3</v>
      </c>
      <c r="P66">
        <v>2</v>
      </c>
      <c r="Q66" t="str">
        <f t="shared" ref="Q66:Q129" si="2">CONCATENATE(C66,E66,G66,I66)</f>
        <v>23</v>
      </c>
      <c r="R66">
        <v>1</v>
      </c>
      <c r="X66" t="s">
        <v>287</v>
      </c>
      <c r="Y66" t="s">
        <v>266</v>
      </c>
      <c r="BG66">
        <v>1</v>
      </c>
      <c r="BH66">
        <v>354</v>
      </c>
      <c r="BI66">
        <f>($BH$75-$BH$72)/200</f>
        <v>0.11</v>
      </c>
    </row>
    <row r="67" spans="1:61" x14ac:dyDescent="0.25">
      <c r="A67">
        <v>66</v>
      </c>
      <c r="D67">
        <v>74.998505000000009</v>
      </c>
      <c r="E67" s="2">
        <v>2</v>
      </c>
      <c r="F67">
        <v>62.914676999999998</v>
      </c>
      <c r="G67" s="3">
        <v>3</v>
      </c>
      <c r="P67">
        <v>2</v>
      </c>
      <c r="Q67" t="str">
        <f t="shared" si="2"/>
        <v>23</v>
      </c>
      <c r="R67">
        <v>4</v>
      </c>
      <c r="X67" t="s">
        <v>287</v>
      </c>
      <c r="Y67" t="s">
        <v>267</v>
      </c>
      <c r="BG67">
        <v>4</v>
      </c>
      <c r="BH67">
        <v>359</v>
      </c>
      <c r="BI67">
        <f>($BH$76-$BH$73)/200</f>
        <v>7.4999999999999997E-2</v>
      </c>
    </row>
    <row r="68" spans="1:61" x14ac:dyDescent="0.25">
      <c r="A68">
        <v>67</v>
      </c>
      <c r="D68">
        <v>74.973247000000001</v>
      </c>
      <c r="E68" s="2">
        <v>2</v>
      </c>
      <c r="F68">
        <v>62.947884000000002</v>
      </c>
      <c r="G68" s="3">
        <v>3</v>
      </c>
      <c r="P68">
        <v>2</v>
      </c>
      <c r="Q68" t="str">
        <f t="shared" si="2"/>
        <v>23</v>
      </c>
      <c r="R68">
        <v>3</v>
      </c>
      <c r="X68" t="s">
        <v>287</v>
      </c>
      <c r="Y68" t="s">
        <v>264</v>
      </c>
      <c r="BG68">
        <v>3</v>
      </c>
      <c r="BH68">
        <v>363</v>
      </c>
      <c r="BI68">
        <f>($BH$77-$BH$74)/200</f>
        <v>7.4999999999999997E-2</v>
      </c>
    </row>
    <row r="69" spans="1:61" x14ac:dyDescent="0.25">
      <c r="A69">
        <v>68</v>
      </c>
      <c r="D69">
        <v>74.951649000000003</v>
      </c>
      <c r="E69" s="2">
        <v>2</v>
      </c>
      <c r="F69">
        <v>62.845993</v>
      </c>
      <c r="G69" s="3">
        <v>3</v>
      </c>
      <c r="P69">
        <v>2</v>
      </c>
      <c r="Q69" t="str">
        <f t="shared" si="2"/>
        <v>23</v>
      </c>
      <c r="R69">
        <v>2</v>
      </c>
      <c r="X69" t="s">
        <v>287</v>
      </c>
      <c r="Y69" t="s">
        <v>265</v>
      </c>
      <c r="AB69" t="s">
        <v>287</v>
      </c>
      <c r="AC69" t="str">
        <f>CONCATENATE($R69,$R70,$R71,$R72)</f>
        <v>2143</v>
      </c>
      <c r="BG69">
        <v>2</v>
      </c>
      <c r="BH69">
        <v>369</v>
      </c>
      <c r="BI69">
        <f>($BH$78-$BH$75)/200</f>
        <v>0.08</v>
      </c>
    </row>
    <row r="70" spans="1:61" x14ac:dyDescent="0.25">
      <c r="A70">
        <v>69</v>
      </c>
      <c r="D70">
        <v>74.930670000000006</v>
      </c>
      <c r="E70" s="2">
        <v>2</v>
      </c>
      <c r="P70">
        <v>1</v>
      </c>
      <c r="Q70" t="str">
        <f t="shared" si="2"/>
        <v>2</v>
      </c>
      <c r="R70">
        <v>1</v>
      </c>
      <c r="X70" t="s">
        <v>287</v>
      </c>
      <c r="Y70" t="s">
        <v>266</v>
      </c>
      <c r="BG70">
        <v>1</v>
      </c>
      <c r="BH70">
        <v>376</v>
      </c>
      <c r="BI70">
        <f>($BH$79-$BH$76)/200</f>
        <v>0.115</v>
      </c>
    </row>
    <row r="71" spans="1:61" x14ac:dyDescent="0.25">
      <c r="A71">
        <v>70</v>
      </c>
      <c r="D71">
        <v>74.984072000000012</v>
      </c>
      <c r="E71" s="2">
        <v>2</v>
      </c>
      <c r="P71">
        <v>1</v>
      </c>
      <c r="Q71" t="str">
        <f t="shared" si="2"/>
        <v>2</v>
      </c>
      <c r="R71">
        <v>4</v>
      </c>
      <c r="X71" t="s">
        <v>288</v>
      </c>
      <c r="Y71" t="s">
        <v>269</v>
      </c>
      <c r="BG71">
        <v>4</v>
      </c>
      <c r="BH71">
        <v>382</v>
      </c>
      <c r="BI71">
        <f>($BH$85-$BH$82)/200</f>
        <v>0.04</v>
      </c>
    </row>
    <row r="72" spans="1:61" x14ac:dyDescent="0.25">
      <c r="A72">
        <v>71</v>
      </c>
      <c r="D72">
        <v>74.989845000000003</v>
      </c>
      <c r="E72" s="2">
        <v>2</v>
      </c>
      <c r="P72">
        <v>1</v>
      </c>
      <c r="Q72" t="str">
        <f t="shared" si="2"/>
        <v>2</v>
      </c>
      <c r="R72">
        <v>3</v>
      </c>
      <c r="X72" t="s">
        <v>288</v>
      </c>
      <c r="Y72" t="s">
        <v>270</v>
      </c>
      <c r="BG72">
        <v>3</v>
      </c>
      <c r="BH72">
        <v>384</v>
      </c>
      <c r="BI72">
        <f>($BH$86-$BH$83)/200</f>
        <v>9.5000000000000001E-2</v>
      </c>
    </row>
    <row r="73" spans="1:61" x14ac:dyDescent="0.25">
      <c r="A73">
        <v>72</v>
      </c>
      <c r="B73">
        <v>82.541546000000011</v>
      </c>
      <c r="C73" s="4">
        <v>1</v>
      </c>
      <c r="D73">
        <v>75.006340000000009</v>
      </c>
      <c r="E73" s="2">
        <v>2</v>
      </c>
      <c r="P73">
        <v>2</v>
      </c>
      <c r="Q73" t="str">
        <f t="shared" si="2"/>
        <v>12</v>
      </c>
      <c r="R73">
        <v>2</v>
      </c>
      <c r="X73" t="s">
        <v>288</v>
      </c>
      <c r="Y73" t="s">
        <v>271</v>
      </c>
      <c r="AB73" t="s">
        <v>287</v>
      </c>
      <c r="AC73" t="str">
        <f>CONCATENATE($R73,$R74,$R75,$R76)</f>
        <v>2143</v>
      </c>
      <c r="BG73">
        <v>2</v>
      </c>
      <c r="BH73">
        <v>392</v>
      </c>
      <c r="BI73">
        <f>($BH$87-$BH$84)/200</f>
        <v>7.0000000000000007E-2</v>
      </c>
    </row>
    <row r="74" spans="1:61" x14ac:dyDescent="0.25">
      <c r="A74">
        <v>73</v>
      </c>
      <c r="B74">
        <v>82.528556000000009</v>
      </c>
      <c r="C74" s="4">
        <v>1</v>
      </c>
      <c r="P74">
        <v>1</v>
      </c>
      <c r="Q74" t="str">
        <f t="shared" si="2"/>
        <v>1</v>
      </c>
      <c r="R74">
        <v>1</v>
      </c>
      <c r="X74" t="s">
        <v>288</v>
      </c>
      <c r="Y74" t="s">
        <v>272</v>
      </c>
      <c r="BG74">
        <v>1</v>
      </c>
      <c r="BH74">
        <v>399</v>
      </c>
      <c r="BI74">
        <f>($BH$88-$BH$85)/200</f>
        <v>0.105</v>
      </c>
    </row>
    <row r="75" spans="1:61" x14ac:dyDescent="0.25">
      <c r="A75">
        <v>74</v>
      </c>
      <c r="B75">
        <v>82.524277000000012</v>
      </c>
      <c r="C75" s="4">
        <v>1</v>
      </c>
      <c r="P75">
        <v>1</v>
      </c>
      <c r="Q75" t="str">
        <f t="shared" si="2"/>
        <v>1</v>
      </c>
      <c r="R75">
        <v>4</v>
      </c>
      <c r="X75" t="s">
        <v>288</v>
      </c>
      <c r="Y75" t="s">
        <v>269</v>
      </c>
      <c r="BG75">
        <v>4</v>
      </c>
      <c r="BH75">
        <v>406</v>
      </c>
      <c r="BI75">
        <f>($BH$89-$BH$86)/200</f>
        <v>0.05</v>
      </c>
    </row>
    <row r="76" spans="1:61" x14ac:dyDescent="0.25">
      <c r="A76">
        <v>75</v>
      </c>
      <c r="B76">
        <v>82.507886000000013</v>
      </c>
      <c r="C76" s="4">
        <v>1</v>
      </c>
      <c r="H76">
        <v>77.146958000000012</v>
      </c>
      <c r="I76" s="5">
        <v>4</v>
      </c>
      <c r="P76">
        <v>2</v>
      </c>
      <c r="Q76" t="str">
        <f t="shared" si="2"/>
        <v>14</v>
      </c>
      <c r="R76">
        <v>3</v>
      </c>
      <c r="X76" t="s">
        <v>286</v>
      </c>
      <c r="Y76" t="s">
        <v>274</v>
      </c>
      <c r="BG76">
        <v>3</v>
      </c>
      <c r="BH76">
        <v>407</v>
      </c>
      <c r="BI76">
        <f>($BH$90-$BH$87)/200</f>
        <v>0.09</v>
      </c>
    </row>
    <row r="77" spans="1:61" x14ac:dyDescent="0.25">
      <c r="A77">
        <v>76</v>
      </c>
      <c r="B77">
        <v>82.515618000000003</v>
      </c>
      <c r="C77" s="4">
        <v>1</v>
      </c>
      <c r="H77">
        <v>77.174535000000006</v>
      </c>
      <c r="I77" s="5">
        <v>4</v>
      </c>
      <c r="P77">
        <v>2</v>
      </c>
      <c r="Q77" t="str">
        <f t="shared" si="2"/>
        <v>14</v>
      </c>
      <c r="R77">
        <v>2</v>
      </c>
      <c r="X77" t="s">
        <v>289</v>
      </c>
      <c r="Y77" t="s">
        <v>275</v>
      </c>
      <c r="BG77">
        <v>2</v>
      </c>
      <c r="BH77">
        <v>414</v>
      </c>
      <c r="BI77">
        <f>($BH$91-$BH$88)/200</f>
        <v>7.4999999999999997E-2</v>
      </c>
    </row>
    <row r="78" spans="1:61" x14ac:dyDescent="0.25">
      <c r="A78">
        <v>77</v>
      </c>
      <c r="B78">
        <v>82.474123000000006</v>
      </c>
      <c r="C78" s="4">
        <v>1</v>
      </c>
      <c r="H78">
        <v>77.18123700000001</v>
      </c>
      <c r="I78" s="5">
        <v>4</v>
      </c>
      <c r="P78">
        <v>2</v>
      </c>
      <c r="Q78" t="str">
        <f t="shared" si="2"/>
        <v>14</v>
      </c>
      <c r="R78">
        <v>1</v>
      </c>
      <c r="X78" t="s">
        <v>289</v>
      </c>
      <c r="Y78" t="s">
        <v>276</v>
      </c>
      <c r="BG78">
        <v>1</v>
      </c>
      <c r="BH78">
        <v>422</v>
      </c>
      <c r="BI78">
        <f>($BH$92-$BH$89)/200</f>
        <v>0.105</v>
      </c>
    </row>
    <row r="79" spans="1:61" x14ac:dyDescent="0.25">
      <c r="A79">
        <v>78</v>
      </c>
      <c r="B79">
        <v>82.416391000000004</v>
      </c>
      <c r="C79" s="4">
        <v>1</v>
      </c>
      <c r="H79">
        <v>77.138608000000005</v>
      </c>
      <c r="I79" s="5">
        <v>4</v>
      </c>
      <c r="P79">
        <v>2</v>
      </c>
      <c r="Q79" t="str">
        <f t="shared" si="2"/>
        <v>14</v>
      </c>
      <c r="R79">
        <v>4</v>
      </c>
      <c r="X79" t="s">
        <v>289</v>
      </c>
      <c r="Y79" t="s">
        <v>277</v>
      </c>
      <c r="BG79">
        <v>4</v>
      </c>
      <c r="BH79">
        <v>430</v>
      </c>
      <c r="BI79">
        <f>($BH$93-$BH$90)/200</f>
        <v>6.5000000000000002E-2</v>
      </c>
    </row>
    <row r="80" spans="1:61" x14ac:dyDescent="0.25">
      <c r="A80">
        <v>79</v>
      </c>
      <c r="B80">
        <v>82.386133999999998</v>
      </c>
      <c r="C80" s="4">
        <v>1</v>
      </c>
      <c r="H80">
        <v>77.119175000000013</v>
      </c>
      <c r="I80" s="5">
        <v>4</v>
      </c>
      <c r="P80">
        <v>2</v>
      </c>
      <c r="Q80" t="str">
        <f t="shared" si="2"/>
        <v>14</v>
      </c>
      <c r="R80" t="s">
        <v>22</v>
      </c>
      <c r="X80" t="s">
        <v>289</v>
      </c>
      <c r="Y80" t="s">
        <v>278</v>
      </c>
      <c r="BG80" t="s">
        <v>22</v>
      </c>
      <c r="BH80">
        <v>433</v>
      </c>
      <c r="BI80">
        <f>($BH$94-$BH$91)/200</f>
        <v>7.0000000000000007E-2</v>
      </c>
    </row>
    <row r="81" spans="1:61" x14ac:dyDescent="0.25">
      <c r="A81">
        <v>80</v>
      </c>
      <c r="B81">
        <v>82.541546000000011</v>
      </c>
      <c r="C81" s="4">
        <v>1</v>
      </c>
      <c r="H81">
        <v>77.116753000000003</v>
      </c>
      <c r="I81" s="5">
        <v>4</v>
      </c>
      <c r="P81">
        <v>2</v>
      </c>
      <c r="Q81" t="str">
        <f t="shared" si="2"/>
        <v>14</v>
      </c>
      <c r="R81" t="s">
        <v>22</v>
      </c>
      <c r="X81" t="s">
        <v>289</v>
      </c>
      <c r="Y81" t="s">
        <v>275</v>
      </c>
      <c r="BG81" t="s">
        <v>22</v>
      </c>
      <c r="BH81">
        <v>435</v>
      </c>
      <c r="BI81">
        <f>($BH$95-$BH$92)/200</f>
        <v>6.5000000000000002E-2</v>
      </c>
    </row>
    <row r="82" spans="1:61" x14ac:dyDescent="0.25">
      <c r="A82">
        <v>81</v>
      </c>
      <c r="F82">
        <v>82.649536000000012</v>
      </c>
      <c r="G82" s="3">
        <v>3</v>
      </c>
      <c r="H82">
        <v>77.116856000000013</v>
      </c>
      <c r="I82" s="5">
        <v>4</v>
      </c>
      <c r="P82">
        <v>2</v>
      </c>
      <c r="Q82" t="str">
        <f t="shared" si="2"/>
        <v>34</v>
      </c>
      <c r="R82">
        <v>2</v>
      </c>
      <c r="X82" t="s">
        <v>289</v>
      </c>
      <c r="Y82" t="s">
        <v>276</v>
      </c>
      <c r="AB82" t="s">
        <v>288</v>
      </c>
      <c r="AC82" t="str">
        <f>CONCATENATE($R82,$R83,$R84,$R85)</f>
        <v>2134</v>
      </c>
      <c r="BG82">
        <v>2</v>
      </c>
      <c r="BH82">
        <v>436</v>
      </c>
      <c r="BI82">
        <f>($BH$96-$BH$93)/200</f>
        <v>0.105</v>
      </c>
    </row>
    <row r="83" spans="1:61" x14ac:dyDescent="0.25">
      <c r="A83">
        <v>82</v>
      </c>
      <c r="F83">
        <v>82.647886</v>
      </c>
      <c r="G83" s="3">
        <v>3</v>
      </c>
      <c r="H83">
        <v>77.114742000000007</v>
      </c>
      <c r="I83" s="5">
        <v>4</v>
      </c>
      <c r="P83">
        <v>2</v>
      </c>
      <c r="Q83" t="str">
        <f t="shared" si="2"/>
        <v>34</v>
      </c>
      <c r="R83">
        <v>1</v>
      </c>
      <c r="X83" t="s">
        <v>289</v>
      </c>
      <c r="Y83" t="s">
        <v>277</v>
      </c>
      <c r="BG83">
        <v>1</v>
      </c>
      <c r="BH83">
        <v>437</v>
      </c>
      <c r="BI83">
        <f>($BH$97-$BH$94)/200</f>
        <v>0.08</v>
      </c>
    </row>
    <row r="84" spans="1:61" x14ac:dyDescent="0.25">
      <c r="A84">
        <v>83</v>
      </c>
      <c r="F84">
        <v>82.586649000000008</v>
      </c>
      <c r="G84" s="3">
        <v>3</v>
      </c>
      <c r="H84">
        <v>77.210309000000009</v>
      </c>
      <c r="I84" s="5">
        <v>4</v>
      </c>
      <c r="P84">
        <v>2</v>
      </c>
      <c r="Q84" t="str">
        <f t="shared" si="2"/>
        <v>34</v>
      </c>
      <c r="R84">
        <v>3</v>
      </c>
      <c r="X84" t="s">
        <v>289</v>
      </c>
      <c r="Y84" t="s">
        <v>278</v>
      </c>
      <c r="BG84">
        <v>3</v>
      </c>
      <c r="BH84">
        <v>444</v>
      </c>
      <c r="BI84">
        <f>($BH$98-$BH$95)/200</f>
        <v>6.5000000000000002E-2</v>
      </c>
    </row>
    <row r="85" spans="1:61" x14ac:dyDescent="0.25">
      <c r="A85">
        <v>84</v>
      </c>
      <c r="F85">
        <v>82.606082000000001</v>
      </c>
      <c r="G85" s="3">
        <v>3</v>
      </c>
      <c r="H85">
        <v>77.146958000000012</v>
      </c>
      <c r="I85" s="5">
        <v>4</v>
      </c>
      <c r="P85">
        <v>2</v>
      </c>
      <c r="Q85" t="str">
        <f t="shared" si="2"/>
        <v>34</v>
      </c>
      <c r="R85">
        <v>4</v>
      </c>
      <c r="X85" t="s">
        <v>289</v>
      </c>
      <c r="Y85" t="s">
        <v>275</v>
      </c>
      <c r="BG85">
        <v>4</v>
      </c>
      <c r="BH85">
        <v>444</v>
      </c>
      <c r="BI85">
        <f>($BH$99-$BH$96)/200</f>
        <v>6.5000000000000002E-2</v>
      </c>
    </row>
    <row r="86" spans="1:61" x14ac:dyDescent="0.25">
      <c r="A86">
        <v>85</v>
      </c>
      <c r="F86">
        <v>82.672730999999999</v>
      </c>
      <c r="G86" s="3">
        <v>3</v>
      </c>
      <c r="P86">
        <v>1</v>
      </c>
      <c r="Q86" t="str">
        <f t="shared" si="2"/>
        <v>3</v>
      </c>
      <c r="R86">
        <v>2</v>
      </c>
      <c r="X86" t="s">
        <v>289</v>
      </c>
      <c r="Y86" t="s">
        <v>276</v>
      </c>
      <c r="AB86" t="s">
        <v>288</v>
      </c>
      <c r="AC86" t="str">
        <f>CONCATENATE($R86,$R87,$R88,$R89)</f>
        <v>2134</v>
      </c>
      <c r="BG86">
        <v>2</v>
      </c>
      <c r="BH86">
        <v>456</v>
      </c>
      <c r="BI86">
        <f>($BH$100-$BH$97)/200</f>
        <v>0.11</v>
      </c>
    </row>
    <row r="87" spans="1:61" x14ac:dyDescent="0.25">
      <c r="A87">
        <v>86</v>
      </c>
      <c r="D87">
        <v>97.348298</v>
      </c>
      <c r="E87" s="2">
        <v>2</v>
      </c>
      <c r="F87">
        <v>82.591288000000006</v>
      </c>
      <c r="G87" s="3">
        <v>3</v>
      </c>
      <c r="P87">
        <v>2</v>
      </c>
      <c r="Q87" t="str">
        <f t="shared" si="2"/>
        <v>23</v>
      </c>
      <c r="R87">
        <v>1</v>
      </c>
      <c r="X87" t="s">
        <v>289</v>
      </c>
      <c r="Y87" t="s">
        <v>277</v>
      </c>
      <c r="BG87">
        <v>1</v>
      </c>
      <c r="BH87">
        <v>458</v>
      </c>
      <c r="BI87">
        <f>($BH$101-$BH$98)/200</f>
        <v>9.5000000000000001E-2</v>
      </c>
    </row>
    <row r="88" spans="1:61" x14ac:dyDescent="0.25">
      <c r="A88">
        <v>87</v>
      </c>
      <c r="D88">
        <v>97.376958999999999</v>
      </c>
      <c r="E88" s="2">
        <v>2</v>
      </c>
      <c r="F88">
        <v>82.649536000000012</v>
      </c>
      <c r="G88" s="3">
        <v>3</v>
      </c>
      <c r="P88">
        <v>2</v>
      </c>
      <c r="Q88" t="str">
        <f t="shared" si="2"/>
        <v>23</v>
      </c>
      <c r="R88">
        <v>3</v>
      </c>
      <c r="X88" t="s">
        <v>289</v>
      </c>
      <c r="Y88" t="s">
        <v>278</v>
      </c>
      <c r="BG88">
        <v>3</v>
      </c>
      <c r="BH88">
        <v>465</v>
      </c>
      <c r="BI88">
        <f>($BH$102-$BH$99)/200</f>
        <v>9.5000000000000001E-2</v>
      </c>
    </row>
    <row r="89" spans="1:61" x14ac:dyDescent="0.25">
      <c r="A89">
        <v>88</v>
      </c>
      <c r="D89">
        <v>97.330258000000015</v>
      </c>
      <c r="E89" s="2">
        <v>2</v>
      </c>
      <c r="F89">
        <v>82.649536000000012</v>
      </c>
      <c r="G89" s="3">
        <v>3</v>
      </c>
      <c r="P89">
        <v>2</v>
      </c>
      <c r="Q89" t="str">
        <f t="shared" si="2"/>
        <v>23</v>
      </c>
      <c r="R89">
        <v>4</v>
      </c>
      <c r="X89" t="s">
        <v>289</v>
      </c>
      <c r="Y89" t="s">
        <v>275</v>
      </c>
      <c r="BG89">
        <v>4</v>
      </c>
      <c r="BH89">
        <v>466</v>
      </c>
      <c r="BI89">
        <f>($BH$103-$BH$100)/200</f>
        <v>9.5000000000000001E-2</v>
      </c>
    </row>
    <row r="90" spans="1:61" x14ac:dyDescent="0.25">
      <c r="A90">
        <v>89</v>
      </c>
      <c r="D90">
        <v>97.334174000000004</v>
      </c>
      <c r="E90" s="2">
        <v>2</v>
      </c>
      <c r="F90">
        <v>82.649536000000012</v>
      </c>
      <c r="G90" s="3">
        <v>3</v>
      </c>
      <c r="P90">
        <v>2</v>
      </c>
      <c r="Q90" t="str">
        <f t="shared" si="2"/>
        <v>23</v>
      </c>
      <c r="R90">
        <v>1</v>
      </c>
      <c r="X90" t="s">
        <v>289</v>
      </c>
      <c r="Y90" t="s">
        <v>276</v>
      </c>
      <c r="AB90" t="s">
        <v>289</v>
      </c>
      <c r="AC90" t="str">
        <f>CONCATENATE($R90,$R91,$R92,$R93)</f>
        <v>1234</v>
      </c>
      <c r="BG90">
        <v>1</v>
      </c>
      <c r="BH90">
        <v>476</v>
      </c>
      <c r="BI90">
        <f>($BH$104-$BH$101)/200</f>
        <v>0.12</v>
      </c>
    </row>
    <row r="91" spans="1:61" x14ac:dyDescent="0.25">
      <c r="A91">
        <v>90</v>
      </c>
      <c r="D91">
        <v>97.31680200000001</v>
      </c>
      <c r="E91" s="2">
        <v>2</v>
      </c>
      <c r="P91">
        <v>1</v>
      </c>
      <c r="Q91" t="str">
        <f t="shared" si="2"/>
        <v>2</v>
      </c>
      <c r="R91">
        <v>2</v>
      </c>
      <c r="X91" t="s">
        <v>289</v>
      </c>
      <c r="Y91" t="s">
        <v>277</v>
      </c>
      <c r="BG91">
        <v>2</v>
      </c>
      <c r="BH91">
        <v>480</v>
      </c>
      <c r="BI91">
        <f>($BH$105-$BH$102)/200</f>
        <v>7.0000000000000007E-2</v>
      </c>
    </row>
    <row r="92" spans="1:61" x14ac:dyDescent="0.25">
      <c r="A92">
        <v>91</v>
      </c>
      <c r="D92">
        <v>97.341235000000012</v>
      </c>
      <c r="E92" s="2">
        <v>2</v>
      </c>
      <c r="P92">
        <v>1</v>
      </c>
      <c r="Q92" t="str">
        <f t="shared" si="2"/>
        <v>2</v>
      </c>
      <c r="R92">
        <v>3</v>
      </c>
      <c r="X92" t="s">
        <v>289</v>
      </c>
      <c r="Y92" t="s">
        <v>278</v>
      </c>
      <c r="BG92">
        <v>3</v>
      </c>
      <c r="BH92">
        <v>487</v>
      </c>
      <c r="BI92">
        <f>($BH$106-$BH$103)/200</f>
        <v>0.08</v>
      </c>
    </row>
    <row r="93" spans="1:61" x14ac:dyDescent="0.25">
      <c r="A93">
        <v>92</v>
      </c>
      <c r="D93">
        <v>97.325568000000004</v>
      </c>
      <c r="E93" s="2">
        <v>2</v>
      </c>
      <c r="P93">
        <v>1</v>
      </c>
      <c r="Q93" t="str">
        <f t="shared" si="2"/>
        <v>2</v>
      </c>
      <c r="R93">
        <v>4</v>
      </c>
      <c r="X93" t="s">
        <v>289</v>
      </c>
      <c r="Y93" t="s">
        <v>275</v>
      </c>
      <c r="BG93">
        <v>4</v>
      </c>
      <c r="BH93">
        <v>489</v>
      </c>
      <c r="BI93">
        <f>($BH$107-$BH$104)/200</f>
        <v>8.5000000000000006E-2</v>
      </c>
    </row>
    <row r="94" spans="1:61" x14ac:dyDescent="0.25">
      <c r="A94">
        <v>93</v>
      </c>
      <c r="D94">
        <v>97.329741000000013</v>
      </c>
      <c r="E94" s="2">
        <v>2</v>
      </c>
      <c r="P94">
        <v>1</v>
      </c>
      <c r="Q94" t="str">
        <f t="shared" si="2"/>
        <v>2</v>
      </c>
      <c r="R94">
        <v>1</v>
      </c>
      <c r="X94" t="s">
        <v>289</v>
      </c>
      <c r="Y94" t="s">
        <v>276</v>
      </c>
      <c r="AB94" t="s">
        <v>289</v>
      </c>
      <c r="AC94" t="str">
        <f>CONCATENATE($R94,$R95,$R96,$R97)</f>
        <v>1234</v>
      </c>
      <c r="BG94">
        <v>1</v>
      </c>
      <c r="BH94">
        <v>494</v>
      </c>
      <c r="BI94">
        <f>($BH$108-$BH$105)/200</f>
        <v>0.125</v>
      </c>
    </row>
    <row r="95" spans="1:61" x14ac:dyDescent="0.25">
      <c r="A95">
        <v>94</v>
      </c>
      <c r="D95">
        <v>97.328606000000008</v>
      </c>
      <c r="E95" s="2">
        <v>2</v>
      </c>
      <c r="P95">
        <v>1</v>
      </c>
      <c r="Q95" t="str">
        <f t="shared" si="2"/>
        <v>2</v>
      </c>
      <c r="R95">
        <v>2</v>
      </c>
      <c r="X95" t="s">
        <v>289</v>
      </c>
      <c r="Y95" t="s">
        <v>277</v>
      </c>
      <c r="BG95">
        <v>2</v>
      </c>
      <c r="BH95">
        <v>500</v>
      </c>
      <c r="BI95">
        <f>($BH$109-$BH$106)/200</f>
        <v>7.0000000000000007E-2</v>
      </c>
    </row>
    <row r="96" spans="1:61" x14ac:dyDescent="0.25">
      <c r="A96">
        <v>95</v>
      </c>
      <c r="D96">
        <v>97.348298</v>
      </c>
      <c r="E96" s="2">
        <v>2</v>
      </c>
      <c r="P96">
        <v>1</v>
      </c>
      <c r="Q96" t="str">
        <f t="shared" si="2"/>
        <v>2</v>
      </c>
      <c r="R96">
        <v>3</v>
      </c>
      <c r="X96" t="s">
        <v>289</v>
      </c>
      <c r="Y96" t="s">
        <v>278</v>
      </c>
      <c r="BG96">
        <v>3</v>
      </c>
      <c r="BH96">
        <v>510</v>
      </c>
      <c r="BI96">
        <f>($BH$110-$BH$107)/200</f>
        <v>7.0000000000000007E-2</v>
      </c>
    </row>
    <row r="97" spans="1:61" x14ac:dyDescent="0.25">
      <c r="A97">
        <v>96</v>
      </c>
      <c r="B97">
        <v>107.13479500000001</v>
      </c>
      <c r="C97" s="4">
        <v>1</v>
      </c>
      <c r="P97">
        <v>1</v>
      </c>
      <c r="Q97" t="str">
        <f t="shared" si="2"/>
        <v>1</v>
      </c>
      <c r="R97">
        <v>4</v>
      </c>
      <c r="X97" t="s">
        <v>289</v>
      </c>
      <c r="Y97" t="s">
        <v>275</v>
      </c>
      <c r="BG97">
        <v>4</v>
      </c>
      <c r="BH97">
        <v>510</v>
      </c>
      <c r="BI97">
        <f>($BH$111-$BH$108)/200</f>
        <v>7.4999999999999997E-2</v>
      </c>
    </row>
    <row r="98" spans="1:61" x14ac:dyDescent="0.25">
      <c r="A98">
        <v>97</v>
      </c>
      <c r="B98">
        <v>107.12195800000001</v>
      </c>
      <c r="C98" s="4">
        <v>1</v>
      </c>
      <c r="P98">
        <v>1</v>
      </c>
      <c r="Q98" t="str">
        <f t="shared" si="2"/>
        <v>1</v>
      </c>
      <c r="R98">
        <v>1</v>
      </c>
      <c r="X98" t="s">
        <v>289</v>
      </c>
      <c r="Y98" t="s">
        <v>276</v>
      </c>
      <c r="AB98" t="s">
        <v>289</v>
      </c>
      <c r="AC98" t="str">
        <f>CONCATENATE($R98,$R99,$R100,$R101)</f>
        <v>1234</v>
      </c>
      <c r="BG98">
        <v>1</v>
      </c>
      <c r="BH98">
        <v>513</v>
      </c>
      <c r="BI98">
        <f>($BH$112-$BH$109)/200</f>
        <v>0.115</v>
      </c>
    </row>
    <row r="99" spans="1:61" x14ac:dyDescent="0.25">
      <c r="A99">
        <v>98</v>
      </c>
      <c r="B99">
        <v>107.099795</v>
      </c>
      <c r="C99" s="4">
        <v>1</v>
      </c>
      <c r="P99">
        <v>1</v>
      </c>
      <c r="Q99" t="str">
        <f t="shared" si="2"/>
        <v>1</v>
      </c>
      <c r="R99">
        <v>2</v>
      </c>
      <c r="X99" t="s">
        <v>289</v>
      </c>
      <c r="Y99" t="s">
        <v>277</v>
      </c>
      <c r="BG99">
        <v>2</v>
      </c>
      <c r="BH99">
        <v>523</v>
      </c>
      <c r="BI99">
        <f>($BH$113-$BH$110)/200</f>
        <v>9.5000000000000001E-2</v>
      </c>
    </row>
    <row r="100" spans="1:61" x14ac:dyDescent="0.25">
      <c r="A100">
        <v>99</v>
      </c>
      <c r="B100">
        <v>107.10149200000001</v>
      </c>
      <c r="C100" s="4">
        <v>1</v>
      </c>
      <c r="P100">
        <v>1</v>
      </c>
      <c r="Q100" t="str">
        <f t="shared" si="2"/>
        <v>1</v>
      </c>
      <c r="R100">
        <v>3</v>
      </c>
      <c r="X100" t="s">
        <v>289</v>
      </c>
      <c r="Y100" t="s">
        <v>278</v>
      </c>
      <c r="BG100">
        <v>3</v>
      </c>
      <c r="BH100">
        <v>532</v>
      </c>
      <c r="BI100">
        <f>($BH$114-$BH$111)/200</f>
        <v>6.5000000000000002E-2</v>
      </c>
    </row>
    <row r="101" spans="1:61" x14ac:dyDescent="0.25">
      <c r="A101">
        <v>100</v>
      </c>
      <c r="B101">
        <v>107.07876100000001</v>
      </c>
      <c r="C101" s="4">
        <v>1</v>
      </c>
      <c r="P101">
        <v>1</v>
      </c>
      <c r="Q101" t="str">
        <f t="shared" si="2"/>
        <v>1</v>
      </c>
      <c r="R101">
        <v>4</v>
      </c>
      <c r="X101" t="s">
        <v>289</v>
      </c>
      <c r="Y101" t="s">
        <v>275</v>
      </c>
      <c r="BG101">
        <v>4</v>
      </c>
      <c r="BH101">
        <v>532</v>
      </c>
      <c r="BI101">
        <f>($BH$115-$BH$112)/200</f>
        <v>6.5000000000000002E-2</v>
      </c>
    </row>
    <row r="102" spans="1:61" x14ac:dyDescent="0.25">
      <c r="A102">
        <v>101</v>
      </c>
      <c r="B102">
        <v>107.082526</v>
      </c>
      <c r="C102" s="4">
        <v>1</v>
      </c>
      <c r="H102">
        <v>102.128556</v>
      </c>
      <c r="I102" s="5">
        <v>4</v>
      </c>
      <c r="P102">
        <v>2</v>
      </c>
      <c r="Q102" t="str">
        <f t="shared" si="2"/>
        <v>14</v>
      </c>
      <c r="R102">
        <v>1</v>
      </c>
      <c r="X102" t="s">
        <v>287</v>
      </c>
      <c r="Y102" t="s">
        <v>267</v>
      </c>
      <c r="AB102" t="s">
        <v>289</v>
      </c>
      <c r="AC102" t="str">
        <f>CONCATENATE($R102,$R103,$R104,$R105)</f>
        <v>1234</v>
      </c>
      <c r="BG102">
        <v>1</v>
      </c>
      <c r="BH102">
        <v>542</v>
      </c>
      <c r="BI102">
        <f>($BH$121-$BH$118)/200</f>
        <v>0.05</v>
      </c>
    </row>
    <row r="103" spans="1:61" x14ac:dyDescent="0.25">
      <c r="A103">
        <v>102</v>
      </c>
      <c r="B103">
        <v>107.122061</v>
      </c>
      <c r="C103" s="4">
        <v>1</v>
      </c>
      <c r="H103">
        <v>102.151543</v>
      </c>
      <c r="I103" s="5">
        <v>4</v>
      </c>
      <c r="P103">
        <v>2</v>
      </c>
      <c r="Q103" t="str">
        <f t="shared" si="2"/>
        <v>14</v>
      </c>
      <c r="R103">
        <v>2</v>
      </c>
      <c r="X103" t="s">
        <v>287</v>
      </c>
      <c r="Y103" t="s">
        <v>264</v>
      </c>
      <c r="BG103">
        <v>2</v>
      </c>
      <c r="BH103">
        <v>551</v>
      </c>
      <c r="BI103">
        <f>($BH$122-$BH$119)/200</f>
        <v>0.09</v>
      </c>
    </row>
    <row r="104" spans="1:61" x14ac:dyDescent="0.25">
      <c r="A104">
        <v>103</v>
      </c>
      <c r="B104">
        <v>107.09824600000002</v>
      </c>
      <c r="C104" s="4">
        <v>1</v>
      </c>
      <c r="H104">
        <v>102.14757600000002</v>
      </c>
      <c r="I104" s="5">
        <v>4</v>
      </c>
      <c r="P104">
        <v>2</v>
      </c>
      <c r="Q104" t="str">
        <f t="shared" si="2"/>
        <v>14</v>
      </c>
      <c r="R104">
        <v>3</v>
      </c>
      <c r="X104" t="s">
        <v>287</v>
      </c>
      <c r="Y104" t="s">
        <v>265</v>
      </c>
      <c r="BG104">
        <v>3</v>
      </c>
      <c r="BH104">
        <v>556</v>
      </c>
      <c r="BI104">
        <f>($BH$123-$BH$120)/200</f>
        <v>9.5000000000000001E-2</v>
      </c>
    </row>
    <row r="105" spans="1:61" x14ac:dyDescent="0.25">
      <c r="A105">
        <v>104</v>
      </c>
      <c r="B105">
        <v>107.13479500000001</v>
      </c>
      <c r="C105" s="4">
        <v>1</v>
      </c>
      <c r="F105">
        <v>107.15731700000001</v>
      </c>
      <c r="G105" s="3">
        <v>3</v>
      </c>
      <c r="H105">
        <v>102.076958</v>
      </c>
      <c r="I105" s="5">
        <v>4</v>
      </c>
      <c r="P105">
        <v>3</v>
      </c>
      <c r="Q105" t="str">
        <f t="shared" si="2"/>
        <v>134</v>
      </c>
      <c r="R105">
        <v>4</v>
      </c>
      <c r="X105" t="s">
        <v>287</v>
      </c>
      <c r="Y105" t="s">
        <v>266</v>
      </c>
      <c r="BG105">
        <v>4</v>
      </c>
      <c r="BH105">
        <v>556</v>
      </c>
      <c r="BI105">
        <f>($BH$124-$BH$121)/200</f>
        <v>0.11</v>
      </c>
    </row>
    <row r="106" spans="1:61" x14ac:dyDescent="0.25">
      <c r="A106">
        <v>105</v>
      </c>
      <c r="F106">
        <v>107.121802</v>
      </c>
      <c r="G106" s="3">
        <v>3</v>
      </c>
      <c r="H106">
        <v>102.06948300000001</v>
      </c>
      <c r="I106" s="5">
        <v>4</v>
      </c>
      <c r="P106">
        <v>2</v>
      </c>
      <c r="Q106" t="str">
        <f t="shared" si="2"/>
        <v>34</v>
      </c>
      <c r="R106">
        <v>1</v>
      </c>
      <c r="X106" t="s">
        <v>287</v>
      </c>
      <c r="Y106" t="s">
        <v>267</v>
      </c>
      <c r="AB106" t="s">
        <v>289</v>
      </c>
      <c r="AC106" t="str">
        <f>CONCATENATE($R106,$R107,$R108,$R109)</f>
        <v>1234</v>
      </c>
      <c r="BG106">
        <v>1</v>
      </c>
      <c r="BH106">
        <v>567</v>
      </c>
      <c r="BI106">
        <f>($BH$125-$BH$122)/200</f>
        <v>0.05</v>
      </c>
    </row>
    <row r="107" spans="1:61" x14ac:dyDescent="0.25">
      <c r="A107">
        <v>106</v>
      </c>
      <c r="F107">
        <v>107.16937900000001</v>
      </c>
      <c r="G107" s="3">
        <v>3</v>
      </c>
      <c r="H107">
        <v>102.09969000000001</v>
      </c>
      <c r="I107" s="5">
        <v>4</v>
      </c>
      <c r="P107">
        <v>2</v>
      </c>
      <c r="Q107" t="str">
        <f t="shared" si="2"/>
        <v>34</v>
      </c>
      <c r="R107">
        <v>2</v>
      </c>
      <c r="X107" t="s">
        <v>287</v>
      </c>
      <c r="Y107" t="s">
        <v>264</v>
      </c>
      <c r="BG107">
        <v>2</v>
      </c>
      <c r="BH107">
        <v>573</v>
      </c>
      <c r="BI107">
        <f>($BH$126-$BH$123)/200</f>
        <v>0.08</v>
      </c>
    </row>
    <row r="108" spans="1:61" x14ac:dyDescent="0.25">
      <c r="A108">
        <v>107</v>
      </c>
      <c r="F108">
        <v>107.19164900000001</v>
      </c>
      <c r="G108" s="3">
        <v>3</v>
      </c>
      <c r="H108">
        <v>102.12036000000001</v>
      </c>
      <c r="I108" s="5">
        <v>4</v>
      </c>
      <c r="P108">
        <v>2</v>
      </c>
      <c r="Q108" t="str">
        <f t="shared" si="2"/>
        <v>34</v>
      </c>
      <c r="R108">
        <v>3</v>
      </c>
      <c r="X108" t="s">
        <v>287</v>
      </c>
      <c r="Y108" t="s">
        <v>265</v>
      </c>
      <c r="BG108">
        <v>3</v>
      </c>
      <c r="BH108">
        <v>581</v>
      </c>
      <c r="BI108">
        <f>($BH$127-$BH$124)/200</f>
        <v>7.4999999999999997E-2</v>
      </c>
    </row>
    <row r="109" spans="1:61" x14ac:dyDescent="0.25">
      <c r="A109">
        <v>108</v>
      </c>
      <c r="F109">
        <v>107.20133800000001</v>
      </c>
      <c r="G109" s="3">
        <v>3</v>
      </c>
      <c r="H109">
        <v>102.19314200000001</v>
      </c>
      <c r="I109" s="5">
        <v>4</v>
      </c>
      <c r="P109">
        <v>2</v>
      </c>
      <c r="Q109" t="str">
        <f t="shared" si="2"/>
        <v>34</v>
      </c>
      <c r="R109">
        <v>4</v>
      </c>
      <c r="X109" t="s">
        <v>286</v>
      </c>
      <c r="Y109" t="s">
        <v>268</v>
      </c>
      <c r="BG109">
        <v>4</v>
      </c>
      <c r="BH109">
        <v>581</v>
      </c>
      <c r="BI109">
        <f>($BH$128-$BH$125)/200</f>
        <v>0.105</v>
      </c>
    </row>
    <row r="110" spans="1:61" x14ac:dyDescent="0.25">
      <c r="A110">
        <v>109</v>
      </c>
      <c r="F110">
        <v>107.19865700000001</v>
      </c>
      <c r="G110" s="3">
        <v>3</v>
      </c>
      <c r="H110">
        <v>102.128556</v>
      </c>
      <c r="I110" s="5">
        <v>4</v>
      </c>
      <c r="P110">
        <v>2</v>
      </c>
      <c r="Q110" t="str">
        <f t="shared" si="2"/>
        <v>34</v>
      </c>
      <c r="R110">
        <v>1</v>
      </c>
      <c r="X110" t="s">
        <v>288</v>
      </c>
      <c r="Y110" t="s">
        <v>269</v>
      </c>
      <c r="AB110" t="s">
        <v>289</v>
      </c>
      <c r="AC110" t="str">
        <f>CONCATENATE($R110,$R111,$R112,$R113)</f>
        <v>1234</v>
      </c>
      <c r="BG110">
        <v>1</v>
      </c>
      <c r="BH110">
        <v>587</v>
      </c>
      <c r="BI110">
        <f>($BH$129-$BH$126)/200</f>
        <v>0.05</v>
      </c>
    </row>
    <row r="111" spans="1:61" x14ac:dyDescent="0.25">
      <c r="A111">
        <v>110</v>
      </c>
      <c r="D111">
        <v>123.932524</v>
      </c>
      <c r="E111" s="2">
        <v>2</v>
      </c>
      <c r="F111">
        <v>107.174071</v>
      </c>
      <c r="G111" s="3">
        <v>3</v>
      </c>
      <c r="P111">
        <v>2</v>
      </c>
      <c r="Q111" t="str">
        <f t="shared" si="2"/>
        <v>23</v>
      </c>
      <c r="R111">
        <v>2</v>
      </c>
      <c r="X111" t="s">
        <v>288</v>
      </c>
      <c r="Y111" t="s">
        <v>270</v>
      </c>
      <c r="BG111">
        <v>2</v>
      </c>
      <c r="BH111">
        <v>596</v>
      </c>
      <c r="BI111">
        <f>($BH$130-$BH$127)/200</f>
        <v>9.5000000000000001E-2</v>
      </c>
    </row>
    <row r="112" spans="1:61" x14ac:dyDescent="0.25">
      <c r="A112">
        <v>111</v>
      </c>
      <c r="D112">
        <v>123.93829600000001</v>
      </c>
      <c r="E112" s="2">
        <v>2</v>
      </c>
      <c r="F112">
        <v>107.23649500000001</v>
      </c>
      <c r="G112" s="3">
        <v>3</v>
      </c>
      <c r="P112">
        <v>2</v>
      </c>
      <c r="Q112" t="str">
        <f t="shared" si="2"/>
        <v>23</v>
      </c>
      <c r="R112">
        <v>3</v>
      </c>
      <c r="X112" t="s">
        <v>288</v>
      </c>
      <c r="Y112" t="s">
        <v>271</v>
      </c>
      <c r="BG112">
        <v>3</v>
      </c>
      <c r="BH112">
        <v>604</v>
      </c>
      <c r="BI112">
        <f>($BH$131-$BH$128)/200</f>
        <v>7.4999999999999997E-2</v>
      </c>
    </row>
    <row r="113" spans="1:61" x14ac:dyDescent="0.25">
      <c r="A113">
        <v>112</v>
      </c>
      <c r="D113">
        <v>123.94314400000002</v>
      </c>
      <c r="E113" s="2">
        <v>2</v>
      </c>
      <c r="F113">
        <v>107.15731700000001</v>
      </c>
      <c r="G113" s="3">
        <v>3</v>
      </c>
      <c r="P113">
        <v>2</v>
      </c>
      <c r="Q113" t="str">
        <f t="shared" si="2"/>
        <v>23</v>
      </c>
      <c r="R113">
        <v>4</v>
      </c>
      <c r="X113" t="s">
        <v>288</v>
      </c>
      <c r="Y113" t="s">
        <v>272</v>
      </c>
      <c r="BG113">
        <v>4</v>
      </c>
      <c r="BH113">
        <v>606</v>
      </c>
      <c r="BI113">
        <f>($BH$132-$BH$129)/200</f>
        <v>0.115</v>
      </c>
    </row>
    <row r="114" spans="1:61" x14ac:dyDescent="0.25">
      <c r="A114">
        <v>113</v>
      </c>
      <c r="D114">
        <v>123.91778000000001</v>
      </c>
      <c r="E114" s="2">
        <v>2</v>
      </c>
      <c r="P114">
        <v>1</v>
      </c>
      <c r="Q114" t="str">
        <f t="shared" si="2"/>
        <v>2</v>
      </c>
      <c r="R114">
        <v>1</v>
      </c>
      <c r="X114" t="s">
        <v>288</v>
      </c>
      <c r="Y114" t="s">
        <v>269</v>
      </c>
      <c r="BG114">
        <v>1</v>
      </c>
      <c r="BH114">
        <v>609</v>
      </c>
      <c r="BI114">
        <f>($BH$133-$BH$130)/200</f>
        <v>5.5E-2</v>
      </c>
    </row>
    <row r="115" spans="1:61" x14ac:dyDescent="0.25">
      <c r="A115">
        <v>114</v>
      </c>
      <c r="D115">
        <v>123.90964000000001</v>
      </c>
      <c r="E115" s="2">
        <v>2</v>
      </c>
      <c r="P115">
        <v>1</v>
      </c>
      <c r="Q115" t="str">
        <f t="shared" si="2"/>
        <v>2</v>
      </c>
      <c r="R115">
        <v>2</v>
      </c>
      <c r="X115" t="s">
        <v>286</v>
      </c>
      <c r="Y115" t="s">
        <v>274</v>
      </c>
      <c r="BG115">
        <v>2</v>
      </c>
      <c r="BH115">
        <v>617</v>
      </c>
      <c r="BI115">
        <f>($BH$134-$BH$131)/200</f>
        <v>0.09</v>
      </c>
    </row>
    <row r="116" spans="1:61" x14ac:dyDescent="0.25">
      <c r="A116">
        <v>115</v>
      </c>
      <c r="D116">
        <v>123.881136</v>
      </c>
      <c r="E116" s="2">
        <v>2</v>
      </c>
      <c r="P116">
        <v>1</v>
      </c>
      <c r="Q116" t="str">
        <f t="shared" si="2"/>
        <v>2</v>
      </c>
      <c r="R116" t="s">
        <v>22</v>
      </c>
      <c r="X116" t="s">
        <v>289</v>
      </c>
      <c r="Y116" t="s">
        <v>275</v>
      </c>
      <c r="BG116" t="s">
        <v>22</v>
      </c>
      <c r="BH116">
        <v>623</v>
      </c>
      <c r="BI116">
        <f>($BH$135-$BH$132)/200</f>
        <v>6.5000000000000002E-2</v>
      </c>
    </row>
    <row r="117" spans="1:61" x14ac:dyDescent="0.25">
      <c r="A117">
        <v>116</v>
      </c>
      <c r="D117">
        <v>123.977576</v>
      </c>
      <c r="E117" s="2">
        <v>2</v>
      </c>
      <c r="P117">
        <v>1</v>
      </c>
      <c r="Q117" t="str">
        <f t="shared" si="2"/>
        <v>2</v>
      </c>
      <c r="R117" t="s">
        <v>22</v>
      </c>
      <c r="X117" t="s">
        <v>289</v>
      </c>
      <c r="Y117" t="s">
        <v>276</v>
      </c>
      <c r="BG117" t="s">
        <v>22</v>
      </c>
      <c r="BH117">
        <v>625</v>
      </c>
      <c r="BI117">
        <f>($BH$136-$BH$133)/200</f>
        <v>0.105</v>
      </c>
    </row>
    <row r="118" spans="1:61" x14ac:dyDescent="0.25">
      <c r="A118">
        <v>117</v>
      </c>
      <c r="D118">
        <v>123.984328</v>
      </c>
      <c r="E118" s="2">
        <v>2</v>
      </c>
      <c r="P118">
        <v>1</v>
      </c>
      <c r="Q118" t="str">
        <f t="shared" si="2"/>
        <v>2</v>
      </c>
      <c r="R118">
        <v>2</v>
      </c>
      <c r="X118" t="s">
        <v>289</v>
      </c>
      <c r="Y118" t="s">
        <v>277</v>
      </c>
      <c r="AB118" t="s">
        <v>287</v>
      </c>
      <c r="AC118" t="str">
        <f>CONCATENATE($R118,$R119,$R120,$R121)</f>
        <v>2143</v>
      </c>
      <c r="BG118">
        <v>2</v>
      </c>
      <c r="BH118">
        <v>626</v>
      </c>
      <c r="BI118">
        <f>($BH$137-$BH$134)/200</f>
        <v>5.5E-2</v>
      </c>
    </row>
    <row r="119" spans="1:61" x14ac:dyDescent="0.25">
      <c r="A119">
        <v>118</v>
      </c>
      <c r="B119">
        <v>131.40747300000001</v>
      </c>
      <c r="C119" s="4">
        <v>1</v>
      </c>
      <c r="D119">
        <v>123.932524</v>
      </c>
      <c r="E119" s="2">
        <v>2</v>
      </c>
      <c r="P119">
        <v>2</v>
      </c>
      <c r="Q119" t="str">
        <f t="shared" si="2"/>
        <v>12</v>
      </c>
      <c r="R119">
        <v>1</v>
      </c>
      <c r="X119" t="s">
        <v>289</v>
      </c>
      <c r="Y119" t="s">
        <v>278</v>
      </c>
      <c r="BG119">
        <v>1</v>
      </c>
      <c r="BH119">
        <v>631</v>
      </c>
      <c r="BI119">
        <f>($BH$138-$BH$135)/200</f>
        <v>9.5000000000000001E-2</v>
      </c>
    </row>
    <row r="120" spans="1:61" x14ac:dyDescent="0.25">
      <c r="A120">
        <v>119</v>
      </c>
      <c r="B120">
        <v>131.37237000000002</v>
      </c>
      <c r="C120" s="4">
        <v>1</v>
      </c>
      <c r="P120">
        <v>1</v>
      </c>
      <c r="Q120" t="str">
        <f t="shared" si="2"/>
        <v>1</v>
      </c>
      <c r="R120">
        <v>4</v>
      </c>
      <c r="X120" t="s">
        <v>289</v>
      </c>
      <c r="Y120" t="s">
        <v>275</v>
      </c>
      <c r="BG120">
        <v>4</v>
      </c>
      <c r="BH120">
        <v>635</v>
      </c>
      <c r="BI120">
        <f>($BH$139-$BH$136)/200</f>
        <v>0.08</v>
      </c>
    </row>
    <row r="121" spans="1:61" x14ac:dyDescent="0.25">
      <c r="A121">
        <v>120</v>
      </c>
      <c r="B121">
        <v>131.41999700000002</v>
      </c>
      <c r="C121" s="4">
        <v>1</v>
      </c>
      <c r="P121">
        <v>1</v>
      </c>
      <c r="Q121" t="str">
        <f t="shared" si="2"/>
        <v>1</v>
      </c>
      <c r="R121">
        <v>3</v>
      </c>
      <c r="X121" t="s">
        <v>289</v>
      </c>
      <c r="Y121" t="s">
        <v>276</v>
      </c>
      <c r="BG121">
        <v>3</v>
      </c>
      <c r="BH121">
        <v>636</v>
      </c>
      <c r="BI121">
        <f>($BH$140-$BH$137)/200</f>
        <v>0.115</v>
      </c>
    </row>
    <row r="122" spans="1:61" x14ac:dyDescent="0.25">
      <c r="A122">
        <v>121</v>
      </c>
      <c r="B122">
        <v>131.41113100000001</v>
      </c>
      <c r="C122" s="4">
        <v>1</v>
      </c>
      <c r="P122">
        <v>1</v>
      </c>
      <c r="Q122" t="str">
        <f t="shared" si="2"/>
        <v>1</v>
      </c>
      <c r="R122">
        <v>2</v>
      </c>
      <c r="X122" t="s">
        <v>289</v>
      </c>
      <c r="Y122" t="s">
        <v>277</v>
      </c>
      <c r="AB122" t="s">
        <v>287</v>
      </c>
      <c r="AC122" t="str">
        <f>CONCATENATE($R122,$R123,$R124,$R125)</f>
        <v>2143</v>
      </c>
      <c r="BG122">
        <v>2</v>
      </c>
      <c r="BH122">
        <v>649</v>
      </c>
      <c r="BI122">
        <f>($BH$141-$BH$138)/200</f>
        <v>0.06</v>
      </c>
    </row>
    <row r="123" spans="1:61" x14ac:dyDescent="0.25">
      <c r="A123">
        <v>122</v>
      </c>
      <c r="B123">
        <v>131.407218</v>
      </c>
      <c r="C123" s="4">
        <v>1</v>
      </c>
      <c r="P123">
        <v>1</v>
      </c>
      <c r="Q123" t="str">
        <f t="shared" si="2"/>
        <v>1</v>
      </c>
      <c r="R123">
        <v>1</v>
      </c>
      <c r="X123" t="s">
        <v>289</v>
      </c>
      <c r="Y123" t="s">
        <v>278</v>
      </c>
      <c r="BG123">
        <v>1</v>
      </c>
      <c r="BH123">
        <v>654</v>
      </c>
      <c r="BI123">
        <f>($BH$142-$BH$139)/200</f>
        <v>0.08</v>
      </c>
    </row>
    <row r="124" spans="1:61" x14ac:dyDescent="0.25">
      <c r="A124">
        <v>123</v>
      </c>
      <c r="B124">
        <v>131.35102700000002</v>
      </c>
      <c r="C124" s="4">
        <v>1</v>
      </c>
      <c r="P124">
        <v>1</v>
      </c>
      <c r="Q124" t="str">
        <f t="shared" si="2"/>
        <v>1</v>
      </c>
      <c r="R124">
        <v>4</v>
      </c>
      <c r="X124" t="s">
        <v>289</v>
      </c>
      <c r="Y124" t="s">
        <v>275</v>
      </c>
      <c r="BG124">
        <v>4</v>
      </c>
      <c r="BH124">
        <v>658</v>
      </c>
      <c r="BI124">
        <f>($BH$143-$BH$140)/200</f>
        <v>7.0000000000000007E-2</v>
      </c>
    </row>
    <row r="125" spans="1:61" x14ac:dyDescent="0.25">
      <c r="A125">
        <v>124</v>
      </c>
      <c r="B125">
        <v>131.42283500000002</v>
      </c>
      <c r="C125" s="4">
        <v>1</v>
      </c>
      <c r="H125">
        <v>129.10567</v>
      </c>
      <c r="I125" s="5">
        <v>4</v>
      </c>
      <c r="P125">
        <v>2</v>
      </c>
      <c r="Q125" t="str">
        <f t="shared" si="2"/>
        <v>14</v>
      </c>
      <c r="R125">
        <v>3</v>
      </c>
      <c r="X125" t="s">
        <v>286</v>
      </c>
      <c r="Y125" t="s">
        <v>279</v>
      </c>
      <c r="BG125">
        <v>3</v>
      </c>
      <c r="BH125">
        <v>659</v>
      </c>
      <c r="BI125">
        <f>($BH$144-$BH$141)/200</f>
        <v>0.11</v>
      </c>
    </row>
    <row r="126" spans="1:61" x14ac:dyDescent="0.25">
      <c r="A126">
        <v>125</v>
      </c>
      <c r="B126">
        <v>131.49169800000001</v>
      </c>
      <c r="C126" s="4">
        <v>1</v>
      </c>
      <c r="H126">
        <v>129.10875900000002</v>
      </c>
      <c r="I126" s="5">
        <v>4</v>
      </c>
      <c r="P126">
        <v>2</v>
      </c>
      <c r="Q126" t="str">
        <f t="shared" si="2"/>
        <v>14</v>
      </c>
      <c r="R126">
        <v>2</v>
      </c>
      <c r="X126" t="s">
        <v>290</v>
      </c>
      <c r="Y126" t="s">
        <v>280</v>
      </c>
      <c r="AB126" t="s">
        <v>288</v>
      </c>
      <c r="AC126" t="str">
        <f>CONCATENATE($R126,$R127,$R128,$R129)</f>
        <v>2134</v>
      </c>
      <c r="BG126">
        <v>2</v>
      </c>
      <c r="BH126">
        <v>670</v>
      </c>
      <c r="BI126">
        <f>($BH$145-$BH$142)/200</f>
        <v>7.0000000000000007E-2</v>
      </c>
    </row>
    <row r="127" spans="1:61" x14ac:dyDescent="0.25">
      <c r="A127">
        <v>126</v>
      </c>
      <c r="B127">
        <v>131.40747300000001</v>
      </c>
      <c r="C127" s="4">
        <v>1</v>
      </c>
      <c r="H127">
        <v>129.05819200000002</v>
      </c>
      <c r="I127" s="5">
        <v>4</v>
      </c>
      <c r="P127">
        <v>2</v>
      </c>
      <c r="Q127" t="str">
        <f t="shared" si="2"/>
        <v>14</v>
      </c>
      <c r="R127">
        <v>1</v>
      </c>
      <c r="X127" t="s">
        <v>290</v>
      </c>
      <c r="Y127" t="s">
        <v>281</v>
      </c>
      <c r="BG127">
        <v>1</v>
      </c>
      <c r="BH127">
        <v>673</v>
      </c>
      <c r="BI127">
        <f>($BH$146-$BH$143)/200</f>
        <v>8.5000000000000006E-2</v>
      </c>
    </row>
    <row r="128" spans="1:61" x14ac:dyDescent="0.25">
      <c r="A128">
        <v>127</v>
      </c>
      <c r="H128">
        <v>129.07458400000002</v>
      </c>
      <c r="I128" s="5">
        <v>4</v>
      </c>
      <c r="P128">
        <v>1</v>
      </c>
      <c r="Q128" t="str">
        <f t="shared" si="2"/>
        <v>4</v>
      </c>
      <c r="R128">
        <v>3</v>
      </c>
      <c r="X128" t="s">
        <v>290</v>
      </c>
      <c r="Y128" t="s">
        <v>282</v>
      </c>
      <c r="BG128">
        <v>3</v>
      </c>
      <c r="BH128">
        <v>680</v>
      </c>
      <c r="BI128">
        <f>($BH$147-$BH$144)/200</f>
        <v>0.08</v>
      </c>
    </row>
    <row r="129" spans="1:61" x14ac:dyDescent="0.25">
      <c r="A129">
        <v>128</v>
      </c>
      <c r="F129">
        <v>132.45680100000001</v>
      </c>
      <c r="G129" s="3">
        <v>3</v>
      </c>
      <c r="H129">
        <v>129.07850500000001</v>
      </c>
      <c r="I129" s="5">
        <v>4</v>
      </c>
      <c r="P129">
        <v>2</v>
      </c>
      <c r="Q129" t="str">
        <f t="shared" si="2"/>
        <v>34</v>
      </c>
      <c r="R129">
        <v>4</v>
      </c>
      <c r="X129" t="s">
        <v>286</v>
      </c>
      <c r="Y129" t="s">
        <v>283</v>
      </c>
      <c r="BG129">
        <v>4</v>
      </c>
      <c r="BH129">
        <v>680</v>
      </c>
      <c r="BI129">
        <f>($BH$148-$BH$145)/200</f>
        <v>0.115</v>
      </c>
    </row>
    <row r="130" spans="1:61" x14ac:dyDescent="0.25">
      <c r="A130">
        <v>129</v>
      </c>
      <c r="F130">
        <v>132.50783000000001</v>
      </c>
      <c r="G130" s="3">
        <v>3</v>
      </c>
      <c r="H130">
        <v>129.11190300000001</v>
      </c>
      <c r="I130" s="5">
        <v>4</v>
      </c>
      <c r="P130">
        <v>2</v>
      </c>
      <c r="Q130" t="str">
        <f t="shared" ref="Q130:Q193" si="3">CONCATENATE(C130,E130,G130,I130)</f>
        <v>34</v>
      </c>
      <c r="R130">
        <v>2</v>
      </c>
      <c r="X130" t="s">
        <v>289</v>
      </c>
      <c r="Y130" t="s">
        <v>277</v>
      </c>
      <c r="AB130" t="s">
        <v>288</v>
      </c>
      <c r="AC130" t="str">
        <f>CONCATENATE($R130,$R131,$R132,$R133)</f>
        <v>2134</v>
      </c>
      <c r="BG130">
        <v>2</v>
      </c>
      <c r="BH130">
        <v>692</v>
      </c>
      <c r="BI130">
        <f>($BH$149-$BH$146)/200</f>
        <v>7.4999999999999997E-2</v>
      </c>
    </row>
    <row r="131" spans="1:61" x14ac:dyDescent="0.25">
      <c r="A131">
        <v>130</v>
      </c>
      <c r="F131">
        <v>132.56428</v>
      </c>
      <c r="G131" s="3">
        <v>3</v>
      </c>
      <c r="H131">
        <v>129.10731700000002</v>
      </c>
      <c r="I131" s="5">
        <v>4</v>
      </c>
      <c r="P131">
        <v>2</v>
      </c>
      <c r="Q131" t="str">
        <f t="shared" si="3"/>
        <v>34</v>
      </c>
      <c r="R131">
        <v>1</v>
      </c>
      <c r="X131" t="s">
        <v>289</v>
      </c>
      <c r="Y131" t="s">
        <v>278</v>
      </c>
      <c r="BG131">
        <v>1</v>
      </c>
      <c r="BH131">
        <v>695</v>
      </c>
      <c r="BI131">
        <f>($BH$150-$BH$147)/200</f>
        <v>7.4999999999999997E-2</v>
      </c>
    </row>
    <row r="132" spans="1:61" x14ac:dyDescent="0.25">
      <c r="A132">
        <v>131</v>
      </c>
      <c r="D132">
        <v>153.901466</v>
      </c>
      <c r="E132" s="2">
        <v>2</v>
      </c>
      <c r="F132">
        <v>132.59324100000001</v>
      </c>
      <c r="G132" s="3">
        <v>3</v>
      </c>
      <c r="H132">
        <v>129.10257200000001</v>
      </c>
      <c r="I132" s="5">
        <v>4</v>
      </c>
      <c r="P132">
        <v>3</v>
      </c>
      <c r="Q132" t="str">
        <f t="shared" si="3"/>
        <v>234</v>
      </c>
      <c r="R132">
        <v>3</v>
      </c>
      <c r="X132" t="s">
        <v>289</v>
      </c>
      <c r="Y132" t="s">
        <v>275</v>
      </c>
      <c r="BG132">
        <v>3</v>
      </c>
      <c r="BH132">
        <v>703</v>
      </c>
      <c r="BI132">
        <f>($BH$151-$BH$148)/200</f>
        <v>7.4999999999999997E-2</v>
      </c>
    </row>
    <row r="133" spans="1:61" x14ac:dyDescent="0.25">
      <c r="A133">
        <v>132</v>
      </c>
      <c r="D133">
        <v>153.901466</v>
      </c>
      <c r="E133" s="2">
        <v>2</v>
      </c>
      <c r="F133">
        <v>132.575568</v>
      </c>
      <c r="G133" s="3">
        <v>3</v>
      </c>
      <c r="H133">
        <v>129.10567</v>
      </c>
      <c r="I133" s="5">
        <v>4</v>
      </c>
      <c r="P133">
        <v>3</v>
      </c>
      <c r="Q133" t="str">
        <f t="shared" si="3"/>
        <v>234</v>
      </c>
      <c r="R133">
        <v>4</v>
      </c>
      <c r="X133" t="s">
        <v>289</v>
      </c>
      <c r="Y133" t="s">
        <v>277</v>
      </c>
      <c r="BG133">
        <v>4</v>
      </c>
      <c r="BH133">
        <v>703</v>
      </c>
      <c r="BI133">
        <f>($BH$157-$BH$154)/200</f>
        <v>0.04</v>
      </c>
    </row>
    <row r="134" spans="1:61" x14ac:dyDescent="0.25">
      <c r="A134">
        <v>133</v>
      </c>
      <c r="D134">
        <v>153.901466</v>
      </c>
      <c r="E134" s="2">
        <v>2</v>
      </c>
      <c r="F134">
        <v>132.594584</v>
      </c>
      <c r="G134" s="3">
        <v>3</v>
      </c>
      <c r="P134">
        <v>2</v>
      </c>
      <c r="Q134" t="str">
        <f t="shared" si="3"/>
        <v>23</v>
      </c>
      <c r="R134">
        <v>1</v>
      </c>
      <c r="X134" t="s">
        <v>289</v>
      </c>
      <c r="Y134" t="s">
        <v>278</v>
      </c>
      <c r="AB134" t="s">
        <v>289</v>
      </c>
      <c r="AC134" t="str">
        <f>CONCATENATE($R134,$R135,$R136,$R137)</f>
        <v>1234</v>
      </c>
      <c r="BG134">
        <v>1</v>
      </c>
      <c r="BH134">
        <v>713</v>
      </c>
      <c r="BI134">
        <f>($BH$158-$BH$155)/200</f>
        <v>0.11</v>
      </c>
    </row>
    <row r="135" spans="1:61" x14ac:dyDescent="0.25">
      <c r="A135">
        <v>134</v>
      </c>
      <c r="D135">
        <v>153.901466</v>
      </c>
      <c r="E135" s="2">
        <v>2</v>
      </c>
      <c r="F135">
        <v>132.59788800000001</v>
      </c>
      <c r="G135" s="3">
        <v>3</v>
      </c>
      <c r="P135">
        <v>2</v>
      </c>
      <c r="Q135" t="str">
        <f t="shared" si="3"/>
        <v>23</v>
      </c>
      <c r="R135">
        <v>2</v>
      </c>
      <c r="X135" t="s">
        <v>289</v>
      </c>
      <c r="Y135" t="s">
        <v>275</v>
      </c>
      <c r="BG135">
        <v>2</v>
      </c>
      <c r="BH135">
        <v>716</v>
      </c>
      <c r="BI135">
        <f>($BH$159-$BH$156)/200</f>
        <v>0.08</v>
      </c>
    </row>
    <row r="136" spans="1:61" x14ac:dyDescent="0.25">
      <c r="A136">
        <v>135</v>
      </c>
      <c r="D136">
        <v>153.901466</v>
      </c>
      <c r="E136" s="2">
        <v>2</v>
      </c>
      <c r="F136">
        <v>132.626284</v>
      </c>
      <c r="G136" s="3">
        <v>3</v>
      </c>
      <c r="P136">
        <v>2</v>
      </c>
      <c r="Q136" t="str">
        <f t="shared" si="3"/>
        <v>23</v>
      </c>
      <c r="R136">
        <v>3</v>
      </c>
      <c r="X136" t="s">
        <v>286</v>
      </c>
      <c r="Y136" t="s">
        <v>279</v>
      </c>
      <c r="BG136">
        <v>3</v>
      </c>
      <c r="BH136">
        <v>724</v>
      </c>
      <c r="BI136">
        <f>($BH$160-$BH$157)/200</f>
        <v>0.11</v>
      </c>
    </row>
    <row r="137" spans="1:61" x14ac:dyDescent="0.25">
      <c r="A137">
        <v>136</v>
      </c>
      <c r="D137">
        <v>153.901466</v>
      </c>
      <c r="E137" s="2">
        <v>2</v>
      </c>
      <c r="F137">
        <v>132.45680100000001</v>
      </c>
      <c r="G137" s="3">
        <v>3</v>
      </c>
      <c r="P137">
        <v>2</v>
      </c>
      <c r="Q137" t="str">
        <f t="shared" si="3"/>
        <v>23</v>
      </c>
      <c r="R137">
        <v>4</v>
      </c>
      <c r="X137" t="s">
        <v>290</v>
      </c>
      <c r="Y137" t="s">
        <v>280</v>
      </c>
      <c r="BG137">
        <v>4</v>
      </c>
      <c r="BH137">
        <v>724</v>
      </c>
      <c r="BI137">
        <f>($BH$161-$BH$158)/200</f>
        <v>4.4999999999999998E-2</v>
      </c>
    </row>
    <row r="138" spans="1:61" x14ac:dyDescent="0.25">
      <c r="A138">
        <v>137</v>
      </c>
      <c r="D138">
        <v>153.901466</v>
      </c>
      <c r="E138" s="2">
        <v>2</v>
      </c>
      <c r="P138">
        <v>1</v>
      </c>
      <c r="Q138" t="str">
        <f t="shared" si="3"/>
        <v>2</v>
      </c>
      <c r="R138">
        <v>1</v>
      </c>
      <c r="X138" t="s">
        <v>290</v>
      </c>
      <c r="Y138" t="s">
        <v>281</v>
      </c>
      <c r="AB138" t="s">
        <v>289</v>
      </c>
      <c r="AC138" t="str">
        <f>CONCATENATE($R138,$R139,$R140,$R141)</f>
        <v>1234</v>
      </c>
      <c r="BG138">
        <v>1</v>
      </c>
      <c r="BH138">
        <v>735</v>
      </c>
      <c r="BI138">
        <f>($BH$162-$BH$159)/200</f>
        <v>8.5000000000000006E-2</v>
      </c>
    </row>
    <row r="139" spans="1:61" x14ac:dyDescent="0.25">
      <c r="A139">
        <v>138</v>
      </c>
      <c r="D139">
        <v>153.901466</v>
      </c>
      <c r="E139" s="2">
        <v>2</v>
      </c>
      <c r="P139">
        <v>1</v>
      </c>
      <c r="Q139" t="str">
        <f t="shared" si="3"/>
        <v>2</v>
      </c>
      <c r="R139">
        <v>2</v>
      </c>
      <c r="X139" t="s">
        <v>290</v>
      </c>
      <c r="Y139" t="s">
        <v>282</v>
      </c>
      <c r="BG139">
        <v>2</v>
      </c>
      <c r="BH139">
        <v>740</v>
      </c>
      <c r="BI139">
        <f>($BH$163-$BH$160)/200</f>
        <v>7.0000000000000007E-2</v>
      </c>
    </row>
    <row r="140" spans="1:61" x14ac:dyDescent="0.25">
      <c r="A140">
        <v>139</v>
      </c>
      <c r="D140">
        <v>153.901466</v>
      </c>
      <c r="E140" s="2">
        <v>2</v>
      </c>
      <c r="P140">
        <v>1</v>
      </c>
      <c r="Q140" t="str">
        <f t="shared" si="3"/>
        <v>2</v>
      </c>
      <c r="R140">
        <v>3</v>
      </c>
      <c r="X140" t="s">
        <v>286</v>
      </c>
      <c r="Y140" t="s">
        <v>283</v>
      </c>
      <c r="BG140">
        <v>3</v>
      </c>
      <c r="BH140">
        <v>747</v>
      </c>
      <c r="BI140">
        <f>($BH$164-$BH$161)/200</f>
        <v>0.1</v>
      </c>
    </row>
    <row r="141" spans="1:61" x14ac:dyDescent="0.25">
      <c r="A141">
        <v>140</v>
      </c>
      <c r="B141">
        <v>159.70775599999999</v>
      </c>
      <c r="C141" s="4">
        <v>1</v>
      </c>
      <c r="D141">
        <v>153.901466</v>
      </c>
      <c r="E141" s="2">
        <v>2</v>
      </c>
      <c r="P141">
        <v>2</v>
      </c>
      <c r="Q141" t="str">
        <f t="shared" si="3"/>
        <v>12</v>
      </c>
      <c r="R141">
        <v>4</v>
      </c>
      <c r="X141" t="s">
        <v>289</v>
      </c>
      <c r="Y141" t="s">
        <v>277</v>
      </c>
      <c r="BG141">
        <v>4</v>
      </c>
      <c r="BH141">
        <v>747</v>
      </c>
      <c r="BI141">
        <f>($BH$165-$BH$162)/200</f>
        <v>0.05</v>
      </c>
    </row>
    <row r="142" spans="1:61" x14ac:dyDescent="0.25">
      <c r="A142">
        <v>141</v>
      </c>
      <c r="B142">
        <v>159.70930200000001</v>
      </c>
      <c r="C142" s="4">
        <v>1</v>
      </c>
      <c r="P142">
        <v>1</v>
      </c>
      <c r="Q142" t="str">
        <f t="shared" si="3"/>
        <v>1</v>
      </c>
      <c r="R142">
        <v>1</v>
      </c>
      <c r="X142" t="s">
        <v>289</v>
      </c>
      <c r="Y142" t="s">
        <v>278</v>
      </c>
      <c r="AB142" t="s">
        <v>290</v>
      </c>
      <c r="AC142" t="str">
        <f>CONCATENATE($R142,$R143,$R144,$R145)</f>
        <v>1243</v>
      </c>
      <c r="BG142">
        <v>1</v>
      </c>
      <c r="BH142">
        <v>756</v>
      </c>
      <c r="BI142">
        <f>($BH$166-$BH$163)/200</f>
        <v>0.09</v>
      </c>
    </row>
    <row r="143" spans="1:61" x14ac:dyDescent="0.25">
      <c r="A143">
        <v>142</v>
      </c>
      <c r="B143">
        <v>159.71301299999999</v>
      </c>
      <c r="C143" s="4">
        <v>1</v>
      </c>
      <c r="P143">
        <v>1</v>
      </c>
      <c r="Q143" t="str">
        <f t="shared" si="3"/>
        <v>1</v>
      </c>
      <c r="R143">
        <v>2</v>
      </c>
      <c r="X143" t="s">
        <v>289</v>
      </c>
      <c r="Y143" t="s">
        <v>275</v>
      </c>
      <c r="BG143">
        <v>2</v>
      </c>
      <c r="BH143">
        <v>761</v>
      </c>
      <c r="BI143">
        <f>($BH$167-$BH$164)/200</f>
        <v>6.5000000000000002E-2</v>
      </c>
    </row>
    <row r="144" spans="1:61" x14ac:dyDescent="0.25">
      <c r="A144">
        <v>143</v>
      </c>
      <c r="B144">
        <v>159.70899299999999</v>
      </c>
      <c r="C144" s="4">
        <v>1</v>
      </c>
      <c r="P144">
        <v>1</v>
      </c>
      <c r="Q144" t="str">
        <f t="shared" si="3"/>
        <v>1</v>
      </c>
      <c r="R144">
        <v>4</v>
      </c>
      <c r="X144" t="s">
        <v>289</v>
      </c>
      <c r="Y144" t="s">
        <v>276</v>
      </c>
      <c r="BG144">
        <v>4</v>
      </c>
      <c r="BH144">
        <v>769</v>
      </c>
      <c r="BI144">
        <f>($BH$168-$BH$165)/200</f>
        <v>0.11</v>
      </c>
    </row>
    <row r="145" spans="1:61" x14ac:dyDescent="0.25">
      <c r="A145">
        <v>144</v>
      </c>
      <c r="B145">
        <v>159.665077</v>
      </c>
      <c r="C145" s="4">
        <v>1</v>
      </c>
      <c r="P145">
        <v>1</v>
      </c>
      <c r="Q145" t="str">
        <f t="shared" si="3"/>
        <v>1</v>
      </c>
      <c r="R145">
        <v>3</v>
      </c>
      <c r="X145" t="s">
        <v>289</v>
      </c>
      <c r="Y145" t="s">
        <v>277</v>
      </c>
      <c r="BG145">
        <v>3</v>
      </c>
      <c r="BH145">
        <v>770</v>
      </c>
      <c r="BI145">
        <f>($BH$169-$BH$166)/200</f>
        <v>5.5E-2</v>
      </c>
    </row>
    <row r="146" spans="1:61" x14ac:dyDescent="0.25">
      <c r="A146">
        <v>145</v>
      </c>
      <c r="B146">
        <v>159.67445800000002</v>
      </c>
      <c r="C146" s="4">
        <v>1</v>
      </c>
      <c r="P146">
        <v>1</v>
      </c>
      <c r="Q146" t="str">
        <f t="shared" si="3"/>
        <v>1</v>
      </c>
      <c r="R146">
        <v>1</v>
      </c>
      <c r="X146" t="s">
        <v>286</v>
      </c>
      <c r="Y146" t="s">
        <v>284</v>
      </c>
      <c r="AB146" t="s">
        <v>289</v>
      </c>
      <c r="AC146" t="str">
        <f>CONCATENATE($R146,$R147,$R148,$R149)</f>
        <v>1234</v>
      </c>
      <c r="BG146">
        <v>1</v>
      </c>
      <c r="BH146">
        <v>778</v>
      </c>
      <c r="BI146">
        <f>($BH$170-$BH$167)/200</f>
        <v>0.11</v>
      </c>
    </row>
    <row r="147" spans="1:61" x14ac:dyDescent="0.25">
      <c r="A147">
        <v>146</v>
      </c>
      <c r="B147">
        <v>159.64183199999999</v>
      </c>
      <c r="C147" s="4">
        <v>1</v>
      </c>
      <c r="P147">
        <v>1</v>
      </c>
      <c r="Q147" t="str">
        <f t="shared" si="3"/>
        <v>1</v>
      </c>
      <c r="R147">
        <v>2</v>
      </c>
      <c r="X147" t="s">
        <v>288</v>
      </c>
      <c r="Y147" t="s">
        <v>271</v>
      </c>
      <c r="BG147">
        <v>2</v>
      </c>
      <c r="BH147">
        <v>785</v>
      </c>
      <c r="BI147">
        <f>($BH$171-$BH$168)/200</f>
        <v>7.4999999999999997E-2</v>
      </c>
    </row>
    <row r="148" spans="1:61" x14ac:dyDescent="0.25">
      <c r="A148">
        <v>147</v>
      </c>
      <c r="B148">
        <v>159.57147399999999</v>
      </c>
      <c r="C148" s="4">
        <v>1</v>
      </c>
      <c r="H148">
        <v>156.78718900000001</v>
      </c>
      <c r="I148" s="5">
        <v>4</v>
      </c>
      <c r="P148">
        <v>2</v>
      </c>
      <c r="Q148" t="str">
        <f t="shared" si="3"/>
        <v>14</v>
      </c>
      <c r="R148">
        <v>3</v>
      </c>
      <c r="X148" t="s">
        <v>288</v>
      </c>
      <c r="Y148" t="s">
        <v>272</v>
      </c>
      <c r="BG148">
        <v>3</v>
      </c>
      <c r="BH148">
        <v>793</v>
      </c>
      <c r="BI148">
        <f>($BH$172-$BH$169)/200</f>
        <v>0.12</v>
      </c>
    </row>
    <row r="149" spans="1:61" x14ac:dyDescent="0.25">
      <c r="A149">
        <v>148</v>
      </c>
      <c r="B149">
        <v>159.70775599999999</v>
      </c>
      <c r="C149" s="4">
        <v>1</v>
      </c>
      <c r="H149">
        <v>156.589519</v>
      </c>
      <c r="I149" s="5">
        <v>4</v>
      </c>
      <c r="P149">
        <v>2</v>
      </c>
      <c r="Q149" t="str">
        <f t="shared" si="3"/>
        <v>14</v>
      </c>
      <c r="R149">
        <v>4</v>
      </c>
      <c r="X149" t="s">
        <v>288</v>
      </c>
      <c r="Y149" t="s">
        <v>269</v>
      </c>
      <c r="BG149">
        <v>4</v>
      </c>
      <c r="BH149">
        <v>793</v>
      </c>
      <c r="BI149">
        <f>($BH$173-$BH$170)/200</f>
        <v>5.5E-2</v>
      </c>
    </row>
    <row r="150" spans="1:61" x14ac:dyDescent="0.25">
      <c r="A150">
        <v>149</v>
      </c>
      <c r="F150">
        <v>159.72079600000001</v>
      </c>
      <c r="G150" s="3">
        <v>3</v>
      </c>
      <c r="H150">
        <v>156.40102400000001</v>
      </c>
      <c r="I150" s="5">
        <v>4</v>
      </c>
      <c r="P150">
        <v>2</v>
      </c>
      <c r="Q150" t="str">
        <f t="shared" si="3"/>
        <v>34</v>
      </c>
      <c r="R150">
        <v>1</v>
      </c>
      <c r="X150" t="s">
        <v>288</v>
      </c>
      <c r="Y150" t="s">
        <v>270</v>
      </c>
      <c r="BG150">
        <v>1</v>
      </c>
      <c r="BH150">
        <v>800</v>
      </c>
      <c r="BI150">
        <f>($BH$174-$BH$171)/200</f>
        <v>0.1</v>
      </c>
    </row>
    <row r="151" spans="1:61" x14ac:dyDescent="0.25">
      <c r="A151">
        <v>150</v>
      </c>
      <c r="F151">
        <v>159.74399</v>
      </c>
      <c r="G151" s="3">
        <v>3</v>
      </c>
      <c r="H151">
        <v>156.60209599999999</v>
      </c>
      <c r="I151" s="5">
        <v>4</v>
      </c>
      <c r="P151">
        <v>2</v>
      </c>
      <c r="Q151" t="str">
        <f t="shared" si="3"/>
        <v>34</v>
      </c>
      <c r="R151">
        <v>2</v>
      </c>
      <c r="X151" t="s">
        <v>288</v>
      </c>
      <c r="Y151" t="s">
        <v>271</v>
      </c>
      <c r="BG151">
        <v>2</v>
      </c>
      <c r="BH151">
        <v>808</v>
      </c>
      <c r="BI151">
        <f>($BH$175-$BH$172)/200</f>
        <v>6.5000000000000002E-2</v>
      </c>
    </row>
    <row r="152" spans="1:61" x14ac:dyDescent="0.25">
      <c r="A152">
        <v>151</v>
      </c>
      <c r="F152">
        <v>159.713167</v>
      </c>
      <c r="G152" s="3">
        <v>3</v>
      </c>
      <c r="H152">
        <v>156.77471600000001</v>
      </c>
      <c r="I152" s="5">
        <v>4</v>
      </c>
      <c r="P152">
        <v>2</v>
      </c>
      <c r="Q152" t="str">
        <f t="shared" si="3"/>
        <v>34</v>
      </c>
      <c r="R152" t="s">
        <v>22</v>
      </c>
      <c r="X152" t="s">
        <v>288</v>
      </c>
      <c r="Y152" t="s">
        <v>272</v>
      </c>
      <c r="BG152" t="s">
        <v>22</v>
      </c>
      <c r="BH152">
        <v>813</v>
      </c>
      <c r="BI152">
        <f>($BH$176-$BH$173)/200</f>
        <v>0.11</v>
      </c>
    </row>
    <row r="153" spans="1:61" x14ac:dyDescent="0.25">
      <c r="A153">
        <v>152</v>
      </c>
      <c r="F153">
        <v>159.709147</v>
      </c>
      <c r="G153" s="3">
        <v>3</v>
      </c>
      <c r="H153">
        <v>156.816517</v>
      </c>
      <c r="I153" s="5">
        <v>4</v>
      </c>
      <c r="P153">
        <v>2</v>
      </c>
      <c r="Q153" t="str">
        <f t="shared" si="3"/>
        <v>34</v>
      </c>
      <c r="R153" t="s">
        <v>22</v>
      </c>
      <c r="X153" t="s">
        <v>288</v>
      </c>
      <c r="Y153" t="s">
        <v>269</v>
      </c>
      <c r="BG153" t="s">
        <v>22</v>
      </c>
      <c r="BH153">
        <v>815</v>
      </c>
      <c r="BI153">
        <f>($BH$177-$BH$174)/200</f>
        <v>5.5E-2</v>
      </c>
    </row>
    <row r="154" spans="1:61" x14ac:dyDescent="0.25">
      <c r="A154">
        <v>153</v>
      </c>
      <c r="F154">
        <v>159.67693199999999</v>
      </c>
      <c r="G154" s="3">
        <v>3</v>
      </c>
      <c r="H154">
        <v>156.65178399999999</v>
      </c>
      <c r="I154" s="5">
        <v>4</v>
      </c>
      <c r="P154">
        <v>2</v>
      </c>
      <c r="Q154" t="str">
        <f t="shared" si="3"/>
        <v>34</v>
      </c>
      <c r="R154">
        <v>1</v>
      </c>
      <c r="X154" t="s">
        <v>288</v>
      </c>
      <c r="Y154" t="s">
        <v>270</v>
      </c>
      <c r="AB154" t="s">
        <v>289</v>
      </c>
      <c r="AC154" t="str">
        <f>CONCATENATE($R154,$R155,$R156,$R157)</f>
        <v>1234</v>
      </c>
      <c r="BG154">
        <v>1</v>
      </c>
      <c r="BH154">
        <v>816</v>
      </c>
      <c r="BI154">
        <f>($BH$178-$BH$175)/200</f>
        <v>8.5000000000000006E-2</v>
      </c>
    </row>
    <row r="155" spans="1:61" x14ac:dyDescent="0.25">
      <c r="A155">
        <v>154</v>
      </c>
      <c r="F155">
        <v>159.683942</v>
      </c>
      <c r="G155" s="3">
        <v>3</v>
      </c>
      <c r="H155">
        <v>156.78718900000001</v>
      </c>
      <c r="I155" s="5">
        <v>4</v>
      </c>
      <c r="P155">
        <v>2</v>
      </c>
      <c r="Q155" t="str">
        <f t="shared" si="3"/>
        <v>34</v>
      </c>
      <c r="R155">
        <v>2</v>
      </c>
      <c r="X155" t="s">
        <v>288</v>
      </c>
      <c r="Y155" t="s">
        <v>271</v>
      </c>
      <c r="BG155">
        <v>2</v>
      </c>
      <c r="BH155">
        <v>816</v>
      </c>
      <c r="BI155">
        <f>($BH$179-$BH$176)/200</f>
        <v>7.0000000000000007E-2</v>
      </c>
    </row>
    <row r="156" spans="1:61" x14ac:dyDescent="0.25">
      <c r="A156">
        <v>155</v>
      </c>
      <c r="F156">
        <v>159.74017599999999</v>
      </c>
      <c r="G156" s="3">
        <v>3</v>
      </c>
      <c r="P156">
        <v>1</v>
      </c>
      <c r="Q156" t="str">
        <f t="shared" si="3"/>
        <v>3</v>
      </c>
      <c r="R156">
        <v>3</v>
      </c>
      <c r="X156" t="s">
        <v>288</v>
      </c>
      <c r="Y156" t="s">
        <v>272</v>
      </c>
      <c r="BG156">
        <v>3</v>
      </c>
      <c r="BH156">
        <v>824</v>
      </c>
      <c r="BI156">
        <f>($BH$180-$BH$177)/200</f>
        <v>0.115</v>
      </c>
    </row>
    <row r="157" spans="1:61" x14ac:dyDescent="0.25">
      <c r="A157">
        <v>156</v>
      </c>
      <c r="F157">
        <v>159.74017599999999</v>
      </c>
      <c r="G157" s="3">
        <v>3</v>
      </c>
      <c r="P157">
        <v>1</v>
      </c>
      <c r="Q157" t="str">
        <f t="shared" si="3"/>
        <v>3</v>
      </c>
      <c r="R157">
        <v>4</v>
      </c>
      <c r="X157" t="s">
        <v>288</v>
      </c>
      <c r="Y157" t="s">
        <v>269</v>
      </c>
      <c r="BG157">
        <v>4</v>
      </c>
      <c r="BH157">
        <v>824</v>
      </c>
      <c r="BI157">
        <f>($BH$181-$BH$178)/200</f>
        <v>0.08</v>
      </c>
    </row>
    <row r="158" spans="1:61" x14ac:dyDescent="0.25">
      <c r="A158">
        <v>157</v>
      </c>
      <c r="D158">
        <v>176.95606900000001</v>
      </c>
      <c r="E158" s="2">
        <v>2</v>
      </c>
      <c r="F158">
        <v>159.74017599999999</v>
      </c>
      <c r="G158" s="3">
        <v>3</v>
      </c>
      <c r="P158">
        <v>2</v>
      </c>
      <c r="Q158" t="str">
        <f t="shared" si="3"/>
        <v>23</v>
      </c>
      <c r="R158">
        <v>1</v>
      </c>
      <c r="X158" t="s">
        <v>288</v>
      </c>
      <c r="Y158" t="s">
        <v>270</v>
      </c>
      <c r="AB158" t="s">
        <v>290</v>
      </c>
      <c r="AC158" t="str">
        <f>CONCATENATE($R158,$R159,$R160,$R161)</f>
        <v>1243</v>
      </c>
      <c r="BG158">
        <v>1</v>
      </c>
      <c r="BH158">
        <v>838</v>
      </c>
      <c r="BI158">
        <f>($BH$182-$BH$179)/200</f>
        <v>0.08</v>
      </c>
    </row>
    <row r="159" spans="1:61" x14ac:dyDescent="0.25">
      <c r="A159">
        <v>158</v>
      </c>
      <c r="D159">
        <v>176.95606900000001</v>
      </c>
      <c r="E159" s="2">
        <v>2</v>
      </c>
      <c r="P159">
        <v>1</v>
      </c>
      <c r="Q159" t="str">
        <f t="shared" si="3"/>
        <v>2</v>
      </c>
      <c r="R159">
        <v>2</v>
      </c>
      <c r="X159" t="s">
        <v>288</v>
      </c>
      <c r="Y159" t="s">
        <v>271</v>
      </c>
      <c r="BG159">
        <v>2</v>
      </c>
      <c r="BH159">
        <v>840</v>
      </c>
      <c r="BI159">
        <f>($BH$183-$BH$180)/200</f>
        <v>6.5000000000000002E-2</v>
      </c>
    </row>
    <row r="160" spans="1:61" x14ac:dyDescent="0.25">
      <c r="A160">
        <v>159</v>
      </c>
      <c r="D160">
        <v>176.95606900000001</v>
      </c>
      <c r="E160" s="2">
        <v>2</v>
      </c>
      <c r="P160">
        <v>1</v>
      </c>
      <c r="Q160" t="str">
        <f t="shared" si="3"/>
        <v>2</v>
      </c>
      <c r="R160">
        <v>4</v>
      </c>
      <c r="X160" t="s">
        <v>287</v>
      </c>
      <c r="Y160" t="s">
        <v>267</v>
      </c>
      <c r="BG160">
        <v>4</v>
      </c>
      <c r="BH160">
        <v>846</v>
      </c>
      <c r="BI160">
        <f>($BH$189-$BH$186)/200</f>
        <v>0.05</v>
      </c>
    </row>
    <row r="161" spans="1:61" x14ac:dyDescent="0.25">
      <c r="A161">
        <v>160</v>
      </c>
      <c r="D161">
        <v>176.95606900000001</v>
      </c>
      <c r="E161" s="2">
        <v>2</v>
      </c>
      <c r="P161">
        <v>1</v>
      </c>
      <c r="Q161" t="str">
        <f t="shared" si="3"/>
        <v>2</v>
      </c>
      <c r="R161">
        <v>3</v>
      </c>
      <c r="X161" t="s">
        <v>287</v>
      </c>
      <c r="Y161" t="s">
        <v>264</v>
      </c>
      <c r="BG161">
        <v>3</v>
      </c>
      <c r="BH161">
        <v>847</v>
      </c>
      <c r="BI161">
        <f>($BH$190-$BH$187)/200</f>
        <v>8.5000000000000006E-2</v>
      </c>
    </row>
    <row r="162" spans="1:61" x14ac:dyDescent="0.25">
      <c r="A162">
        <v>161</v>
      </c>
      <c r="D162">
        <v>176.95606900000001</v>
      </c>
      <c r="E162" s="2">
        <v>2</v>
      </c>
      <c r="P162">
        <v>1</v>
      </c>
      <c r="Q162" t="str">
        <f t="shared" si="3"/>
        <v>2</v>
      </c>
      <c r="R162">
        <v>1</v>
      </c>
      <c r="X162" t="s">
        <v>287</v>
      </c>
      <c r="Y162" t="s">
        <v>265</v>
      </c>
      <c r="AB162" t="s">
        <v>289</v>
      </c>
      <c r="AC162" t="str">
        <f>CONCATENATE($R162,$R163,$R164,$R165)</f>
        <v>1234</v>
      </c>
      <c r="BG162">
        <v>1</v>
      </c>
      <c r="BH162">
        <v>857</v>
      </c>
      <c r="BI162">
        <f>($BH$191-$BH$188)/200</f>
        <v>0.08</v>
      </c>
    </row>
    <row r="163" spans="1:61" x14ac:dyDescent="0.25">
      <c r="A163">
        <v>162</v>
      </c>
      <c r="D163">
        <v>176.95606900000001</v>
      </c>
      <c r="E163" s="2">
        <v>2</v>
      </c>
      <c r="P163">
        <v>1</v>
      </c>
      <c r="Q163" t="str">
        <f t="shared" si="3"/>
        <v>2</v>
      </c>
      <c r="R163">
        <v>2</v>
      </c>
      <c r="X163" t="s">
        <v>286</v>
      </c>
      <c r="Y163" t="s">
        <v>268</v>
      </c>
      <c r="BG163">
        <v>2</v>
      </c>
      <c r="BH163">
        <v>860</v>
      </c>
      <c r="BI163">
        <f>($BH$192-$BH$189)/200</f>
        <v>0.105</v>
      </c>
    </row>
    <row r="164" spans="1:61" x14ac:dyDescent="0.25">
      <c r="A164">
        <v>163</v>
      </c>
      <c r="D164">
        <v>176.95606900000001</v>
      </c>
      <c r="E164" s="2">
        <v>2</v>
      </c>
      <c r="P164">
        <v>1</v>
      </c>
      <c r="Q164" t="str">
        <f t="shared" si="3"/>
        <v>2</v>
      </c>
      <c r="R164">
        <v>3</v>
      </c>
      <c r="X164" t="s">
        <v>288</v>
      </c>
      <c r="Y164" t="s">
        <v>269</v>
      </c>
      <c r="BG164">
        <v>3</v>
      </c>
      <c r="BH164">
        <v>867</v>
      </c>
      <c r="BI164">
        <f>($BH$193-$BH$190)/200</f>
        <v>5.5E-2</v>
      </c>
    </row>
    <row r="165" spans="1:61" x14ac:dyDescent="0.25">
      <c r="A165">
        <v>164</v>
      </c>
      <c r="D165">
        <v>176.95606900000001</v>
      </c>
      <c r="E165" s="2">
        <v>2</v>
      </c>
      <c r="P165">
        <v>1</v>
      </c>
      <c r="Q165" t="str">
        <f t="shared" si="3"/>
        <v>2</v>
      </c>
      <c r="R165">
        <v>4</v>
      </c>
      <c r="X165" t="s">
        <v>288</v>
      </c>
      <c r="Y165" t="s">
        <v>270</v>
      </c>
      <c r="BG165">
        <v>4</v>
      </c>
      <c r="BH165">
        <v>867</v>
      </c>
      <c r="BI165">
        <f>($BH$194-$BH$191)/200</f>
        <v>0.08</v>
      </c>
    </row>
    <row r="166" spans="1:61" x14ac:dyDescent="0.25">
      <c r="A166">
        <v>165</v>
      </c>
      <c r="B166">
        <v>185.49499399999999</v>
      </c>
      <c r="C166" s="4">
        <v>1</v>
      </c>
      <c r="D166">
        <v>176.95606900000001</v>
      </c>
      <c r="E166" s="2">
        <v>2</v>
      </c>
      <c r="P166">
        <v>2</v>
      </c>
      <c r="Q166" t="str">
        <f t="shared" si="3"/>
        <v>12</v>
      </c>
      <c r="R166">
        <v>1</v>
      </c>
      <c r="X166" t="s">
        <v>288</v>
      </c>
      <c r="Y166" t="s">
        <v>271</v>
      </c>
      <c r="AB166" t="s">
        <v>289</v>
      </c>
      <c r="AC166" t="str">
        <f>CONCATENATE($R166,$R167,$R168,$R169)</f>
        <v>1234</v>
      </c>
      <c r="BG166">
        <v>1</v>
      </c>
      <c r="BH166">
        <v>878</v>
      </c>
      <c r="BI166">
        <f>($BH$195-$BH$192)/200</f>
        <v>7.4999999999999997E-2</v>
      </c>
    </row>
    <row r="167" spans="1:61" x14ac:dyDescent="0.25">
      <c r="A167">
        <v>166</v>
      </c>
      <c r="B167">
        <v>185.481437</v>
      </c>
      <c r="C167" s="4">
        <v>1</v>
      </c>
      <c r="P167">
        <v>1</v>
      </c>
      <c r="Q167" t="str">
        <f t="shared" si="3"/>
        <v>1</v>
      </c>
      <c r="R167">
        <v>2</v>
      </c>
      <c r="X167" t="s">
        <v>286</v>
      </c>
      <c r="Y167" t="s">
        <v>273</v>
      </c>
      <c r="BG167">
        <v>2</v>
      </c>
      <c r="BH167">
        <v>880</v>
      </c>
      <c r="BI167">
        <f>($BH$196-$BH$193)/200</f>
        <v>0.115</v>
      </c>
    </row>
    <row r="168" spans="1:61" x14ac:dyDescent="0.25">
      <c r="A168">
        <v>167</v>
      </c>
      <c r="B168">
        <v>185.51319000000001</v>
      </c>
      <c r="C168" s="4">
        <v>1</v>
      </c>
      <c r="P168">
        <v>1</v>
      </c>
      <c r="Q168" t="str">
        <f t="shared" si="3"/>
        <v>1</v>
      </c>
      <c r="R168">
        <v>3</v>
      </c>
      <c r="X168" t="s">
        <v>287</v>
      </c>
      <c r="Y168" t="s">
        <v>267</v>
      </c>
      <c r="BG168">
        <v>3</v>
      </c>
      <c r="BH168">
        <v>889</v>
      </c>
      <c r="BI168">
        <f>($BH$197-$BH$194)/200</f>
        <v>7.0000000000000007E-2</v>
      </c>
    </row>
    <row r="169" spans="1:61" x14ac:dyDescent="0.25">
      <c r="A169">
        <v>168</v>
      </c>
      <c r="B169">
        <v>185.43319199999999</v>
      </c>
      <c r="C169" s="4">
        <v>1</v>
      </c>
      <c r="P169">
        <v>1</v>
      </c>
      <c r="Q169" t="str">
        <f t="shared" si="3"/>
        <v>1</v>
      </c>
      <c r="R169">
        <v>4</v>
      </c>
      <c r="X169" t="s">
        <v>287</v>
      </c>
      <c r="Y169" t="s">
        <v>264</v>
      </c>
      <c r="BG169">
        <v>4</v>
      </c>
      <c r="BH169">
        <v>889</v>
      </c>
      <c r="BI169">
        <f>($BH$198-$BH$195)/200</f>
        <v>7.4999999999999997E-2</v>
      </c>
    </row>
    <row r="170" spans="1:61" x14ac:dyDescent="0.25">
      <c r="A170">
        <v>169</v>
      </c>
      <c r="B170">
        <v>185.44948099999999</v>
      </c>
      <c r="C170" s="4">
        <v>1</v>
      </c>
      <c r="P170">
        <v>1</v>
      </c>
      <c r="Q170" t="str">
        <f t="shared" si="3"/>
        <v>1</v>
      </c>
      <c r="R170">
        <v>2</v>
      </c>
      <c r="X170" t="s">
        <v>287</v>
      </c>
      <c r="Y170" t="s">
        <v>265</v>
      </c>
      <c r="AB170" t="s">
        <v>288</v>
      </c>
      <c r="AC170" t="str">
        <f>CONCATENATE($R170,$R171,$R172,$R173)</f>
        <v>2134</v>
      </c>
      <c r="BG170">
        <v>2</v>
      </c>
      <c r="BH170">
        <v>902</v>
      </c>
      <c r="BI170">
        <f>($BH$199-$BH$196)/200</f>
        <v>7.0000000000000007E-2</v>
      </c>
    </row>
    <row r="171" spans="1:61" x14ac:dyDescent="0.25">
      <c r="A171">
        <v>170</v>
      </c>
      <c r="B171">
        <v>185.44994700000001</v>
      </c>
      <c r="C171" s="4">
        <v>1</v>
      </c>
      <c r="H171">
        <v>183.796527</v>
      </c>
      <c r="I171" s="5">
        <v>4</v>
      </c>
      <c r="P171">
        <v>2</v>
      </c>
      <c r="Q171" t="str">
        <f t="shared" si="3"/>
        <v>14</v>
      </c>
      <c r="R171">
        <v>1</v>
      </c>
      <c r="X171" t="s">
        <v>287</v>
      </c>
      <c r="Y171" t="s">
        <v>266</v>
      </c>
      <c r="BG171">
        <v>1</v>
      </c>
      <c r="BH171">
        <v>904</v>
      </c>
      <c r="BI171">
        <f>($BH$200-$BH$197)/200</f>
        <v>9.5000000000000001E-2</v>
      </c>
    </row>
    <row r="172" spans="1:61" x14ac:dyDescent="0.25">
      <c r="A172">
        <v>171</v>
      </c>
      <c r="B172">
        <v>185.49499399999999</v>
      </c>
      <c r="C172" s="4">
        <v>1</v>
      </c>
      <c r="H172">
        <v>183.81626800000001</v>
      </c>
      <c r="I172" s="5">
        <v>4</v>
      </c>
      <c r="P172">
        <v>2</v>
      </c>
      <c r="Q172" t="str">
        <f t="shared" si="3"/>
        <v>14</v>
      </c>
      <c r="R172">
        <v>3</v>
      </c>
      <c r="X172" t="s">
        <v>287</v>
      </c>
      <c r="Y172" t="s">
        <v>267</v>
      </c>
      <c r="BG172">
        <v>3</v>
      </c>
      <c r="BH172">
        <v>913</v>
      </c>
      <c r="BI172">
        <f>($BH$201-$BH$198)/200</f>
        <v>7.0000000000000007E-2</v>
      </c>
    </row>
    <row r="173" spans="1:61" x14ac:dyDescent="0.25">
      <c r="A173">
        <v>172</v>
      </c>
      <c r="F173">
        <v>186.41551099999998</v>
      </c>
      <c r="G173" s="3">
        <v>3</v>
      </c>
      <c r="H173">
        <v>183.79771299999999</v>
      </c>
      <c r="I173" s="5">
        <v>4</v>
      </c>
      <c r="P173">
        <v>2</v>
      </c>
      <c r="Q173" t="str">
        <f t="shared" si="3"/>
        <v>34</v>
      </c>
      <c r="R173">
        <v>4</v>
      </c>
      <c r="X173" t="s">
        <v>287</v>
      </c>
      <c r="Y173" t="s">
        <v>264</v>
      </c>
      <c r="BG173">
        <v>4</v>
      </c>
      <c r="BH173">
        <v>913</v>
      </c>
      <c r="BI173">
        <f>($BH$202-$BH$199)/200</f>
        <v>7.4999999999999997E-2</v>
      </c>
    </row>
    <row r="174" spans="1:61" x14ac:dyDescent="0.25">
      <c r="A174">
        <v>173</v>
      </c>
      <c r="F174">
        <v>186.48422199999999</v>
      </c>
      <c r="G174" s="3">
        <v>3</v>
      </c>
      <c r="H174">
        <v>183.768539</v>
      </c>
      <c r="I174" s="5">
        <v>4</v>
      </c>
      <c r="P174">
        <v>2</v>
      </c>
      <c r="Q174" t="str">
        <f t="shared" si="3"/>
        <v>34</v>
      </c>
      <c r="R174">
        <v>2</v>
      </c>
      <c r="X174" t="s">
        <v>287</v>
      </c>
      <c r="Y174" t="s">
        <v>265</v>
      </c>
      <c r="AB174" t="s">
        <v>288</v>
      </c>
      <c r="AC174" t="str">
        <f>CONCATENATE($R174,$R175,$R176,$R177)</f>
        <v>2134</v>
      </c>
      <c r="BG174">
        <v>2</v>
      </c>
      <c r="BH174">
        <v>924</v>
      </c>
      <c r="BI174">
        <f>($BH$203-$BH$200)/200</f>
        <v>0.08</v>
      </c>
    </row>
    <row r="175" spans="1:61" x14ac:dyDescent="0.25">
      <c r="A175">
        <v>174</v>
      </c>
      <c r="F175">
        <v>186.48968400000001</v>
      </c>
      <c r="G175" s="3">
        <v>3</v>
      </c>
      <c r="H175">
        <v>183.77116699999999</v>
      </c>
      <c r="I175" s="5">
        <v>4</v>
      </c>
      <c r="P175">
        <v>2</v>
      </c>
      <c r="Q175" t="str">
        <f t="shared" si="3"/>
        <v>34</v>
      </c>
      <c r="R175">
        <v>1</v>
      </c>
      <c r="X175" t="s">
        <v>286</v>
      </c>
      <c r="Y175" t="s">
        <v>268</v>
      </c>
      <c r="BG175">
        <v>1</v>
      </c>
      <c r="BH175">
        <v>926</v>
      </c>
      <c r="BI175">
        <f>($BH$204-$BH$201)/200</f>
        <v>0.115</v>
      </c>
    </row>
    <row r="176" spans="1:61" x14ac:dyDescent="0.25">
      <c r="A176">
        <v>175</v>
      </c>
      <c r="F176">
        <v>186.439998</v>
      </c>
      <c r="G176" s="3">
        <v>3</v>
      </c>
      <c r="H176">
        <v>183.71472900000001</v>
      </c>
      <c r="I176" s="5">
        <v>4</v>
      </c>
      <c r="P176">
        <v>2</v>
      </c>
      <c r="Q176" t="str">
        <f t="shared" si="3"/>
        <v>34</v>
      </c>
      <c r="R176">
        <v>3</v>
      </c>
      <c r="X176" t="s">
        <v>288</v>
      </c>
      <c r="Y176" t="s">
        <v>269</v>
      </c>
      <c r="BG176">
        <v>3</v>
      </c>
      <c r="BH176">
        <v>935</v>
      </c>
      <c r="BI176">
        <f>($BH$205-$BH$202)/200</f>
        <v>7.4999999999999997E-2</v>
      </c>
    </row>
    <row r="177" spans="1:61" x14ac:dyDescent="0.25">
      <c r="A177">
        <v>176</v>
      </c>
      <c r="F177">
        <v>186.476077</v>
      </c>
      <c r="G177" s="3">
        <v>3</v>
      </c>
      <c r="H177">
        <v>183.7672</v>
      </c>
      <c r="I177" s="5">
        <v>4</v>
      </c>
      <c r="P177">
        <v>2</v>
      </c>
      <c r="Q177" t="str">
        <f t="shared" si="3"/>
        <v>34</v>
      </c>
      <c r="R177">
        <v>4</v>
      </c>
      <c r="X177" t="s">
        <v>288</v>
      </c>
      <c r="Y177" t="s">
        <v>270</v>
      </c>
      <c r="BG177">
        <v>4</v>
      </c>
      <c r="BH177">
        <v>935</v>
      </c>
      <c r="BI177">
        <f>($BH$206-$BH$203)/200</f>
        <v>0.08</v>
      </c>
    </row>
    <row r="178" spans="1:61" x14ac:dyDescent="0.25">
      <c r="A178">
        <v>177</v>
      </c>
      <c r="F178">
        <v>186.49896200000001</v>
      </c>
      <c r="G178" s="3">
        <v>3</v>
      </c>
      <c r="H178">
        <v>183.796527</v>
      </c>
      <c r="I178" s="5">
        <v>4</v>
      </c>
      <c r="P178">
        <v>2</v>
      </c>
      <c r="Q178" t="str">
        <f t="shared" si="3"/>
        <v>34</v>
      </c>
      <c r="R178">
        <v>2</v>
      </c>
      <c r="X178" t="s">
        <v>288</v>
      </c>
      <c r="Y178" t="s">
        <v>271</v>
      </c>
      <c r="AB178" t="s">
        <v>288</v>
      </c>
      <c r="AC178" t="str">
        <f>CONCATENATE($R178,$R179,$R180,$R181)</f>
        <v>2134</v>
      </c>
      <c r="BG178">
        <v>2</v>
      </c>
      <c r="BH178">
        <v>943</v>
      </c>
      <c r="BI178">
        <f>($BH$207-$BH$204)/200</f>
        <v>0.08</v>
      </c>
    </row>
    <row r="179" spans="1:61" x14ac:dyDescent="0.25">
      <c r="A179">
        <v>178</v>
      </c>
      <c r="F179">
        <v>186.400565</v>
      </c>
      <c r="G179" s="3">
        <v>3</v>
      </c>
      <c r="P179">
        <v>1</v>
      </c>
      <c r="Q179" t="str">
        <f t="shared" si="3"/>
        <v>3</v>
      </c>
      <c r="R179">
        <v>1</v>
      </c>
      <c r="X179" t="s">
        <v>286</v>
      </c>
      <c r="Y179" t="s">
        <v>273</v>
      </c>
      <c r="BG179">
        <v>1</v>
      </c>
      <c r="BH179">
        <v>949</v>
      </c>
      <c r="BI179">
        <f>($BH$208-$BH$205)/200</f>
        <v>0.115</v>
      </c>
    </row>
    <row r="180" spans="1:61" x14ac:dyDescent="0.25">
      <c r="A180">
        <v>179</v>
      </c>
      <c r="F180">
        <v>186.41551099999998</v>
      </c>
      <c r="G180" s="3">
        <v>3</v>
      </c>
      <c r="P180">
        <v>1</v>
      </c>
      <c r="Q180" t="str">
        <f t="shared" si="3"/>
        <v>3</v>
      </c>
      <c r="R180">
        <v>3</v>
      </c>
      <c r="X180" t="s">
        <v>287</v>
      </c>
      <c r="Y180" t="s">
        <v>267</v>
      </c>
      <c r="BG180">
        <v>3</v>
      </c>
      <c r="BH180">
        <v>958</v>
      </c>
      <c r="BI180">
        <f>($BH$209-$BH$206)/200</f>
        <v>0.08</v>
      </c>
    </row>
    <row r="181" spans="1:61" x14ac:dyDescent="0.25">
      <c r="A181">
        <v>180</v>
      </c>
      <c r="P181">
        <v>0</v>
      </c>
      <c r="Q181" t="str">
        <f t="shared" si="3"/>
        <v/>
      </c>
      <c r="R181">
        <v>4</v>
      </c>
      <c r="X181" t="s">
        <v>287</v>
      </c>
      <c r="Y181" t="s">
        <v>264</v>
      </c>
      <c r="BG181">
        <v>4</v>
      </c>
      <c r="BH181">
        <v>959</v>
      </c>
      <c r="BI181">
        <f>($BH$210-$BH$207)/200</f>
        <v>0.08</v>
      </c>
    </row>
    <row r="182" spans="1:61" x14ac:dyDescent="0.25">
      <c r="A182">
        <v>181</v>
      </c>
      <c r="D182">
        <v>207.057254</v>
      </c>
      <c r="E182" s="2">
        <v>2</v>
      </c>
      <c r="P182">
        <v>1</v>
      </c>
      <c r="Q182" t="str">
        <f t="shared" si="3"/>
        <v>2</v>
      </c>
      <c r="R182">
        <v>2</v>
      </c>
      <c r="X182" t="s">
        <v>287</v>
      </c>
      <c r="Y182" t="s">
        <v>265</v>
      </c>
      <c r="BG182">
        <v>2</v>
      </c>
      <c r="BH182">
        <v>965</v>
      </c>
      <c r="BI182">
        <f>($BH$211-$BH$208)/200</f>
        <v>8.5000000000000006E-2</v>
      </c>
    </row>
    <row r="183" spans="1:61" x14ac:dyDescent="0.25">
      <c r="A183">
        <v>182</v>
      </c>
      <c r="D183">
        <v>207.057254</v>
      </c>
      <c r="E183" s="2">
        <v>2</v>
      </c>
      <c r="P183">
        <v>1</v>
      </c>
      <c r="Q183" t="str">
        <f t="shared" si="3"/>
        <v>2</v>
      </c>
      <c r="R183">
        <v>1</v>
      </c>
      <c r="X183" t="s">
        <v>287</v>
      </c>
      <c r="Y183" t="s">
        <v>266</v>
      </c>
      <c r="BG183">
        <v>1</v>
      </c>
      <c r="BH183">
        <v>971</v>
      </c>
      <c r="BI183">
        <f>($BH$212-$BH$209)/200</f>
        <v>0.115</v>
      </c>
    </row>
    <row r="184" spans="1:61" x14ac:dyDescent="0.25">
      <c r="A184">
        <v>183</v>
      </c>
      <c r="D184">
        <v>207.057254</v>
      </c>
      <c r="E184" s="2">
        <v>2</v>
      </c>
      <c r="P184">
        <v>1</v>
      </c>
      <c r="Q184" t="str">
        <f t="shared" si="3"/>
        <v>2</v>
      </c>
      <c r="R184" t="s">
        <v>22</v>
      </c>
      <c r="X184" t="s">
        <v>287</v>
      </c>
      <c r="Y184" t="s">
        <v>267</v>
      </c>
      <c r="BG184" t="s">
        <v>22</v>
      </c>
      <c r="BH184">
        <v>976</v>
      </c>
      <c r="BI184">
        <f>($BH$213-$BH$210)/200</f>
        <v>0.08</v>
      </c>
    </row>
    <row r="185" spans="1:61" x14ac:dyDescent="0.25">
      <c r="A185">
        <v>184</v>
      </c>
      <c r="D185">
        <v>207.057254</v>
      </c>
      <c r="E185" s="2">
        <v>2</v>
      </c>
      <c r="P185">
        <v>1</v>
      </c>
      <c r="Q185" t="str">
        <f t="shared" si="3"/>
        <v>2</v>
      </c>
      <c r="R185" t="s">
        <v>22</v>
      </c>
      <c r="X185" t="s">
        <v>287</v>
      </c>
      <c r="Y185" t="s">
        <v>264</v>
      </c>
      <c r="BG185" t="s">
        <v>22</v>
      </c>
      <c r="BH185">
        <v>978</v>
      </c>
      <c r="BI185">
        <f>($BH$214-$BH$211)/200</f>
        <v>0.08</v>
      </c>
    </row>
    <row r="186" spans="1:61" x14ac:dyDescent="0.25">
      <c r="A186">
        <v>185</v>
      </c>
      <c r="D186">
        <v>207.057254</v>
      </c>
      <c r="E186" s="2">
        <v>2</v>
      </c>
      <c r="P186">
        <v>1</v>
      </c>
      <c r="Q186" t="str">
        <f t="shared" si="3"/>
        <v>2</v>
      </c>
      <c r="R186">
        <v>2</v>
      </c>
      <c r="X186" t="s">
        <v>287</v>
      </c>
      <c r="Y186" t="s">
        <v>265</v>
      </c>
      <c r="AB186" t="s">
        <v>287</v>
      </c>
      <c r="AC186" t="str">
        <f>CONCATENATE($R186,$R187,$R188,$R189)</f>
        <v>2143</v>
      </c>
      <c r="BG186">
        <v>2</v>
      </c>
      <c r="BH186">
        <v>979</v>
      </c>
      <c r="BI186">
        <f>($BH$215-$BH$212)/200</f>
        <v>0.08</v>
      </c>
    </row>
    <row r="187" spans="1:61" x14ac:dyDescent="0.25">
      <c r="A187">
        <v>186</v>
      </c>
      <c r="D187">
        <v>207.057254</v>
      </c>
      <c r="E187" s="2">
        <v>2</v>
      </c>
      <c r="P187">
        <v>1</v>
      </c>
      <c r="Q187" t="str">
        <f t="shared" si="3"/>
        <v>2</v>
      </c>
      <c r="R187">
        <v>1</v>
      </c>
      <c r="X187" t="s">
        <v>287</v>
      </c>
      <c r="Y187" t="s">
        <v>266</v>
      </c>
      <c r="BG187">
        <v>1</v>
      </c>
      <c r="BH187">
        <v>982</v>
      </c>
      <c r="BI187">
        <f>($BH$216-$BH$213)/200</f>
        <v>0.13</v>
      </c>
    </row>
    <row r="188" spans="1:61" x14ac:dyDescent="0.25">
      <c r="A188">
        <v>187</v>
      </c>
      <c r="B188">
        <v>214.741805</v>
      </c>
      <c r="C188" s="4">
        <v>1</v>
      </c>
      <c r="D188">
        <v>207.057254</v>
      </c>
      <c r="E188" s="2">
        <v>2</v>
      </c>
      <c r="P188">
        <v>2</v>
      </c>
      <c r="Q188" t="str">
        <f t="shared" si="3"/>
        <v>12</v>
      </c>
      <c r="R188">
        <v>4</v>
      </c>
      <c r="X188" t="s">
        <v>287</v>
      </c>
      <c r="Y188" t="s">
        <v>267</v>
      </c>
      <c r="BG188">
        <v>4</v>
      </c>
      <c r="BH188">
        <v>988</v>
      </c>
      <c r="BI188">
        <f>($BH$217-$BH$214)/200</f>
        <v>9.5000000000000001E-2</v>
      </c>
    </row>
    <row r="189" spans="1:61" x14ac:dyDescent="0.25">
      <c r="A189">
        <v>188</v>
      </c>
      <c r="B189">
        <v>214.75705600000001</v>
      </c>
      <c r="C189" s="4">
        <v>1</v>
      </c>
      <c r="D189">
        <v>207.057254</v>
      </c>
      <c r="E189" s="2">
        <v>2</v>
      </c>
      <c r="P189">
        <v>2</v>
      </c>
      <c r="Q189" t="str">
        <f t="shared" si="3"/>
        <v>12</v>
      </c>
      <c r="R189">
        <v>3</v>
      </c>
      <c r="X189" t="s">
        <v>287</v>
      </c>
      <c r="Y189" t="s">
        <v>264</v>
      </c>
      <c r="BG189">
        <v>3</v>
      </c>
      <c r="BH189">
        <v>989</v>
      </c>
      <c r="BI189">
        <f>($BH$218-$BH$215)/200</f>
        <v>0.1</v>
      </c>
    </row>
    <row r="190" spans="1:61" x14ac:dyDescent="0.25">
      <c r="A190">
        <v>189</v>
      </c>
      <c r="B190">
        <v>214.729128</v>
      </c>
      <c r="C190" s="4">
        <v>1</v>
      </c>
      <c r="P190">
        <v>1</v>
      </c>
      <c r="Q190" t="str">
        <f t="shared" si="3"/>
        <v>1</v>
      </c>
      <c r="R190">
        <v>2</v>
      </c>
      <c r="X190" t="s">
        <v>287</v>
      </c>
      <c r="Y190" t="s">
        <v>265</v>
      </c>
      <c r="AB190" t="s">
        <v>288</v>
      </c>
      <c r="AC190" t="str">
        <f>CONCATENATE($R190,$R191,$R192,$R193)</f>
        <v>2134</v>
      </c>
      <c r="BG190">
        <v>2</v>
      </c>
      <c r="BH190">
        <v>999</v>
      </c>
      <c r="BI190">
        <f>($BH$219-$BH$216)/200</f>
        <v>8.5000000000000006E-2</v>
      </c>
    </row>
    <row r="191" spans="1:61" x14ac:dyDescent="0.25">
      <c r="A191">
        <v>190</v>
      </c>
      <c r="B191">
        <v>214.72019</v>
      </c>
      <c r="C191" s="4">
        <v>1</v>
      </c>
      <c r="P191">
        <v>1</v>
      </c>
      <c r="Q191" t="str">
        <f t="shared" si="3"/>
        <v>1</v>
      </c>
      <c r="R191">
        <v>1</v>
      </c>
      <c r="BG191">
        <v>1</v>
      </c>
      <c r="BH191">
        <v>1004</v>
      </c>
    </row>
    <row r="192" spans="1:61" x14ac:dyDescent="0.25">
      <c r="A192">
        <v>191</v>
      </c>
      <c r="B192">
        <v>214.716452</v>
      </c>
      <c r="C192" s="4">
        <v>1</v>
      </c>
      <c r="P192">
        <v>1</v>
      </c>
      <c r="Q192" t="str">
        <f t="shared" si="3"/>
        <v>1</v>
      </c>
      <c r="R192">
        <v>3</v>
      </c>
      <c r="BG192">
        <v>3</v>
      </c>
      <c r="BH192">
        <v>1010</v>
      </c>
    </row>
    <row r="193" spans="1:60" x14ac:dyDescent="0.25">
      <c r="A193">
        <v>192</v>
      </c>
      <c r="B193">
        <v>214.608023</v>
      </c>
      <c r="C193" s="4">
        <v>1</v>
      </c>
      <c r="H193">
        <v>212.905383</v>
      </c>
      <c r="I193" s="5">
        <v>4</v>
      </c>
      <c r="P193">
        <v>2</v>
      </c>
      <c r="Q193" t="str">
        <f t="shared" si="3"/>
        <v>14</v>
      </c>
      <c r="R193">
        <v>4</v>
      </c>
      <c r="BG193">
        <v>4</v>
      </c>
      <c r="BH193">
        <v>1010</v>
      </c>
    </row>
    <row r="194" spans="1:60" x14ac:dyDescent="0.25">
      <c r="A194">
        <v>193</v>
      </c>
      <c r="B194">
        <v>214.741805</v>
      </c>
      <c r="C194" s="4">
        <v>1</v>
      </c>
      <c r="H194">
        <v>212.91901899999999</v>
      </c>
      <c r="I194" s="5">
        <v>4</v>
      </c>
      <c r="P194">
        <v>2</v>
      </c>
      <c r="Q194" t="str">
        <f t="shared" ref="Q194:Q257" si="4">CONCATENATE(C194,E194,G194,I194)</f>
        <v>14</v>
      </c>
      <c r="R194">
        <v>2</v>
      </c>
      <c r="AB194" t="s">
        <v>287</v>
      </c>
      <c r="AC194" t="str">
        <f>CONCATENATE($R194,$R195,$R196,$R197)</f>
        <v>2143</v>
      </c>
      <c r="BG194">
        <v>2</v>
      </c>
      <c r="BH194">
        <v>1020</v>
      </c>
    </row>
    <row r="195" spans="1:60" x14ac:dyDescent="0.25">
      <c r="A195">
        <v>194</v>
      </c>
      <c r="F195">
        <v>215.39929599999999</v>
      </c>
      <c r="G195" s="3">
        <v>3</v>
      </c>
      <c r="H195">
        <v>212.91260499999999</v>
      </c>
      <c r="I195" s="5">
        <v>4</v>
      </c>
      <c r="P195">
        <v>2</v>
      </c>
      <c r="Q195" t="str">
        <f t="shared" si="4"/>
        <v>34</v>
      </c>
      <c r="R195">
        <v>1</v>
      </c>
      <c r="BG195">
        <v>1</v>
      </c>
      <c r="BH195">
        <v>1025</v>
      </c>
    </row>
    <row r="196" spans="1:60" x14ac:dyDescent="0.25">
      <c r="A196">
        <v>195</v>
      </c>
      <c r="F196">
        <v>215.41475</v>
      </c>
      <c r="G196" s="3">
        <v>3</v>
      </c>
      <c r="H196">
        <v>212.916595</v>
      </c>
      <c r="I196" s="5">
        <v>4</v>
      </c>
      <c r="P196">
        <v>2</v>
      </c>
      <c r="Q196" t="str">
        <f t="shared" si="4"/>
        <v>34</v>
      </c>
      <c r="R196">
        <v>4</v>
      </c>
      <c r="BG196">
        <v>4</v>
      </c>
      <c r="BH196">
        <v>1033</v>
      </c>
    </row>
    <row r="197" spans="1:60" x14ac:dyDescent="0.25">
      <c r="A197">
        <v>196</v>
      </c>
      <c r="F197">
        <v>215.426365</v>
      </c>
      <c r="G197" s="3">
        <v>3</v>
      </c>
      <c r="H197">
        <v>212.92164500000001</v>
      </c>
      <c r="I197" s="5">
        <v>4</v>
      </c>
      <c r="P197">
        <v>2</v>
      </c>
      <c r="Q197" t="str">
        <f t="shared" si="4"/>
        <v>34</v>
      </c>
      <c r="R197">
        <v>3</v>
      </c>
      <c r="BG197">
        <v>3</v>
      </c>
      <c r="BH197">
        <v>1034</v>
      </c>
    </row>
    <row r="198" spans="1:60" x14ac:dyDescent="0.25">
      <c r="A198">
        <v>197</v>
      </c>
      <c r="F198">
        <v>215.44525300000001</v>
      </c>
      <c r="G198" s="3">
        <v>3</v>
      </c>
      <c r="H198">
        <v>212.92932099999999</v>
      </c>
      <c r="I198" s="5">
        <v>4</v>
      </c>
      <c r="P198">
        <v>2</v>
      </c>
      <c r="Q198" t="str">
        <f t="shared" si="4"/>
        <v>34</v>
      </c>
      <c r="R198">
        <v>2</v>
      </c>
      <c r="AB198" t="s">
        <v>287</v>
      </c>
      <c r="AC198" t="str">
        <f>CONCATENATE($R198,$R199,$R200,$R201)</f>
        <v>2143</v>
      </c>
      <c r="BG198">
        <v>2</v>
      </c>
      <c r="BH198">
        <v>1040</v>
      </c>
    </row>
    <row r="199" spans="1:60" x14ac:dyDescent="0.25">
      <c r="A199">
        <v>198</v>
      </c>
      <c r="F199">
        <v>215.320108</v>
      </c>
      <c r="G199" s="3">
        <v>3</v>
      </c>
      <c r="H199">
        <v>212.95164299999999</v>
      </c>
      <c r="I199" s="5">
        <v>4</v>
      </c>
      <c r="P199">
        <v>2</v>
      </c>
      <c r="Q199" t="str">
        <f t="shared" si="4"/>
        <v>34</v>
      </c>
      <c r="R199">
        <v>1</v>
      </c>
      <c r="BG199">
        <v>1</v>
      </c>
      <c r="BH199">
        <v>1047</v>
      </c>
    </row>
    <row r="200" spans="1:60" x14ac:dyDescent="0.25">
      <c r="A200">
        <v>199</v>
      </c>
      <c r="F200">
        <v>215.289807</v>
      </c>
      <c r="G200" s="3">
        <v>3</v>
      </c>
      <c r="H200">
        <v>212.95361299999999</v>
      </c>
      <c r="I200" s="5">
        <v>4</v>
      </c>
      <c r="P200">
        <v>2</v>
      </c>
      <c r="Q200" t="str">
        <f t="shared" si="4"/>
        <v>34</v>
      </c>
      <c r="R200">
        <v>4</v>
      </c>
      <c r="BG200">
        <v>4</v>
      </c>
      <c r="BH200">
        <v>1053</v>
      </c>
    </row>
    <row r="201" spans="1:60" x14ac:dyDescent="0.25">
      <c r="A201">
        <v>200</v>
      </c>
      <c r="F201">
        <v>215.301523</v>
      </c>
      <c r="G201" s="3">
        <v>3</v>
      </c>
      <c r="P201">
        <v>1</v>
      </c>
      <c r="Q201" t="str">
        <f t="shared" si="4"/>
        <v>3</v>
      </c>
      <c r="R201">
        <v>3</v>
      </c>
      <c r="BG201">
        <v>3</v>
      </c>
      <c r="BH201">
        <v>1054</v>
      </c>
    </row>
    <row r="202" spans="1:60" x14ac:dyDescent="0.25">
      <c r="A202">
        <v>201</v>
      </c>
      <c r="D202">
        <v>232.13773399999999</v>
      </c>
      <c r="E202" s="2">
        <v>2</v>
      </c>
      <c r="F202">
        <v>215.39929599999999</v>
      </c>
      <c r="G202" s="3">
        <v>3</v>
      </c>
      <c r="P202">
        <v>2</v>
      </c>
      <c r="Q202" t="str">
        <f t="shared" si="4"/>
        <v>23</v>
      </c>
      <c r="R202">
        <v>2</v>
      </c>
      <c r="AB202" t="s">
        <v>288</v>
      </c>
      <c r="AC202" t="str">
        <f>CONCATENATE($R202,$R203,$R204,$R205)</f>
        <v>2134</v>
      </c>
      <c r="BG202">
        <v>2</v>
      </c>
      <c r="BH202">
        <v>1062</v>
      </c>
    </row>
    <row r="203" spans="1:60" x14ac:dyDescent="0.25">
      <c r="A203">
        <v>202</v>
      </c>
      <c r="D203">
        <v>232.134905</v>
      </c>
      <c r="E203" s="2">
        <v>2</v>
      </c>
      <c r="P203">
        <v>1</v>
      </c>
      <c r="Q203" t="str">
        <f t="shared" si="4"/>
        <v>2</v>
      </c>
      <c r="R203">
        <v>1</v>
      </c>
      <c r="BG203">
        <v>1</v>
      </c>
      <c r="BH203">
        <v>1069</v>
      </c>
    </row>
    <row r="204" spans="1:60" x14ac:dyDescent="0.25">
      <c r="A204">
        <v>203</v>
      </c>
      <c r="D204">
        <v>232.14116899999999</v>
      </c>
      <c r="E204" s="2">
        <v>2</v>
      </c>
      <c r="P204">
        <v>1</v>
      </c>
      <c r="Q204" t="str">
        <f t="shared" si="4"/>
        <v>2</v>
      </c>
      <c r="R204">
        <v>3</v>
      </c>
      <c r="BG204">
        <v>3</v>
      </c>
      <c r="BH204">
        <v>1077</v>
      </c>
    </row>
    <row r="205" spans="1:60" x14ac:dyDescent="0.25">
      <c r="A205">
        <v>204</v>
      </c>
      <c r="D205">
        <v>232.15223</v>
      </c>
      <c r="E205" s="2">
        <v>2</v>
      </c>
      <c r="P205">
        <v>1</v>
      </c>
      <c r="Q205" t="str">
        <f t="shared" si="4"/>
        <v>2</v>
      </c>
      <c r="R205">
        <v>4</v>
      </c>
      <c r="BG205">
        <v>4</v>
      </c>
      <c r="BH205">
        <v>1077</v>
      </c>
    </row>
    <row r="206" spans="1:60" x14ac:dyDescent="0.25">
      <c r="A206">
        <v>205</v>
      </c>
      <c r="D206">
        <v>232.135966</v>
      </c>
      <c r="E206" s="2">
        <v>2</v>
      </c>
      <c r="P206">
        <v>1</v>
      </c>
      <c r="Q206" t="str">
        <f t="shared" si="4"/>
        <v>2</v>
      </c>
      <c r="R206">
        <v>2</v>
      </c>
      <c r="AB206" t="s">
        <v>287</v>
      </c>
      <c r="AC206" t="str">
        <f>CONCATENATE($R206,$R207,$R208,$R209)</f>
        <v>2143</v>
      </c>
      <c r="BG206">
        <v>2</v>
      </c>
      <c r="BH206">
        <v>1085</v>
      </c>
    </row>
    <row r="207" spans="1:60" x14ac:dyDescent="0.25">
      <c r="A207">
        <v>206</v>
      </c>
      <c r="D207">
        <v>232.13606899999999</v>
      </c>
      <c r="E207" s="2">
        <v>2</v>
      </c>
      <c r="P207">
        <v>1</v>
      </c>
      <c r="Q207" t="str">
        <f t="shared" si="4"/>
        <v>2</v>
      </c>
      <c r="R207">
        <v>1</v>
      </c>
      <c r="BG207">
        <v>1</v>
      </c>
      <c r="BH207">
        <v>1093</v>
      </c>
    </row>
    <row r="208" spans="1:60" x14ac:dyDescent="0.25">
      <c r="A208">
        <v>207</v>
      </c>
      <c r="D208">
        <v>232.160662</v>
      </c>
      <c r="E208" s="2">
        <v>2</v>
      </c>
      <c r="P208">
        <v>1</v>
      </c>
      <c r="Q208" t="str">
        <f t="shared" si="4"/>
        <v>2</v>
      </c>
      <c r="R208">
        <v>4</v>
      </c>
      <c r="BG208">
        <v>4</v>
      </c>
      <c r="BH208">
        <v>1100</v>
      </c>
    </row>
    <row r="209" spans="1:60" x14ac:dyDescent="0.25">
      <c r="A209">
        <v>208</v>
      </c>
      <c r="B209">
        <v>240.341103</v>
      </c>
      <c r="C209" s="4">
        <v>1</v>
      </c>
      <c r="D209">
        <v>232.10722899999999</v>
      </c>
      <c r="E209" s="2">
        <v>2</v>
      </c>
      <c r="P209">
        <v>2</v>
      </c>
      <c r="Q209" t="str">
        <f t="shared" si="4"/>
        <v>12</v>
      </c>
      <c r="R209">
        <v>3</v>
      </c>
      <c r="BG209">
        <v>3</v>
      </c>
      <c r="BH209">
        <v>1101</v>
      </c>
    </row>
    <row r="210" spans="1:60" x14ac:dyDescent="0.25">
      <c r="A210">
        <v>209</v>
      </c>
      <c r="B210">
        <v>240.33357799999999</v>
      </c>
      <c r="C210" s="4">
        <v>1</v>
      </c>
      <c r="P210">
        <v>1</v>
      </c>
      <c r="Q210" t="str">
        <f t="shared" si="4"/>
        <v>1</v>
      </c>
      <c r="R210">
        <v>2</v>
      </c>
      <c r="AB210" t="s">
        <v>287</v>
      </c>
      <c r="AC210" t="str">
        <f>CONCATENATE($R210,$R211,$R212,$R213)</f>
        <v>2143</v>
      </c>
      <c r="BG210">
        <v>2</v>
      </c>
      <c r="BH210">
        <v>1109</v>
      </c>
    </row>
    <row r="211" spans="1:60" x14ac:dyDescent="0.25">
      <c r="A211">
        <v>210</v>
      </c>
      <c r="B211">
        <v>240.31979000000001</v>
      </c>
      <c r="C211" s="4">
        <v>1</v>
      </c>
      <c r="P211">
        <v>1</v>
      </c>
      <c r="Q211" t="str">
        <f t="shared" si="4"/>
        <v>1</v>
      </c>
      <c r="R211">
        <v>1</v>
      </c>
      <c r="BG211">
        <v>1</v>
      </c>
      <c r="BH211">
        <v>1117</v>
      </c>
    </row>
    <row r="212" spans="1:60" x14ac:dyDescent="0.25">
      <c r="A212">
        <v>211</v>
      </c>
      <c r="B212">
        <v>240.29049900000001</v>
      </c>
      <c r="C212" s="4">
        <v>1</v>
      </c>
      <c r="P212">
        <v>1</v>
      </c>
      <c r="Q212" t="str">
        <f t="shared" si="4"/>
        <v>1</v>
      </c>
      <c r="R212">
        <v>4</v>
      </c>
      <c r="BG212">
        <v>4</v>
      </c>
      <c r="BH212">
        <v>1124</v>
      </c>
    </row>
    <row r="213" spans="1:60" x14ac:dyDescent="0.25">
      <c r="A213">
        <v>212</v>
      </c>
      <c r="B213">
        <v>240.27252200000001</v>
      </c>
      <c r="C213" s="4">
        <v>1</v>
      </c>
      <c r="P213">
        <v>1</v>
      </c>
      <c r="Q213" t="str">
        <f t="shared" si="4"/>
        <v>1</v>
      </c>
      <c r="R213">
        <v>3</v>
      </c>
      <c r="BG213">
        <v>3</v>
      </c>
      <c r="BH213">
        <v>1125</v>
      </c>
    </row>
    <row r="214" spans="1:60" x14ac:dyDescent="0.25">
      <c r="A214">
        <v>213</v>
      </c>
      <c r="B214">
        <v>240.38791900000001</v>
      </c>
      <c r="C214" s="4">
        <v>1</v>
      </c>
      <c r="P214">
        <v>1</v>
      </c>
      <c r="Q214" t="str">
        <f t="shared" si="4"/>
        <v>1</v>
      </c>
      <c r="R214">
        <v>2</v>
      </c>
      <c r="AB214" t="s">
        <v>287</v>
      </c>
      <c r="AC214" t="str">
        <f>CONCATENATE($R214,$R215,$R216,$R217)</f>
        <v>2143</v>
      </c>
      <c r="BG214">
        <v>2</v>
      </c>
      <c r="BH214">
        <v>1133</v>
      </c>
    </row>
    <row r="215" spans="1:60" x14ac:dyDescent="0.25">
      <c r="A215">
        <v>214</v>
      </c>
      <c r="B215">
        <v>240.35968600000001</v>
      </c>
      <c r="C215" s="4">
        <v>1</v>
      </c>
      <c r="P215">
        <v>1</v>
      </c>
      <c r="Q215" t="str">
        <f t="shared" si="4"/>
        <v>1</v>
      </c>
      <c r="R215">
        <v>1</v>
      </c>
      <c r="BG215">
        <v>1</v>
      </c>
      <c r="BH215">
        <v>1140</v>
      </c>
    </row>
    <row r="216" spans="1:60" x14ac:dyDescent="0.25">
      <c r="A216">
        <v>215</v>
      </c>
      <c r="B216">
        <v>240.341103</v>
      </c>
      <c r="C216" s="4">
        <v>1</v>
      </c>
      <c r="P216">
        <v>1</v>
      </c>
      <c r="Q216" t="str">
        <f t="shared" si="4"/>
        <v>1</v>
      </c>
      <c r="R216">
        <v>4</v>
      </c>
      <c r="BG216">
        <v>4</v>
      </c>
      <c r="BH216">
        <v>1151</v>
      </c>
    </row>
    <row r="217" spans="1:60" x14ac:dyDescent="0.25">
      <c r="A217">
        <v>216</v>
      </c>
      <c r="H217">
        <v>242.25696600000001</v>
      </c>
      <c r="I217" s="5">
        <v>4</v>
      </c>
      <c r="P217">
        <v>1</v>
      </c>
      <c r="Q217" t="str">
        <f t="shared" si="4"/>
        <v>4</v>
      </c>
      <c r="R217">
        <v>3</v>
      </c>
      <c r="BG217">
        <v>3</v>
      </c>
      <c r="BH217">
        <v>1152</v>
      </c>
    </row>
    <row r="218" spans="1:60" x14ac:dyDescent="0.25">
      <c r="A218">
        <v>217</v>
      </c>
      <c r="F218">
        <v>243.713154</v>
      </c>
      <c r="G218" s="3">
        <v>3</v>
      </c>
      <c r="H218">
        <v>242.347161</v>
      </c>
      <c r="I218" s="5">
        <v>4</v>
      </c>
      <c r="P218">
        <v>2</v>
      </c>
      <c r="Q218" t="str">
        <f t="shared" si="4"/>
        <v>34</v>
      </c>
      <c r="R218">
        <v>2</v>
      </c>
      <c r="BG218">
        <v>2</v>
      </c>
      <c r="BH218">
        <v>1160</v>
      </c>
    </row>
    <row r="219" spans="1:60" x14ac:dyDescent="0.25">
      <c r="A219">
        <v>218</v>
      </c>
      <c r="F219">
        <v>243.686892</v>
      </c>
      <c r="G219" s="3">
        <v>3</v>
      </c>
      <c r="H219">
        <v>242.311104</v>
      </c>
      <c r="I219" s="5">
        <v>4</v>
      </c>
      <c r="P219">
        <v>2</v>
      </c>
      <c r="Q219" t="str">
        <f t="shared" si="4"/>
        <v>34</v>
      </c>
      <c r="R219">
        <v>1</v>
      </c>
      <c r="BG219">
        <v>1</v>
      </c>
      <c r="BH219">
        <v>1168</v>
      </c>
    </row>
    <row r="220" spans="1:60" x14ac:dyDescent="0.25">
      <c r="A220">
        <v>219</v>
      </c>
      <c r="F220">
        <v>243.686993</v>
      </c>
      <c r="G220" s="3">
        <v>3</v>
      </c>
      <c r="H220">
        <v>242.33110299999998</v>
      </c>
      <c r="I220" s="5">
        <v>4</v>
      </c>
      <c r="P220">
        <v>2</v>
      </c>
      <c r="Q220" t="str">
        <f t="shared" si="4"/>
        <v>34</v>
      </c>
      <c r="R220" t="s">
        <v>22</v>
      </c>
      <c r="BG220" t="s">
        <v>22</v>
      </c>
      <c r="BH220">
        <v>1176</v>
      </c>
    </row>
    <row r="221" spans="1:60" x14ac:dyDescent="0.25">
      <c r="A221">
        <v>220</v>
      </c>
      <c r="F221">
        <v>243.690529</v>
      </c>
      <c r="G221" s="3">
        <v>3</v>
      </c>
      <c r="H221">
        <v>242.28090499999999</v>
      </c>
      <c r="I221" s="5">
        <v>4</v>
      </c>
      <c r="P221">
        <v>2</v>
      </c>
      <c r="Q221" t="str">
        <f t="shared" si="4"/>
        <v>34</v>
      </c>
    </row>
    <row r="222" spans="1:60" x14ac:dyDescent="0.25">
      <c r="A222">
        <v>221</v>
      </c>
      <c r="D222">
        <v>259.388869</v>
      </c>
      <c r="E222" s="2">
        <v>2</v>
      </c>
      <c r="F222">
        <v>243.700377</v>
      </c>
      <c r="G222" s="3">
        <v>3</v>
      </c>
      <c r="H222">
        <v>242.283783</v>
      </c>
      <c r="I222" s="5">
        <v>4</v>
      </c>
      <c r="P222">
        <v>3</v>
      </c>
      <c r="Q222" t="str">
        <f t="shared" si="4"/>
        <v>234</v>
      </c>
    </row>
    <row r="223" spans="1:60" x14ac:dyDescent="0.25">
      <c r="A223">
        <v>222</v>
      </c>
      <c r="D223">
        <v>259.35609299999999</v>
      </c>
      <c r="E223" s="2">
        <v>2</v>
      </c>
      <c r="F223">
        <v>243.718456</v>
      </c>
      <c r="G223" s="3">
        <v>3</v>
      </c>
      <c r="H223">
        <v>242.32196300000001</v>
      </c>
      <c r="I223" s="5">
        <v>4</v>
      </c>
      <c r="P223">
        <v>3</v>
      </c>
      <c r="Q223" t="str">
        <f t="shared" si="4"/>
        <v>234</v>
      </c>
    </row>
    <row r="224" spans="1:60" x14ac:dyDescent="0.25">
      <c r="A224">
        <v>223</v>
      </c>
      <c r="D224">
        <v>259.38851399999999</v>
      </c>
      <c r="E224" s="2">
        <v>2</v>
      </c>
      <c r="F224">
        <v>243.72517199999999</v>
      </c>
      <c r="G224" s="3">
        <v>3</v>
      </c>
      <c r="H224">
        <v>242.25696600000001</v>
      </c>
      <c r="I224" s="5">
        <v>4</v>
      </c>
      <c r="P224">
        <v>3</v>
      </c>
      <c r="Q224" t="str">
        <f t="shared" si="4"/>
        <v>234</v>
      </c>
    </row>
    <row r="225" spans="1:17" x14ac:dyDescent="0.25">
      <c r="A225">
        <v>224</v>
      </c>
      <c r="D225">
        <v>259.39538399999998</v>
      </c>
      <c r="E225" s="2">
        <v>2</v>
      </c>
      <c r="F225">
        <v>243.75017</v>
      </c>
      <c r="G225" s="3">
        <v>3</v>
      </c>
      <c r="P225">
        <v>2</v>
      </c>
      <c r="Q225" t="str">
        <f t="shared" si="4"/>
        <v>23</v>
      </c>
    </row>
    <row r="226" spans="1:17" x14ac:dyDescent="0.25">
      <c r="A226">
        <v>225</v>
      </c>
      <c r="D226">
        <v>259.34210400000001</v>
      </c>
      <c r="E226" s="2">
        <v>2</v>
      </c>
      <c r="F226">
        <v>243.713154</v>
      </c>
      <c r="G226" s="3">
        <v>3</v>
      </c>
      <c r="P226">
        <v>2</v>
      </c>
      <c r="Q226" t="str">
        <f t="shared" si="4"/>
        <v>23</v>
      </c>
    </row>
    <row r="227" spans="1:17" x14ac:dyDescent="0.25">
      <c r="A227">
        <v>226</v>
      </c>
      <c r="D227">
        <v>259.38124299999998</v>
      </c>
      <c r="E227" s="2">
        <v>2</v>
      </c>
      <c r="P227">
        <v>1</v>
      </c>
      <c r="Q227" t="str">
        <f t="shared" si="4"/>
        <v>2</v>
      </c>
    </row>
    <row r="228" spans="1:17" x14ac:dyDescent="0.25">
      <c r="A228">
        <v>227</v>
      </c>
      <c r="D228">
        <v>259.36871500000001</v>
      </c>
      <c r="E228" s="2">
        <v>2</v>
      </c>
      <c r="P228">
        <v>1</v>
      </c>
      <c r="Q228" t="str">
        <f t="shared" si="4"/>
        <v>2</v>
      </c>
    </row>
    <row r="229" spans="1:17" x14ac:dyDescent="0.25">
      <c r="A229">
        <v>228</v>
      </c>
      <c r="D229">
        <v>259.43174599999998</v>
      </c>
      <c r="E229" s="2">
        <v>2</v>
      </c>
      <c r="P229">
        <v>1</v>
      </c>
      <c r="Q229" t="str">
        <f t="shared" si="4"/>
        <v>2</v>
      </c>
    </row>
    <row r="230" spans="1:17" x14ac:dyDescent="0.25">
      <c r="A230">
        <v>229</v>
      </c>
      <c r="D230">
        <v>259.51643999999999</v>
      </c>
      <c r="E230" s="2">
        <v>2</v>
      </c>
      <c r="P230">
        <v>1</v>
      </c>
      <c r="Q230" t="str">
        <f t="shared" si="4"/>
        <v>2</v>
      </c>
    </row>
    <row r="231" spans="1:17" x14ac:dyDescent="0.25">
      <c r="A231">
        <v>230</v>
      </c>
      <c r="B231">
        <v>267.969492</v>
      </c>
      <c r="C231" s="4">
        <v>1</v>
      </c>
      <c r="D231">
        <v>259.388869</v>
      </c>
      <c r="E231" s="2">
        <v>2</v>
      </c>
      <c r="P231">
        <v>2</v>
      </c>
      <c r="Q231" t="str">
        <f t="shared" si="4"/>
        <v>12</v>
      </c>
    </row>
    <row r="232" spans="1:17" x14ac:dyDescent="0.25">
      <c r="A232">
        <v>231</v>
      </c>
      <c r="B232">
        <v>267.91565200000002</v>
      </c>
      <c r="C232" s="4">
        <v>1</v>
      </c>
      <c r="P232">
        <v>1</v>
      </c>
      <c r="Q232" t="str">
        <f t="shared" si="4"/>
        <v>1</v>
      </c>
    </row>
    <row r="233" spans="1:17" x14ac:dyDescent="0.25">
      <c r="A233">
        <v>232</v>
      </c>
      <c r="B233">
        <v>267.94257599999997</v>
      </c>
      <c r="C233" s="4">
        <v>1</v>
      </c>
      <c r="P233">
        <v>1</v>
      </c>
      <c r="Q233" t="str">
        <f t="shared" si="4"/>
        <v>1</v>
      </c>
    </row>
    <row r="234" spans="1:17" x14ac:dyDescent="0.25">
      <c r="A234">
        <v>233</v>
      </c>
      <c r="B234">
        <v>267.94408599999997</v>
      </c>
      <c r="C234" s="4">
        <v>1</v>
      </c>
      <c r="P234">
        <v>1</v>
      </c>
      <c r="Q234" t="str">
        <f t="shared" si="4"/>
        <v>1</v>
      </c>
    </row>
    <row r="235" spans="1:17" x14ac:dyDescent="0.25">
      <c r="A235">
        <v>234</v>
      </c>
      <c r="B235">
        <v>267.93317999999999</v>
      </c>
      <c r="C235" s="4">
        <v>1</v>
      </c>
      <c r="P235">
        <v>1</v>
      </c>
      <c r="Q235" t="str">
        <f t="shared" si="4"/>
        <v>1</v>
      </c>
    </row>
    <row r="236" spans="1:17" x14ac:dyDescent="0.25">
      <c r="A236">
        <v>235</v>
      </c>
      <c r="B236">
        <v>267.90666399999998</v>
      </c>
      <c r="C236" s="4">
        <v>1</v>
      </c>
      <c r="P236">
        <v>1</v>
      </c>
      <c r="Q236" t="str">
        <f t="shared" si="4"/>
        <v>1</v>
      </c>
    </row>
    <row r="237" spans="1:17" x14ac:dyDescent="0.25">
      <c r="A237">
        <v>236</v>
      </c>
      <c r="B237">
        <v>267.96242000000001</v>
      </c>
      <c r="C237" s="4">
        <v>1</v>
      </c>
      <c r="P237">
        <v>1</v>
      </c>
      <c r="Q237" t="str">
        <f t="shared" si="4"/>
        <v>1</v>
      </c>
    </row>
    <row r="238" spans="1:17" x14ac:dyDescent="0.25">
      <c r="A238">
        <v>237</v>
      </c>
      <c r="B238">
        <v>267.96520099999998</v>
      </c>
      <c r="C238" s="4">
        <v>1</v>
      </c>
      <c r="P238">
        <v>1</v>
      </c>
      <c r="Q238" t="str">
        <f t="shared" si="4"/>
        <v>1</v>
      </c>
    </row>
    <row r="239" spans="1:17" x14ac:dyDescent="0.25">
      <c r="A239">
        <v>238</v>
      </c>
      <c r="B239">
        <v>267.969492</v>
      </c>
      <c r="C239" s="4">
        <v>1</v>
      </c>
      <c r="H239">
        <v>267.07973700000002</v>
      </c>
      <c r="I239" s="5">
        <v>4</v>
      </c>
      <c r="P239">
        <v>2</v>
      </c>
      <c r="Q239" t="str">
        <f t="shared" si="4"/>
        <v>14</v>
      </c>
    </row>
    <row r="240" spans="1:17" x14ac:dyDescent="0.25">
      <c r="A240">
        <v>239</v>
      </c>
      <c r="H240">
        <v>267.07973700000002</v>
      </c>
      <c r="I240" s="5">
        <v>4</v>
      </c>
      <c r="P240">
        <v>1</v>
      </c>
      <c r="Q240" t="str">
        <f t="shared" si="4"/>
        <v>4</v>
      </c>
    </row>
    <row r="241" spans="1:17" x14ac:dyDescent="0.25">
      <c r="A241">
        <v>240</v>
      </c>
      <c r="H241">
        <v>267.07973700000002</v>
      </c>
      <c r="I241" s="5">
        <v>4</v>
      </c>
      <c r="J241">
        <v>235.89819900000001</v>
      </c>
      <c r="K241" t="s">
        <v>22</v>
      </c>
      <c r="Q241" t="str">
        <f t="shared" si="4"/>
        <v>4</v>
      </c>
    </row>
    <row r="242" spans="1:17" x14ac:dyDescent="0.25">
      <c r="A242">
        <v>241</v>
      </c>
      <c r="Q242" t="str">
        <f t="shared" si="4"/>
        <v/>
      </c>
    </row>
    <row r="243" spans="1:17" x14ac:dyDescent="0.25">
      <c r="A243">
        <v>242</v>
      </c>
      <c r="J243">
        <v>38.995426000000002</v>
      </c>
      <c r="K243" t="s">
        <v>22</v>
      </c>
      <c r="Q243" t="str">
        <f t="shared" si="4"/>
        <v/>
      </c>
    </row>
    <row r="244" spans="1:17" x14ac:dyDescent="0.25">
      <c r="A244">
        <v>243</v>
      </c>
      <c r="D244">
        <v>43.060253000000003</v>
      </c>
      <c r="E244" s="2">
        <v>2</v>
      </c>
      <c r="P244">
        <v>1</v>
      </c>
      <c r="Q244" t="str">
        <f t="shared" si="4"/>
        <v>2</v>
      </c>
    </row>
    <row r="245" spans="1:17" x14ac:dyDescent="0.25">
      <c r="A245">
        <v>244</v>
      </c>
      <c r="D245">
        <v>43.118617999999998</v>
      </c>
      <c r="E245" s="2">
        <v>2</v>
      </c>
      <c r="P245">
        <v>1</v>
      </c>
      <c r="Q245" t="str">
        <f t="shared" si="4"/>
        <v>2</v>
      </c>
    </row>
    <row r="246" spans="1:17" x14ac:dyDescent="0.25">
      <c r="A246">
        <v>245</v>
      </c>
      <c r="D246">
        <v>43.096516000000001</v>
      </c>
      <c r="E246" s="2">
        <v>2</v>
      </c>
      <c r="P246">
        <v>1</v>
      </c>
      <c r="Q246" t="str">
        <f t="shared" si="4"/>
        <v>2</v>
      </c>
    </row>
    <row r="247" spans="1:17" x14ac:dyDescent="0.25">
      <c r="A247">
        <v>246</v>
      </c>
      <c r="D247">
        <v>43.054988999999999</v>
      </c>
      <c r="E247" s="2">
        <v>2</v>
      </c>
      <c r="P247">
        <v>1</v>
      </c>
      <c r="Q247" t="str">
        <f t="shared" si="4"/>
        <v>2</v>
      </c>
    </row>
    <row r="248" spans="1:17" x14ac:dyDescent="0.25">
      <c r="A248">
        <v>247</v>
      </c>
      <c r="D248">
        <v>43.087673000000002</v>
      </c>
      <c r="E248" s="2">
        <v>2</v>
      </c>
      <c r="P248">
        <v>1</v>
      </c>
      <c r="Q248" t="str">
        <f t="shared" si="4"/>
        <v>2</v>
      </c>
    </row>
    <row r="249" spans="1:17" x14ac:dyDescent="0.25">
      <c r="A249">
        <v>248</v>
      </c>
      <c r="B249">
        <v>48.445587000000003</v>
      </c>
      <c r="C249" s="4">
        <v>1</v>
      </c>
      <c r="D249">
        <v>43.05941</v>
      </c>
      <c r="E249" s="2">
        <v>2</v>
      </c>
      <c r="P249">
        <v>2</v>
      </c>
      <c r="Q249" t="str">
        <f t="shared" si="4"/>
        <v>12</v>
      </c>
    </row>
    <row r="250" spans="1:17" x14ac:dyDescent="0.25">
      <c r="A250">
        <v>249</v>
      </c>
      <c r="B250">
        <v>48.431271000000002</v>
      </c>
      <c r="C250" s="4">
        <v>1</v>
      </c>
      <c r="D250">
        <v>43.209454000000001</v>
      </c>
      <c r="E250" s="2">
        <v>2</v>
      </c>
      <c r="P250">
        <v>2</v>
      </c>
      <c r="Q250" t="str">
        <f t="shared" si="4"/>
        <v>12</v>
      </c>
    </row>
    <row r="251" spans="1:17" x14ac:dyDescent="0.25">
      <c r="A251">
        <v>250</v>
      </c>
      <c r="B251">
        <v>48.463214999999998</v>
      </c>
      <c r="C251" s="4">
        <v>1</v>
      </c>
      <c r="D251">
        <v>43.060253000000003</v>
      </c>
      <c r="E251" s="2">
        <v>2</v>
      </c>
      <c r="P251">
        <v>2</v>
      </c>
      <c r="Q251" t="str">
        <f t="shared" si="4"/>
        <v>12</v>
      </c>
    </row>
    <row r="252" spans="1:17" x14ac:dyDescent="0.25">
      <c r="A252">
        <v>251</v>
      </c>
      <c r="B252">
        <v>48.444164000000001</v>
      </c>
      <c r="C252" s="4">
        <v>1</v>
      </c>
      <c r="P252">
        <v>1</v>
      </c>
      <c r="Q252" t="str">
        <f t="shared" si="4"/>
        <v>1</v>
      </c>
    </row>
    <row r="253" spans="1:17" x14ac:dyDescent="0.25">
      <c r="A253">
        <v>252</v>
      </c>
      <c r="B253">
        <v>48.427428999999997</v>
      </c>
      <c r="C253" s="4">
        <v>1</v>
      </c>
      <c r="P253">
        <v>1</v>
      </c>
      <c r="Q253" t="str">
        <f t="shared" si="4"/>
        <v>1</v>
      </c>
    </row>
    <row r="254" spans="1:17" x14ac:dyDescent="0.25">
      <c r="A254">
        <v>253</v>
      </c>
      <c r="B254">
        <v>48.445587000000003</v>
      </c>
      <c r="C254" s="4">
        <v>1</v>
      </c>
      <c r="H254">
        <v>46.648842000000002</v>
      </c>
      <c r="I254" s="5">
        <v>4</v>
      </c>
      <c r="P254">
        <v>2</v>
      </c>
      <c r="Q254" t="str">
        <f t="shared" si="4"/>
        <v>14</v>
      </c>
    </row>
    <row r="255" spans="1:17" x14ac:dyDescent="0.25">
      <c r="A255">
        <v>254</v>
      </c>
      <c r="B255">
        <v>48.445587000000003</v>
      </c>
      <c r="C255" s="4">
        <v>1</v>
      </c>
      <c r="F255">
        <v>47.431956999999997</v>
      </c>
      <c r="G255" s="3">
        <v>3</v>
      </c>
      <c r="H255">
        <v>46.723784999999999</v>
      </c>
      <c r="I255" s="5">
        <v>4</v>
      </c>
      <c r="P255">
        <v>3</v>
      </c>
      <c r="Q255" t="str">
        <f t="shared" si="4"/>
        <v>134</v>
      </c>
    </row>
    <row r="256" spans="1:17" x14ac:dyDescent="0.25">
      <c r="A256">
        <v>255</v>
      </c>
      <c r="F256">
        <v>47.392380000000003</v>
      </c>
      <c r="G256" s="3">
        <v>3</v>
      </c>
      <c r="H256">
        <v>46.701366</v>
      </c>
      <c r="I256" s="5">
        <v>4</v>
      </c>
      <c r="P256">
        <v>2</v>
      </c>
      <c r="Q256" t="str">
        <f t="shared" si="4"/>
        <v>34</v>
      </c>
    </row>
    <row r="257" spans="1:17" x14ac:dyDescent="0.25">
      <c r="A257">
        <v>256</v>
      </c>
      <c r="F257">
        <v>47.399749999999997</v>
      </c>
      <c r="G257" s="3">
        <v>3</v>
      </c>
      <c r="H257">
        <v>46.720573000000002</v>
      </c>
      <c r="I257" s="5">
        <v>4</v>
      </c>
      <c r="P257">
        <v>2</v>
      </c>
      <c r="Q257" t="str">
        <f t="shared" si="4"/>
        <v>34</v>
      </c>
    </row>
    <row r="258" spans="1:17" x14ac:dyDescent="0.25">
      <c r="A258">
        <v>257</v>
      </c>
      <c r="F258">
        <v>47.381431999999997</v>
      </c>
      <c r="G258" s="3">
        <v>3</v>
      </c>
      <c r="H258">
        <v>46.716628999999998</v>
      </c>
      <c r="I258" s="5">
        <v>4</v>
      </c>
      <c r="P258">
        <v>2</v>
      </c>
      <c r="Q258" t="str">
        <f t="shared" ref="Q258:Q321" si="5">CONCATENATE(C258,E258,G258,I258)</f>
        <v>34</v>
      </c>
    </row>
    <row r="259" spans="1:17" x14ac:dyDescent="0.25">
      <c r="A259">
        <v>258</v>
      </c>
      <c r="F259">
        <v>47.393276</v>
      </c>
      <c r="G259" s="3">
        <v>3</v>
      </c>
      <c r="H259">
        <v>46.693474000000002</v>
      </c>
      <c r="I259" s="5">
        <v>4</v>
      </c>
      <c r="P259">
        <v>2</v>
      </c>
      <c r="Q259" t="str">
        <f t="shared" si="5"/>
        <v>34</v>
      </c>
    </row>
    <row r="260" spans="1:17" x14ac:dyDescent="0.25">
      <c r="A260">
        <v>259</v>
      </c>
      <c r="F260">
        <v>47.391643000000002</v>
      </c>
      <c r="G260" s="3">
        <v>3</v>
      </c>
      <c r="H260">
        <v>46.625736000000003</v>
      </c>
      <c r="I260" s="5">
        <v>4</v>
      </c>
      <c r="P260">
        <v>2</v>
      </c>
      <c r="Q260" t="str">
        <f t="shared" si="5"/>
        <v>34</v>
      </c>
    </row>
    <row r="261" spans="1:17" x14ac:dyDescent="0.25">
      <c r="A261">
        <v>260</v>
      </c>
      <c r="F261">
        <v>47.351013000000002</v>
      </c>
      <c r="G261" s="3">
        <v>3</v>
      </c>
      <c r="H261">
        <v>46.648842000000002</v>
      </c>
      <c r="I261" s="5">
        <v>4</v>
      </c>
      <c r="P261">
        <v>2</v>
      </c>
      <c r="Q261" t="str">
        <f t="shared" si="5"/>
        <v>34</v>
      </c>
    </row>
    <row r="262" spans="1:17" x14ac:dyDescent="0.25">
      <c r="A262">
        <v>261</v>
      </c>
      <c r="F262">
        <v>47.431956999999997</v>
      </c>
      <c r="G262" s="3">
        <v>3</v>
      </c>
      <c r="P262">
        <v>1</v>
      </c>
      <c r="Q262" t="str">
        <f t="shared" si="5"/>
        <v>3</v>
      </c>
    </row>
    <row r="263" spans="1:17" x14ac:dyDescent="0.25">
      <c r="A263">
        <v>262</v>
      </c>
      <c r="P263">
        <v>0</v>
      </c>
      <c r="Q263" t="str">
        <f t="shared" si="5"/>
        <v/>
      </c>
    </row>
    <row r="264" spans="1:17" x14ac:dyDescent="0.25">
      <c r="A264">
        <v>263</v>
      </c>
      <c r="P264">
        <v>0</v>
      </c>
      <c r="Q264" t="str">
        <f t="shared" si="5"/>
        <v/>
      </c>
    </row>
    <row r="265" spans="1:17" x14ac:dyDescent="0.25">
      <c r="A265">
        <v>264</v>
      </c>
      <c r="P265">
        <v>0</v>
      </c>
      <c r="Q265" t="str">
        <f t="shared" si="5"/>
        <v/>
      </c>
    </row>
    <row r="266" spans="1:17" x14ac:dyDescent="0.25">
      <c r="A266">
        <v>265</v>
      </c>
      <c r="D266">
        <v>71.853402000000003</v>
      </c>
      <c r="E266" s="2">
        <v>2</v>
      </c>
      <c r="P266">
        <v>1</v>
      </c>
      <c r="Q266" t="str">
        <f t="shared" si="5"/>
        <v>2</v>
      </c>
    </row>
    <row r="267" spans="1:17" x14ac:dyDescent="0.25">
      <c r="A267">
        <v>266</v>
      </c>
      <c r="D267">
        <v>71.846546000000004</v>
      </c>
      <c r="E267" s="2">
        <v>2</v>
      </c>
      <c r="P267">
        <v>1</v>
      </c>
      <c r="Q267" t="str">
        <f t="shared" si="5"/>
        <v>2</v>
      </c>
    </row>
    <row r="268" spans="1:17" x14ac:dyDescent="0.25">
      <c r="A268">
        <v>267</v>
      </c>
      <c r="D268">
        <v>71.817886000000001</v>
      </c>
      <c r="E268" s="2">
        <v>2</v>
      </c>
      <c r="P268">
        <v>1</v>
      </c>
      <c r="Q268" t="str">
        <f t="shared" si="5"/>
        <v>2</v>
      </c>
    </row>
    <row r="269" spans="1:17" x14ac:dyDescent="0.25">
      <c r="A269">
        <v>268</v>
      </c>
      <c r="B269">
        <v>74.595051000000012</v>
      </c>
      <c r="C269" s="4">
        <v>1</v>
      </c>
      <c r="D269">
        <v>71.779278000000005</v>
      </c>
      <c r="E269" s="2">
        <v>2</v>
      </c>
      <c r="P269">
        <v>2</v>
      </c>
      <c r="Q269" t="str">
        <f t="shared" si="5"/>
        <v>12</v>
      </c>
    </row>
    <row r="270" spans="1:17" x14ac:dyDescent="0.25">
      <c r="A270">
        <v>269</v>
      </c>
      <c r="B270">
        <v>74.544587000000007</v>
      </c>
      <c r="C270" s="4">
        <v>1</v>
      </c>
      <c r="D270">
        <v>71.871185000000011</v>
      </c>
      <c r="E270" s="2">
        <v>2</v>
      </c>
      <c r="P270">
        <v>2</v>
      </c>
      <c r="Q270" t="str">
        <f t="shared" si="5"/>
        <v>12</v>
      </c>
    </row>
    <row r="271" spans="1:17" x14ac:dyDescent="0.25">
      <c r="A271">
        <v>270</v>
      </c>
      <c r="B271">
        <v>74.559484000000012</v>
      </c>
      <c r="C271" s="4">
        <v>1</v>
      </c>
      <c r="D271">
        <v>71.94268000000001</v>
      </c>
      <c r="E271" s="2">
        <v>2</v>
      </c>
      <c r="P271">
        <v>2</v>
      </c>
      <c r="Q271" t="str">
        <f t="shared" si="5"/>
        <v>12</v>
      </c>
    </row>
    <row r="272" spans="1:17" x14ac:dyDescent="0.25">
      <c r="A272">
        <v>271</v>
      </c>
      <c r="B272">
        <v>74.554535000000001</v>
      </c>
      <c r="C272" s="4">
        <v>1</v>
      </c>
      <c r="D272">
        <v>71.853402000000003</v>
      </c>
      <c r="E272" s="2">
        <v>2</v>
      </c>
      <c r="P272">
        <v>2</v>
      </c>
      <c r="Q272" t="str">
        <f t="shared" si="5"/>
        <v>12</v>
      </c>
    </row>
    <row r="273" spans="1:17" x14ac:dyDescent="0.25">
      <c r="A273">
        <v>272</v>
      </c>
      <c r="B273">
        <v>74.538917000000012</v>
      </c>
      <c r="C273" s="4">
        <v>1</v>
      </c>
      <c r="P273">
        <v>1</v>
      </c>
      <c r="Q273" t="str">
        <f t="shared" si="5"/>
        <v>1</v>
      </c>
    </row>
    <row r="274" spans="1:17" x14ac:dyDescent="0.25">
      <c r="A274">
        <v>273</v>
      </c>
      <c r="B274">
        <v>74.595051000000012</v>
      </c>
      <c r="C274" s="4">
        <v>1</v>
      </c>
      <c r="P274">
        <v>1</v>
      </c>
      <c r="Q274" t="str">
        <f t="shared" si="5"/>
        <v>1</v>
      </c>
    </row>
    <row r="275" spans="1:17" x14ac:dyDescent="0.25">
      <c r="A275">
        <v>274</v>
      </c>
      <c r="B275">
        <v>74.595051000000012</v>
      </c>
      <c r="C275" s="4">
        <v>1</v>
      </c>
      <c r="P275">
        <v>1</v>
      </c>
      <c r="Q275" t="str">
        <f t="shared" si="5"/>
        <v>1</v>
      </c>
    </row>
    <row r="276" spans="1:17" x14ac:dyDescent="0.25">
      <c r="A276">
        <v>275</v>
      </c>
      <c r="P276">
        <v>0</v>
      </c>
      <c r="Q276" t="str">
        <f t="shared" si="5"/>
        <v/>
      </c>
    </row>
    <row r="277" spans="1:17" x14ac:dyDescent="0.25">
      <c r="A277">
        <v>276</v>
      </c>
      <c r="F277">
        <v>74.032886000000005</v>
      </c>
      <c r="G277" s="3">
        <v>3</v>
      </c>
      <c r="P277">
        <v>1</v>
      </c>
      <c r="Q277" t="str">
        <f t="shared" si="5"/>
        <v>3</v>
      </c>
    </row>
    <row r="278" spans="1:17" x14ac:dyDescent="0.25">
      <c r="A278">
        <v>277</v>
      </c>
      <c r="F278">
        <v>74.095154000000008</v>
      </c>
      <c r="G278" s="3">
        <v>3</v>
      </c>
      <c r="H278">
        <v>75.320515</v>
      </c>
      <c r="I278" s="5">
        <v>4</v>
      </c>
      <c r="P278">
        <v>2</v>
      </c>
      <c r="Q278" t="str">
        <f t="shared" si="5"/>
        <v>34</v>
      </c>
    </row>
    <row r="279" spans="1:17" x14ac:dyDescent="0.25">
      <c r="A279">
        <v>278</v>
      </c>
      <c r="F279">
        <v>74.057371000000003</v>
      </c>
      <c r="G279" s="3">
        <v>3</v>
      </c>
      <c r="H279">
        <v>75.321391000000006</v>
      </c>
      <c r="I279" s="5">
        <v>4</v>
      </c>
      <c r="P279">
        <v>2</v>
      </c>
      <c r="Q279" t="str">
        <f t="shared" si="5"/>
        <v>34</v>
      </c>
    </row>
    <row r="280" spans="1:17" x14ac:dyDescent="0.25">
      <c r="A280">
        <v>279</v>
      </c>
      <c r="F280">
        <v>74.085979000000009</v>
      </c>
      <c r="G280" s="3">
        <v>3</v>
      </c>
      <c r="H280">
        <v>75.266855000000007</v>
      </c>
      <c r="I280" s="5">
        <v>4</v>
      </c>
      <c r="P280">
        <v>2</v>
      </c>
      <c r="Q280" t="str">
        <f t="shared" si="5"/>
        <v>34</v>
      </c>
    </row>
    <row r="281" spans="1:17" x14ac:dyDescent="0.25">
      <c r="A281">
        <v>280</v>
      </c>
      <c r="F281">
        <v>74.110464000000007</v>
      </c>
      <c r="G281" s="3">
        <v>3</v>
      </c>
      <c r="H281">
        <v>75.261185000000012</v>
      </c>
      <c r="I281" s="5">
        <v>4</v>
      </c>
      <c r="P281">
        <v>2</v>
      </c>
      <c r="Q281" t="str">
        <f t="shared" si="5"/>
        <v>34</v>
      </c>
    </row>
    <row r="282" spans="1:17" x14ac:dyDescent="0.25">
      <c r="A282">
        <v>281</v>
      </c>
      <c r="F282">
        <v>74.032886000000005</v>
      </c>
      <c r="G282" s="3">
        <v>3</v>
      </c>
      <c r="H282">
        <v>75.351340000000008</v>
      </c>
      <c r="I282" s="5">
        <v>4</v>
      </c>
      <c r="P282">
        <v>2</v>
      </c>
      <c r="Q282" t="str">
        <f t="shared" si="5"/>
        <v>34</v>
      </c>
    </row>
    <row r="283" spans="1:17" x14ac:dyDescent="0.25">
      <c r="A283">
        <v>282</v>
      </c>
      <c r="H283">
        <v>75.320515</v>
      </c>
      <c r="I283" s="5">
        <v>4</v>
      </c>
      <c r="P283">
        <v>1</v>
      </c>
      <c r="Q283" t="str">
        <f t="shared" si="5"/>
        <v>4</v>
      </c>
    </row>
    <row r="284" spans="1:17" x14ac:dyDescent="0.25">
      <c r="A284">
        <v>283</v>
      </c>
      <c r="P284">
        <v>0</v>
      </c>
      <c r="Q284" t="str">
        <f t="shared" si="5"/>
        <v/>
      </c>
    </row>
    <row r="285" spans="1:17" x14ac:dyDescent="0.25">
      <c r="A285">
        <v>284</v>
      </c>
      <c r="P285">
        <v>0</v>
      </c>
      <c r="Q285" t="str">
        <f t="shared" si="5"/>
        <v/>
      </c>
    </row>
    <row r="286" spans="1:17" x14ac:dyDescent="0.25">
      <c r="A286">
        <v>285</v>
      </c>
      <c r="D286">
        <v>94.845152000000013</v>
      </c>
      <c r="E286" s="2">
        <v>2</v>
      </c>
      <c r="P286">
        <v>1</v>
      </c>
      <c r="Q286" t="str">
        <f t="shared" si="5"/>
        <v>2</v>
      </c>
    </row>
    <row r="287" spans="1:17" x14ac:dyDescent="0.25">
      <c r="A287">
        <v>286</v>
      </c>
      <c r="D287">
        <v>94.860617000000005</v>
      </c>
      <c r="E287" s="2">
        <v>2</v>
      </c>
      <c r="P287">
        <v>1</v>
      </c>
      <c r="Q287" t="str">
        <f t="shared" si="5"/>
        <v>2</v>
      </c>
    </row>
    <row r="288" spans="1:17" x14ac:dyDescent="0.25">
      <c r="A288">
        <v>287</v>
      </c>
      <c r="D288">
        <v>94.848866000000015</v>
      </c>
      <c r="E288" s="2">
        <v>2</v>
      </c>
      <c r="P288">
        <v>1</v>
      </c>
      <c r="Q288" t="str">
        <f t="shared" si="5"/>
        <v>2</v>
      </c>
    </row>
    <row r="289" spans="1:17" x14ac:dyDescent="0.25">
      <c r="A289">
        <v>288</v>
      </c>
      <c r="D289">
        <v>94.841958000000005</v>
      </c>
      <c r="E289" s="2">
        <v>2</v>
      </c>
      <c r="P289">
        <v>1</v>
      </c>
      <c r="Q289" t="str">
        <f t="shared" si="5"/>
        <v>2</v>
      </c>
    </row>
    <row r="290" spans="1:17" x14ac:dyDescent="0.25">
      <c r="A290">
        <v>289</v>
      </c>
      <c r="B290">
        <v>100.61510100000001</v>
      </c>
      <c r="C290" s="4">
        <v>1</v>
      </c>
      <c r="D290">
        <v>94.800618000000014</v>
      </c>
      <c r="E290" s="2">
        <v>2</v>
      </c>
      <c r="P290">
        <v>2</v>
      </c>
      <c r="Q290" t="str">
        <f t="shared" si="5"/>
        <v>12</v>
      </c>
    </row>
    <row r="291" spans="1:17" x14ac:dyDescent="0.25">
      <c r="A291">
        <v>290</v>
      </c>
      <c r="B291">
        <v>100.63963700000001</v>
      </c>
      <c r="C291" s="4">
        <v>1</v>
      </c>
      <c r="D291">
        <v>94.802525000000003</v>
      </c>
      <c r="E291" s="2">
        <v>2</v>
      </c>
      <c r="P291">
        <v>2</v>
      </c>
      <c r="Q291" t="str">
        <f t="shared" si="5"/>
        <v>12</v>
      </c>
    </row>
    <row r="292" spans="1:17" x14ac:dyDescent="0.25">
      <c r="A292">
        <v>291</v>
      </c>
      <c r="B292">
        <v>100.62530600000001</v>
      </c>
      <c r="C292" s="4">
        <v>1</v>
      </c>
      <c r="D292">
        <v>94.845152000000013</v>
      </c>
      <c r="E292" s="2">
        <v>2</v>
      </c>
      <c r="P292">
        <v>2</v>
      </c>
      <c r="Q292" t="str">
        <f t="shared" si="5"/>
        <v>12</v>
      </c>
    </row>
    <row r="293" spans="1:17" x14ac:dyDescent="0.25">
      <c r="A293">
        <v>292</v>
      </c>
      <c r="B293">
        <v>100.58592700000001</v>
      </c>
      <c r="C293" s="4">
        <v>1</v>
      </c>
      <c r="P293">
        <v>1</v>
      </c>
      <c r="Q293" t="str">
        <f t="shared" si="5"/>
        <v>1</v>
      </c>
    </row>
    <row r="294" spans="1:17" x14ac:dyDescent="0.25">
      <c r="A294">
        <v>293</v>
      </c>
      <c r="B294">
        <v>100.57793900000001</v>
      </c>
      <c r="C294" s="4">
        <v>1</v>
      </c>
      <c r="P294">
        <v>1</v>
      </c>
      <c r="Q294" t="str">
        <f t="shared" si="5"/>
        <v>1</v>
      </c>
    </row>
    <row r="295" spans="1:17" x14ac:dyDescent="0.25">
      <c r="A295">
        <v>294</v>
      </c>
      <c r="B295">
        <v>100.58829900000001</v>
      </c>
      <c r="C295" s="4">
        <v>1</v>
      </c>
      <c r="P295">
        <v>1</v>
      </c>
      <c r="Q295" t="str">
        <f t="shared" si="5"/>
        <v>1</v>
      </c>
    </row>
    <row r="296" spans="1:17" x14ac:dyDescent="0.25">
      <c r="A296">
        <v>295</v>
      </c>
      <c r="B296">
        <v>100.61510100000001</v>
      </c>
      <c r="C296" s="4">
        <v>1</v>
      </c>
      <c r="P296">
        <v>1</v>
      </c>
      <c r="Q296" t="str">
        <f t="shared" si="5"/>
        <v>1</v>
      </c>
    </row>
    <row r="297" spans="1:17" x14ac:dyDescent="0.25">
      <c r="A297">
        <v>296</v>
      </c>
      <c r="F297">
        <v>99.954691000000011</v>
      </c>
      <c r="G297" s="3">
        <v>3</v>
      </c>
      <c r="H297">
        <v>99.889637000000008</v>
      </c>
      <c r="I297" s="5">
        <v>4</v>
      </c>
      <c r="P297">
        <v>2</v>
      </c>
      <c r="Q297" t="str">
        <f t="shared" si="5"/>
        <v>34</v>
      </c>
    </row>
    <row r="298" spans="1:17" x14ac:dyDescent="0.25">
      <c r="A298">
        <v>297</v>
      </c>
      <c r="F298">
        <v>99.970875000000007</v>
      </c>
      <c r="G298" s="3">
        <v>3</v>
      </c>
      <c r="H298">
        <v>99.881392000000005</v>
      </c>
      <c r="I298" s="5">
        <v>4</v>
      </c>
      <c r="P298">
        <v>2</v>
      </c>
      <c r="Q298" t="str">
        <f t="shared" si="5"/>
        <v>34</v>
      </c>
    </row>
    <row r="299" spans="1:17" x14ac:dyDescent="0.25">
      <c r="A299">
        <v>298</v>
      </c>
      <c r="F299">
        <v>99.997679000000005</v>
      </c>
      <c r="G299" s="3">
        <v>3</v>
      </c>
      <c r="H299">
        <v>99.938866000000004</v>
      </c>
      <c r="I299" s="5">
        <v>4</v>
      </c>
      <c r="P299">
        <v>2</v>
      </c>
      <c r="Q299" t="str">
        <f t="shared" si="5"/>
        <v>34</v>
      </c>
    </row>
    <row r="300" spans="1:17" x14ac:dyDescent="0.25">
      <c r="A300">
        <v>299</v>
      </c>
      <c r="F300">
        <v>100.03309300000001</v>
      </c>
      <c r="G300" s="3">
        <v>3</v>
      </c>
      <c r="H300">
        <v>99.987370000000013</v>
      </c>
      <c r="I300" s="5">
        <v>4</v>
      </c>
      <c r="P300">
        <v>2</v>
      </c>
      <c r="Q300" t="str">
        <f t="shared" si="5"/>
        <v>34</v>
      </c>
    </row>
    <row r="301" spans="1:17" x14ac:dyDescent="0.25">
      <c r="A301">
        <v>300</v>
      </c>
      <c r="F301">
        <v>100.04061700000001</v>
      </c>
      <c r="G301" s="3">
        <v>3</v>
      </c>
      <c r="H301">
        <v>99.891440000000003</v>
      </c>
      <c r="I301" s="5">
        <v>4</v>
      </c>
      <c r="P301">
        <v>2</v>
      </c>
      <c r="Q301" t="str">
        <f t="shared" si="5"/>
        <v>34</v>
      </c>
    </row>
    <row r="302" spans="1:17" x14ac:dyDescent="0.25">
      <c r="A302">
        <v>301</v>
      </c>
      <c r="F302">
        <v>100.015049</v>
      </c>
      <c r="G302" s="3">
        <v>3</v>
      </c>
      <c r="H302">
        <v>99.930205000000001</v>
      </c>
      <c r="I302" s="5">
        <v>4</v>
      </c>
      <c r="P302">
        <v>2</v>
      </c>
      <c r="Q302" t="str">
        <f t="shared" si="5"/>
        <v>34</v>
      </c>
    </row>
    <row r="303" spans="1:17" x14ac:dyDescent="0.25">
      <c r="A303">
        <v>302</v>
      </c>
      <c r="F303">
        <v>99.954691000000011</v>
      </c>
      <c r="G303" s="3">
        <v>3</v>
      </c>
      <c r="H303">
        <v>99.889637000000008</v>
      </c>
      <c r="I303" s="5">
        <v>4</v>
      </c>
      <c r="P303">
        <v>2</v>
      </c>
      <c r="Q303" t="str">
        <f t="shared" si="5"/>
        <v>34</v>
      </c>
    </row>
    <row r="304" spans="1:17" x14ac:dyDescent="0.25">
      <c r="A304">
        <v>303</v>
      </c>
      <c r="P304">
        <v>0</v>
      </c>
      <c r="Q304" t="str">
        <f t="shared" si="5"/>
        <v/>
      </c>
    </row>
    <row r="305" spans="1:17" x14ac:dyDescent="0.25">
      <c r="A305">
        <v>304</v>
      </c>
      <c r="P305">
        <v>0</v>
      </c>
      <c r="Q305" t="str">
        <f t="shared" si="5"/>
        <v/>
      </c>
    </row>
    <row r="306" spans="1:17" x14ac:dyDescent="0.25">
      <c r="A306">
        <v>305</v>
      </c>
      <c r="P306">
        <v>0</v>
      </c>
      <c r="Q306" t="str">
        <f t="shared" si="5"/>
        <v/>
      </c>
    </row>
    <row r="307" spans="1:17" x14ac:dyDescent="0.25">
      <c r="A307">
        <v>306</v>
      </c>
      <c r="D307">
        <v>125.11706000000001</v>
      </c>
      <c r="E307" s="2">
        <v>2</v>
      </c>
      <c r="P307">
        <v>1</v>
      </c>
      <c r="Q307" t="str">
        <f t="shared" si="5"/>
        <v>2</v>
      </c>
    </row>
    <row r="308" spans="1:17" x14ac:dyDescent="0.25">
      <c r="A308">
        <v>307</v>
      </c>
      <c r="D308">
        <v>125.10788600000001</v>
      </c>
      <c r="E308" s="2">
        <v>2</v>
      </c>
      <c r="P308">
        <v>1</v>
      </c>
      <c r="Q308" t="str">
        <f t="shared" si="5"/>
        <v>2</v>
      </c>
    </row>
    <row r="309" spans="1:17" x14ac:dyDescent="0.25">
      <c r="A309">
        <v>308</v>
      </c>
      <c r="D309">
        <v>125.11082300000001</v>
      </c>
      <c r="E309" s="2">
        <v>2</v>
      </c>
      <c r="P309">
        <v>1</v>
      </c>
      <c r="Q309" t="str">
        <f t="shared" si="5"/>
        <v>2</v>
      </c>
    </row>
    <row r="310" spans="1:17" x14ac:dyDescent="0.25">
      <c r="A310">
        <v>309</v>
      </c>
      <c r="D310">
        <v>125.05056200000001</v>
      </c>
      <c r="E310" s="2">
        <v>2</v>
      </c>
      <c r="P310">
        <v>1</v>
      </c>
      <c r="Q310" t="str">
        <f t="shared" si="5"/>
        <v>2</v>
      </c>
    </row>
    <row r="311" spans="1:17" x14ac:dyDescent="0.25">
      <c r="A311">
        <v>310</v>
      </c>
      <c r="B311">
        <v>129.63448600000001</v>
      </c>
      <c r="C311" s="4">
        <v>1</v>
      </c>
      <c r="D311">
        <v>125.105979</v>
      </c>
      <c r="E311" s="2">
        <v>2</v>
      </c>
      <c r="P311">
        <v>2</v>
      </c>
      <c r="Q311" t="str">
        <f t="shared" si="5"/>
        <v>12</v>
      </c>
    </row>
    <row r="312" spans="1:17" x14ac:dyDescent="0.25">
      <c r="A312">
        <v>311</v>
      </c>
      <c r="B312">
        <v>129.65763000000001</v>
      </c>
      <c r="C312" s="4">
        <v>1</v>
      </c>
      <c r="D312">
        <v>125.07448400000001</v>
      </c>
      <c r="E312" s="2">
        <v>2</v>
      </c>
      <c r="P312">
        <v>2</v>
      </c>
      <c r="Q312" t="str">
        <f t="shared" si="5"/>
        <v>12</v>
      </c>
    </row>
    <row r="313" spans="1:17" x14ac:dyDescent="0.25">
      <c r="A313">
        <v>312</v>
      </c>
      <c r="B313">
        <v>129.65334899999999</v>
      </c>
      <c r="C313" s="4">
        <v>1</v>
      </c>
      <c r="D313">
        <v>125.11706000000001</v>
      </c>
      <c r="E313" s="2">
        <v>2</v>
      </c>
      <c r="P313">
        <v>2</v>
      </c>
      <c r="Q313" t="str">
        <f t="shared" si="5"/>
        <v>12</v>
      </c>
    </row>
    <row r="314" spans="1:17" x14ac:dyDescent="0.25">
      <c r="A314">
        <v>313</v>
      </c>
      <c r="B314">
        <v>129.63628600000001</v>
      </c>
      <c r="C314" s="4">
        <v>1</v>
      </c>
      <c r="D314">
        <v>125.11706000000001</v>
      </c>
      <c r="E314" s="2">
        <v>2</v>
      </c>
      <c r="P314">
        <v>2</v>
      </c>
      <c r="Q314" t="str">
        <f t="shared" si="5"/>
        <v>12</v>
      </c>
    </row>
    <row r="315" spans="1:17" x14ac:dyDescent="0.25">
      <c r="A315">
        <v>314</v>
      </c>
      <c r="B315">
        <v>129.643866</v>
      </c>
      <c r="C315" s="4">
        <v>1</v>
      </c>
      <c r="P315">
        <v>1</v>
      </c>
      <c r="Q315" t="str">
        <f t="shared" si="5"/>
        <v>1</v>
      </c>
    </row>
    <row r="316" spans="1:17" x14ac:dyDescent="0.25">
      <c r="A316">
        <v>315</v>
      </c>
      <c r="B316">
        <v>129.63448600000001</v>
      </c>
      <c r="C316" s="4">
        <v>1</v>
      </c>
      <c r="P316">
        <v>1</v>
      </c>
      <c r="Q316" t="str">
        <f t="shared" si="5"/>
        <v>1</v>
      </c>
    </row>
    <row r="317" spans="1:17" x14ac:dyDescent="0.25">
      <c r="A317">
        <v>316</v>
      </c>
      <c r="B317">
        <v>129.63448600000001</v>
      </c>
      <c r="C317" s="4">
        <v>1</v>
      </c>
      <c r="P317">
        <v>1</v>
      </c>
      <c r="Q317" t="str">
        <f t="shared" si="5"/>
        <v>1</v>
      </c>
    </row>
    <row r="318" spans="1:17" x14ac:dyDescent="0.25">
      <c r="A318">
        <v>317</v>
      </c>
      <c r="P318">
        <v>0</v>
      </c>
      <c r="Q318" t="str">
        <f t="shared" si="5"/>
        <v/>
      </c>
    </row>
    <row r="319" spans="1:17" x14ac:dyDescent="0.25">
      <c r="A319">
        <v>318</v>
      </c>
      <c r="P319">
        <v>0</v>
      </c>
      <c r="Q319" t="str">
        <f t="shared" si="5"/>
        <v/>
      </c>
    </row>
    <row r="320" spans="1:17" x14ac:dyDescent="0.25">
      <c r="A320">
        <v>319</v>
      </c>
      <c r="F320">
        <v>133.49252200000001</v>
      </c>
      <c r="G320" s="3">
        <v>3</v>
      </c>
      <c r="H320">
        <v>132.15437900000001</v>
      </c>
      <c r="I320" s="5">
        <v>4</v>
      </c>
      <c r="P320">
        <v>2</v>
      </c>
      <c r="Q320" t="str">
        <f t="shared" si="5"/>
        <v>34</v>
      </c>
    </row>
    <row r="321" spans="1:17" x14ac:dyDescent="0.25">
      <c r="A321">
        <v>320</v>
      </c>
      <c r="F321">
        <v>133.52819300000002</v>
      </c>
      <c r="G321" s="3">
        <v>3</v>
      </c>
      <c r="H321">
        <v>132.15437900000001</v>
      </c>
      <c r="I321" s="5">
        <v>4</v>
      </c>
      <c r="P321">
        <v>2</v>
      </c>
      <c r="Q321" t="str">
        <f t="shared" si="5"/>
        <v>34</v>
      </c>
    </row>
    <row r="322" spans="1:17" x14ac:dyDescent="0.25">
      <c r="A322">
        <v>321</v>
      </c>
      <c r="F322">
        <v>133.52196000000001</v>
      </c>
      <c r="G322" s="3">
        <v>3</v>
      </c>
      <c r="H322">
        <v>132.261595</v>
      </c>
      <c r="I322" s="5">
        <v>4</v>
      </c>
      <c r="P322">
        <v>2</v>
      </c>
      <c r="Q322" t="str">
        <f t="shared" ref="Q322:Q385" si="6">CONCATENATE(C322,E322,G322,I322)</f>
        <v>34</v>
      </c>
    </row>
    <row r="323" spans="1:17" x14ac:dyDescent="0.25">
      <c r="A323">
        <v>322</v>
      </c>
      <c r="F323">
        <v>133.488246</v>
      </c>
      <c r="G323" s="3">
        <v>3</v>
      </c>
      <c r="H323">
        <v>132.244586</v>
      </c>
      <c r="I323" s="5">
        <v>4</v>
      </c>
      <c r="P323">
        <v>2</v>
      </c>
      <c r="Q323" t="str">
        <f t="shared" si="6"/>
        <v>34</v>
      </c>
    </row>
    <row r="324" spans="1:17" x14ac:dyDescent="0.25">
      <c r="A324">
        <v>323</v>
      </c>
      <c r="F324">
        <v>133.54540900000001</v>
      </c>
      <c r="G324" s="3">
        <v>3</v>
      </c>
      <c r="H324">
        <v>132.2484</v>
      </c>
      <c r="I324" s="5">
        <v>4</v>
      </c>
      <c r="P324">
        <v>2</v>
      </c>
      <c r="Q324" t="str">
        <f t="shared" si="6"/>
        <v>34</v>
      </c>
    </row>
    <row r="325" spans="1:17" x14ac:dyDescent="0.25">
      <c r="A325">
        <v>324</v>
      </c>
      <c r="D325">
        <v>157.337469</v>
      </c>
      <c r="E325" s="2">
        <v>2</v>
      </c>
      <c r="F325">
        <v>133.62154600000002</v>
      </c>
      <c r="G325" s="3">
        <v>3</v>
      </c>
      <c r="H325">
        <v>132.15437900000001</v>
      </c>
      <c r="I325" s="5">
        <v>4</v>
      </c>
      <c r="P325">
        <v>3</v>
      </c>
      <c r="Q325" t="str">
        <f t="shared" si="6"/>
        <v>234</v>
      </c>
    </row>
    <row r="326" spans="1:17" x14ac:dyDescent="0.25">
      <c r="A326">
        <v>325</v>
      </c>
      <c r="D326">
        <v>157.31731600000001</v>
      </c>
      <c r="E326" s="2">
        <v>2</v>
      </c>
      <c r="F326">
        <v>133.64613200000002</v>
      </c>
      <c r="G326" s="3">
        <v>3</v>
      </c>
      <c r="P326">
        <v>2</v>
      </c>
      <c r="Q326" t="str">
        <f t="shared" si="6"/>
        <v>23</v>
      </c>
    </row>
    <row r="327" spans="1:17" x14ac:dyDescent="0.25">
      <c r="A327">
        <v>326</v>
      </c>
      <c r="D327">
        <v>157.32752099999999</v>
      </c>
      <c r="E327" s="2">
        <v>2</v>
      </c>
      <c r="F327">
        <v>133.49252200000001</v>
      </c>
      <c r="G327" s="3">
        <v>3</v>
      </c>
      <c r="P327">
        <v>2</v>
      </c>
      <c r="Q327" t="str">
        <f t="shared" si="6"/>
        <v>23</v>
      </c>
    </row>
    <row r="328" spans="1:17" x14ac:dyDescent="0.25">
      <c r="A328">
        <v>327</v>
      </c>
      <c r="D328">
        <v>157.30978999999999</v>
      </c>
      <c r="E328" s="2">
        <v>2</v>
      </c>
      <c r="P328">
        <v>1</v>
      </c>
      <c r="Q328" t="str">
        <f t="shared" si="6"/>
        <v>2</v>
      </c>
    </row>
    <row r="329" spans="1:17" x14ac:dyDescent="0.25">
      <c r="A329">
        <v>328</v>
      </c>
      <c r="D329">
        <v>157.343705</v>
      </c>
      <c r="E329" s="2">
        <v>2</v>
      </c>
      <c r="P329">
        <v>1</v>
      </c>
      <c r="Q329" t="str">
        <f t="shared" si="6"/>
        <v>2</v>
      </c>
    </row>
    <row r="330" spans="1:17" x14ac:dyDescent="0.25">
      <c r="A330">
        <v>329</v>
      </c>
      <c r="D330">
        <v>157.36416800000001</v>
      </c>
      <c r="E330" s="2">
        <v>2</v>
      </c>
      <c r="P330">
        <v>1</v>
      </c>
      <c r="Q330" t="str">
        <f t="shared" si="6"/>
        <v>2</v>
      </c>
    </row>
    <row r="331" spans="1:17" x14ac:dyDescent="0.25">
      <c r="A331">
        <v>330</v>
      </c>
      <c r="D331">
        <v>157.40901099999999</v>
      </c>
      <c r="E331" s="2">
        <v>2</v>
      </c>
      <c r="P331">
        <v>1</v>
      </c>
      <c r="Q331" t="str">
        <f t="shared" si="6"/>
        <v>2</v>
      </c>
    </row>
    <row r="332" spans="1:17" x14ac:dyDescent="0.25">
      <c r="A332">
        <v>331</v>
      </c>
      <c r="B332">
        <v>163.47760700000001</v>
      </c>
      <c r="C332" s="4">
        <v>1</v>
      </c>
      <c r="D332">
        <v>157.337469</v>
      </c>
      <c r="E332" s="2">
        <v>2</v>
      </c>
      <c r="P332">
        <v>2</v>
      </c>
      <c r="Q332" t="str">
        <f t="shared" si="6"/>
        <v>12</v>
      </c>
    </row>
    <row r="333" spans="1:17" x14ac:dyDescent="0.25">
      <c r="A333">
        <v>332</v>
      </c>
      <c r="B333">
        <v>163.46054699999999</v>
      </c>
      <c r="C333" s="4">
        <v>1</v>
      </c>
      <c r="P333">
        <v>1</v>
      </c>
      <c r="Q333" t="str">
        <f t="shared" si="6"/>
        <v>1</v>
      </c>
    </row>
    <row r="334" spans="1:17" x14ac:dyDescent="0.25">
      <c r="A334">
        <v>333</v>
      </c>
      <c r="B334">
        <v>163.45920599999999</v>
      </c>
      <c r="C334" s="4">
        <v>1</v>
      </c>
      <c r="P334">
        <v>1</v>
      </c>
      <c r="Q334" t="str">
        <f t="shared" si="6"/>
        <v>1</v>
      </c>
    </row>
    <row r="335" spans="1:17" x14ac:dyDescent="0.25">
      <c r="A335">
        <v>334</v>
      </c>
      <c r="B335">
        <v>163.46673099999998</v>
      </c>
      <c r="C335" s="4">
        <v>1</v>
      </c>
      <c r="P335">
        <v>1</v>
      </c>
      <c r="Q335" t="str">
        <f t="shared" si="6"/>
        <v>1</v>
      </c>
    </row>
    <row r="336" spans="1:17" x14ac:dyDescent="0.25">
      <c r="A336">
        <v>335</v>
      </c>
      <c r="B336">
        <v>163.41683799999998</v>
      </c>
      <c r="C336" s="4">
        <v>1</v>
      </c>
      <c r="P336">
        <v>1</v>
      </c>
      <c r="Q336" t="str">
        <f t="shared" si="6"/>
        <v>1</v>
      </c>
    </row>
    <row r="337" spans="1:17" x14ac:dyDescent="0.25">
      <c r="A337">
        <v>336</v>
      </c>
      <c r="B337">
        <v>163.41951799999998</v>
      </c>
      <c r="C337" s="4">
        <v>1</v>
      </c>
      <c r="P337">
        <v>1</v>
      </c>
      <c r="Q337" t="str">
        <f t="shared" si="6"/>
        <v>1</v>
      </c>
    </row>
    <row r="338" spans="1:17" x14ac:dyDescent="0.25">
      <c r="A338">
        <v>337</v>
      </c>
      <c r="B338">
        <v>163.47760700000001</v>
      </c>
      <c r="C338" s="4">
        <v>1</v>
      </c>
      <c r="P338">
        <v>1</v>
      </c>
      <c r="Q338" t="str">
        <f t="shared" si="6"/>
        <v>1</v>
      </c>
    </row>
    <row r="339" spans="1:17" x14ac:dyDescent="0.25">
      <c r="A339">
        <v>338</v>
      </c>
      <c r="H339">
        <v>162.40879799999999</v>
      </c>
      <c r="I339" s="5">
        <v>4</v>
      </c>
      <c r="P339">
        <v>1</v>
      </c>
      <c r="Q339" t="str">
        <f t="shared" si="6"/>
        <v>4</v>
      </c>
    </row>
    <row r="340" spans="1:17" x14ac:dyDescent="0.25">
      <c r="A340">
        <v>339</v>
      </c>
      <c r="H340">
        <v>162.40879799999999</v>
      </c>
      <c r="I340" s="5">
        <v>4</v>
      </c>
      <c r="P340">
        <v>1</v>
      </c>
      <c r="Q340" t="str">
        <f t="shared" si="6"/>
        <v>4</v>
      </c>
    </row>
    <row r="341" spans="1:17" x14ac:dyDescent="0.25">
      <c r="A341">
        <v>340</v>
      </c>
      <c r="F341">
        <v>165.02103</v>
      </c>
      <c r="G341" s="3">
        <v>3</v>
      </c>
      <c r="H341">
        <v>162.40879799999999</v>
      </c>
      <c r="I341" s="5">
        <v>4</v>
      </c>
      <c r="P341">
        <v>2</v>
      </c>
      <c r="Q341" t="str">
        <f t="shared" si="6"/>
        <v>34</v>
      </c>
    </row>
    <row r="342" spans="1:17" x14ac:dyDescent="0.25">
      <c r="A342">
        <v>341</v>
      </c>
      <c r="F342">
        <v>164.99943300000001</v>
      </c>
      <c r="G342" s="3">
        <v>3</v>
      </c>
      <c r="H342">
        <v>162.40879799999999</v>
      </c>
      <c r="I342" s="5">
        <v>4</v>
      </c>
      <c r="P342">
        <v>2</v>
      </c>
      <c r="Q342" t="str">
        <f t="shared" si="6"/>
        <v>34</v>
      </c>
    </row>
    <row r="343" spans="1:17" x14ac:dyDescent="0.25">
      <c r="A343">
        <v>342</v>
      </c>
      <c r="F343">
        <v>165.024947</v>
      </c>
      <c r="G343" s="3">
        <v>3</v>
      </c>
      <c r="H343">
        <v>162.40879799999999</v>
      </c>
      <c r="I343" s="5">
        <v>4</v>
      </c>
      <c r="P343">
        <v>2</v>
      </c>
      <c r="Q343" t="str">
        <f t="shared" si="6"/>
        <v>34</v>
      </c>
    </row>
    <row r="344" spans="1:17" x14ac:dyDescent="0.25">
      <c r="A344">
        <v>343</v>
      </c>
      <c r="F344">
        <v>164.985929</v>
      </c>
      <c r="G344" s="3">
        <v>3</v>
      </c>
      <c r="H344">
        <v>162.40879799999999</v>
      </c>
      <c r="I344" s="5">
        <v>4</v>
      </c>
      <c r="P344">
        <v>2</v>
      </c>
      <c r="Q344" t="str">
        <f t="shared" si="6"/>
        <v>34</v>
      </c>
    </row>
    <row r="345" spans="1:17" x14ac:dyDescent="0.25">
      <c r="A345">
        <v>344</v>
      </c>
      <c r="F345">
        <v>164.96469400000001</v>
      </c>
      <c r="G345" s="3">
        <v>3</v>
      </c>
      <c r="H345">
        <v>162.40879799999999</v>
      </c>
      <c r="I345" s="5">
        <v>4</v>
      </c>
      <c r="P345">
        <v>2</v>
      </c>
      <c r="Q345" t="str">
        <f t="shared" si="6"/>
        <v>34</v>
      </c>
    </row>
    <row r="346" spans="1:17" x14ac:dyDescent="0.25">
      <c r="A346">
        <v>345</v>
      </c>
      <c r="F346">
        <v>164.97525899999999</v>
      </c>
      <c r="G346" s="3">
        <v>3</v>
      </c>
      <c r="H346">
        <v>162.40879799999999</v>
      </c>
      <c r="I346" s="5">
        <v>4</v>
      </c>
      <c r="P346">
        <v>2</v>
      </c>
      <c r="Q346" t="str">
        <f t="shared" si="6"/>
        <v>34</v>
      </c>
    </row>
    <row r="347" spans="1:17" x14ac:dyDescent="0.25">
      <c r="A347">
        <v>346</v>
      </c>
      <c r="F347">
        <v>164.92031399999999</v>
      </c>
      <c r="G347" s="3">
        <v>3</v>
      </c>
      <c r="P347">
        <v>1</v>
      </c>
      <c r="Q347" t="str">
        <f t="shared" si="6"/>
        <v>3</v>
      </c>
    </row>
    <row r="348" spans="1:17" x14ac:dyDescent="0.25">
      <c r="A348">
        <v>347</v>
      </c>
      <c r="D348">
        <v>183.84297100000001</v>
      </c>
      <c r="E348" s="2">
        <v>2</v>
      </c>
      <c r="F348">
        <v>165.02103</v>
      </c>
      <c r="G348" s="3">
        <v>3</v>
      </c>
      <c r="P348">
        <v>2</v>
      </c>
      <c r="Q348" t="str">
        <f t="shared" si="6"/>
        <v>23</v>
      </c>
    </row>
    <row r="349" spans="1:17" x14ac:dyDescent="0.25">
      <c r="A349">
        <v>348</v>
      </c>
      <c r="D349">
        <v>183.89183299999999</v>
      </c>
      <c r="E349" s="2">
        <v>2</v>
      </c>
      <c r="P349">
        <v>1</v>
      </c>
      <c r="Q349" t="str">
        <f t="shared" si="6"/>
        <v>2</v>
      </c>
    </row>
    <row r="350" spans="1:17" x14ac:dyDescent="0.25">
      <c r="A350">
        <v>349</v>
      </c>
      <c r="D350">
        <v>183.860702</v>
      </c>
      <c r="E350" s="2">
        <v>2</v>
      </c>
      <c r="P350">
        <v>1</v>
      </c>
      <c r="Q350" t="str">
        <f t="shared" si="6"/>
        <v>2</v>
      </c>
    </row>
    <row r="351" spans="1:17" x14ac:dyDescent="0.25">
      <c r="A351">
        <v>350</v>
      </c>
      <c r="D351">
        <v>183.87636900000001</v>
      </c>
      <c r="E351" s="2">
        <v>2</v>
      </c>
      <c r="P351">
        <v>1</v>
      </c>
      <c r="Q351" t="str">
        <f t="shared" si="6"/>
        <v>2</v>
      </c>
    </row>
    <row r="352" spans="1:17" x14ac:dyDescent="0.25">
      <c r="A352">
        <v>351</v>
      </c>
      <c r="D352">
        <v>183.895286</v>
      </c>
      <c r="E352" s="2">
        <v>2</v>
      </c>
      <c r="P352">
        <v>1</v>
      </c>
      <c r="Q352" t="str">
        <f t="shared" si="6"/>
        <v>2</v>
      </c>
    </row>
    <row r="353" spans="1:17" x14ac:dyDescent="0.25">
      <c r="A353">
        <v>352</v>
      </c>
      <c r="D353">
        <v>183.88781299999999</v>
      </c>
      <c r="E353" s="2">
        <v>2</v>
      </c>
      <c r="P353">
        <v>1</v>
      </c>
      <c r="Q353" t="str">
        <f t="shared" si="6"/>
        <v>2</v>
      </c>
    </row>
    <row r="354" spans="1:17" x14ac:dyDescent="0.25">
      <c r="A354">
        <v>353</v>
      </c>
      <c r="D354">
        <v>183.906215</v>
      </c>
      <c r="E354" s="2">
        <v>2</v>
      </c>
      <c r="P354">
        <v>1</v>
      </c>
      <c r="Q354" t="str">
        <f t="shared" si="6"/>
        <v>2</v>
      </c>
    </row>
    <row r="355" spans="1:17" x14ac:dyDescent="0.25">
      <c r="A355">
        <v>354</v>
      </c>
      <c r="B355">
        <v>191.60709299999999</v>
      </c>
      <c r="C355" s="4">
        <v>1</v>
      </c>
      <c r="D355">
        <v>184.06161800000001</v>
      </c>
      <c r="E355" s="2">
        <v>2</v>
      </c>
      <c r="P355">
        <v>2</v>
      </c>
      <c r="Q355" t="str">
        <f t="shared" si="6"/>
        <v>12</v>
      </c>
    </row>
    <row r="356" spans="1:17" x14ac:dyDescent="0.25">
      <c r="A356">
        <v>355</v>
      </c>
      <c r="B356">
        <v>191.58580699999999</v>
      </c>
      <c r="C356" s="4">
        <v>1</v>
      </c>
      <c r="D356">
        <v>183.84297100000001</v>
      </c>
      <c r="E356" s="2">
        <v>2</v>
      </c>
      <c r="P356">
        <v>2</v>
      </c>
      <c r="Q356" t="str">
        <f t="shared" si="6"/>
        <v>12</v>
      </c>
    </row>
    <row r="357" spans="1:17" x14ac:dyDescent="0.25">
      <c r="A357">
        <v>356</v>
      </c>
      <c r="B357">
        <v>191.58420899999999</v>
      </c>
      <c r="C357" s="4">
        <v>1</v>
      </c>
      <c r="P357">
        <v>1</v>
      </c>
      <c r="Q357" t="str">
        <f t="shared" si="6"/>
        <v>1</v>
      </c>
    </row>
    <row r="358" spans="1:17" x14ac:dyDescent="0.25">
      <c r="A358">
        <v>357</v>
      </c>
      <c r="B358">
        <v>191.594516</v>
      </c>
      <c r="C358" s="4">
        <v>1</v>
      </c>
      <c r="P358">
        <v>1</v>
      </c>
      <c r="Q358" t="str">
        <f t="shared" si="6"/>
        <v>1</v>
      </c>
    </row>
    <row r="359" spans="1:17" x14ac:dyDescent="0.25">
      <c r="A359">
        <v>358</v>
      </c>
      <c r="B359">
        <v>191.616782</v>
      </c>
      <c r="C359" s="4">
        <v>1</v>
      </c>
      <c r="P359">
        <v>1</v>
      </c>
      <c r="Q359" t="str">
        <f t="shared" si="6"/>
        <v>1</v>
      </c>
    </row>
    <row r="360" spans="1:17" x14ac:dyDescent="0.25">
      <c r="A360">
        <v>359</v>
      </c>
      <c r="B360">
        <v>191.62657799999999</v>
      </c>
      <c r="C360" s="4">
        <v>1</v>
      </c>
      <c r="H360">
        <v>188.38891100000001</v>
      </c>
      <c r="I360" s="5">
        <v>4</v>
      </c>
      <c r="P360">
        <v>2</v>
      </c>
      <c r="Q360" t="str">
        <f t="shared" si="6"/>
        <v>14</v>
      </c>
    </row>
    <row r="361" spans="1:17" x14ac:dyDescent="0.25">
      <c r="A361">
        <v>360</v>
      </c>
      <c r="B361">
        <v>191.59678600000001</v>
      </c>
      <c r="C361" s="4">
        <v>1</v>
      </c>
      <c r="H361">
        <v>188.454116</v>
      </c>
      <c r="I361" s="5">
        <v>4</v>
      </c>
      <c r="P361">
        <v>2</v>
      </c>
      <c r="Q361" t="str">
        <f t="shared" si="6"/>
        <v>14</v>
      </c>
    </row>
    <row r="362" spans="1:17" x14ac:dyDescent="0.25">
      <c r="A362">
        <v>361</v>
      </c>
      <c r="B362">
        <v>191.60709299999999</v>
      </c>
      <c r="C362" s="4">
        <v>1</v>
      </c>
      <c r="H362">
        <v>188.41700299999999</v>
      </c>
      <c r="I362" s="5">
        <v>4</v>
      </c>
      <c r="P362">
        <v>2</v>
      </c>
      <c r="Q362" t="str">
        <f t="shared" si="6"/>
        <v>14</v>
      </c>
    </row>
    <row r="363" spans="1:17" x14ac:dyDescent="0.25">
      <c r="A363">
        <v>362</v>
      </c>
      <c r="H363">
        <v>188.36484400000001</v>
      </c>
      <c r="I363" s="5">
        <v>4</v>
      </c>
      <c r="P363">
        <v>1</v>
      </c>
      <c r="Q363" t="str">
        <f t="shared" si="6"/>
        <v>4</v>
      </c>
    </row>
    <row r="364" spans="1:17" x14ac:dyDescent="0.25">
      <c r="A364">
        <v>363</v>
      </c>
      <c r="F364">
        <v>192.83058499999999</v>
      </c>
      <c r="G364" s="3">
        <v>3</v>
      </c>
      <c r="H364">
        <v>188.34819300000001</v>
      </c>
      <c r="I364" s="5">
        <v>4</v>
      </c>
      <c r="P364">
        <v>2</v>
      </c>
      <c r="Q364" t="str">
        <f t="shared" si="6"/>
        <v>34</v>
      </c>
    </row>
    <row r="365" spans="1:17" x14ac:dyDescent="0.25">
      <c r="A365">
        <v>364</v>
      </c>
      <c r="F365">
        <v>192.88140799999999</v>
      </c>
      <c r="G365" s="3">
        <v>3</v>
      </c>
      <c r="H365">
        <v>188.383655</v>
      </c>
      <c r="I365" s="5">
        <v>4</v>
      </c>
      <c r="P365">
        <v>2</v>
      </c>
      <c r="Q365" t="str">
        <f t="shared" si="6"/>
        <v>34</v>
      </c>
    </row>
    <row r="366" spans="1:17" x14ac:dyDescent="0.25">
      <c r="A366">
        <v>365</v>
      </c>
      <c r="F366">
        <v>192.87063499999999</v>
      </c>
      <c r="G366" s="3">
        <v>3</v>
      </c>
      <c r="H366">
        <v>188.376025</v>
      </c>
      <c r="I366" s="5">
        <v>4</v>
      </c>
      <c r="P366">
        <v>2</v>
      </c>
      <c r="Q366" t="str">
        <f t="shared" si="6"/>
        <v>34</v>
      </c>
    </row>
    <row r="367" spans="1:17" x14ac:dyDescent="0.25">
      <c r="A367">
        <v>366</v>
      </c>
      <c r="F367">
        <v>192.87991299999999</v>
      </c>
      <c r="G367" s="3">
        <v>3</v>
      </c>
      <c r="H367">
        <v>188.380458</v>
      </c>
      <c r="I367" s="5">
        <v>4</v>
      </c>
      <c r="P367">
        <v>2</v>
      </c>
      <c r="Q367" t="str">
        <f t="shared" si="6"/>
        <v>34</v>
      </c>
    </row>
    <row r="368" spans="1:17" x14ac:dyDescent="0.25">
      <c r="A368">
        <v>367</v>
      </c>
      <c r="F368">
        <v>192.898055</v>
      </c>
      <c r="G368" s="3">
        <v>3</v>
      </c>
      <c r="H368">
        <v>188.38891100000001</v>
      </c>
      <c r="I368" s="5">
        <v>4</v>
      </c>
      <c r="P368">
        <v>2</v>
      </c>
      <c r="Q368" t="str">
        <f t="shared" si="6"/>
        <v>34</v>
      </c>
    </row>
    <row r="369" spans="1:17" x14ac:dyDescent="0.25">
      <c r="A369">
        <v>368</v>
      </c>
      <c r="F369">
        <v>192.96748300000002</v>
      </c>
      <c r="G369" s="3">
        <v>3</v>
      </c>
      <c r="P369">
        <v>1</v>
      </c>
      <c r="Q369" t="str">
        <f t="shared" si="6"/>
        <v>3</v>
      </c>
    </row>
    <row r="370" spans="1:17" x14ac:dyDescent="0.25">
      <c r="A370">
        <v>369</v>
      </c>
      <c r="D370">
        <v>209.63437999999999</v>
      </c>
      <c r="E370" s="2">
        <v>2</v>
      </c>
      <c r="F370">
        <v>192.83058499999999</v>
      </c>
      <c r="G370" s="3">
        <v>3</v>
      </c>
      <c r="P370">
        <v>2</v>
      </c>
      <c r="Q370" t="str">
        <f t="shared" si="6"/>
        <v>23</v>
      </c>
    </row>
    <row r="371" spans="1:17" x14ac:dyDescent="0.25">
      <c r="A371">
        <v>370</v>
      </c>
      <c r="D371">
        <v>209.69422499999999</v>
      </c>
      <c r="E371" s="2">
        <v>2</v>
      </c>
      <c r="F371">
        <v>192.83058499999999</v>
      </c>
      <c r="G371" s="3">
        <v>3</v>
      </c>
      <c r="P371">
        <v>2</v>
      </c>
      <c r="Q371" t="str">
        <f t="shared" si="6"/>
        <v>23</v>
      </c>
    </row>
    <row r="372" spans="1:17" x14ac:dyDescent="0.25">
      <c r="A372">
        <v>371</v>
      </c>
      <c r="D372">
        <v>209.67623399999999</v>
      </c>
      <c r="E372" s="2">
        <v>2</v>
      </c>
      <c r="P372">
        <v>1</v>
      </c>
      <c r="Q372" t="str">
        <f t="shared" si="6"/>
        <v>2</v>
      </c>
    </row>
    <row r="373" spans="1:17" x14ac:dyDescent="0.25">
      <c r="A373">
        <v>372</v>
      </c>
      <c r="D373">
        <v>209.68386799999999</v>
      </c>
      <c r="E373" s="2">
        <v>2</v>
      </c>
      <c r="P373">
        <v>1</v>
      </c>
      <c r="Q373" t="str">
        <f t="shared" si="6"/>
        <v>2</v>
      </c>
    </row>
    <row r="374" spans="1:17" x14ac:dyDescent="0.25">
      <c r="A374">
        <v>373</v>
      </c>
      <c r="D374">
        <v>209.731391</v>
      </c>
      <c r="E374" s="2">
        <v>2</v>
      </c>
      <c r="P374">
        <v>1</v>
      </c>
      <c r="Q374" t="str">
        <f t="shared" si="6"/>
        <v>2</v>
      </c>
    </row>
    <row r="375" spans="1:17" x14ac:dyDescent="0.25">
      <c r="A375">
        <v>374</v>
      </c>
      <c r="D375">
        <v>209.72711100000001</v>
      </c>
      <c r="E375" s="2">
        <v>2</v>
      </c>
      <c r="P375">
        <v>1</v>
      </c>
      <c r="Q375" t="str">
        <f t="shared" si="6"/>
        <v>2</v>
      </c>
    </row>
    <row r="376" spans="1:17" x14ac:dyDescent="0.25">
      <c r="A376">
        <v>375</v>
      </c>
      <c r="D376">
        <v>209.73530499999998</v>
      </c>
      <c r="E376" s="2">
        <v>2</v>
      </c>
      <c r="P376">
        <v>1</v>
      </c>
      <c r="Q376" t="str">
        <f t="shared" si="6"/>
        <v>2</v>
      </c>
    </row>
    <row r="377" spans="1:17" x14ac:dyDescent="0.25">
      <c r="A377">
        <v>376</v>
      </c>
      <c r="B377">
        <v>216.65544399999999</v>
      </c>
      <c r="C377" s="4">
        <v>1</v>
      </c>
      <c r="D377">
        <v>209.796592</v>
      </c>
      <c r="E377" s="2">
        <v>2</v>
      </c>
      <c r="P377">
        <v>2</v>
      </c>
      <c r="Q377" t="str">
        <f t="shared" si="6"/>
        <v>12</v>
      </c>
    </row>
    <row r="378" spans="1:17" x14ac:dyDescent="0.25">
      <c r="A378">
        <v>377</v>
      </c>
      <c r="B378">
        <v>216.628728</v>
      </c>
      <c r="C378" s="4">
        <v>1</v>
      </c>
      <c r="D378">
        <v>209.63437999999999</v>
      </c>
      <c r="E378" s="2">
        <v>2</v>
      </c>
      <c r="P378">
        <v>2</v>
      </c>
      <c r="Q378" t="str">
        <f t="shared" si="6"/>
        <v>12</v>
      </c>
    </row>
    <row r="379" spans="1:17" x14ac:dyDescent="0.25">
      <c r="A379">
        <v>378</v>
      </c>
      <c r="B379">
        <v>216.62357700000001</v>
      </c>
      <c r="C379" s="4">
        <v>1</v>
      </c>
      <c r="D379">
        <v>209.63437999999999</v>
      </c>
      <c r="E379" s="2">
        <v>2</v>
      </c>
      <c r="P379">
        <v>2</v>
      </c>
      <c r="Q379" t="str">
        <f t="shared" si="6"/>
        <v>12</v>
      </c>
    </row>
    <row r="380" spans="1:17" x14ac:dyDescent="0.25">
      <c r="A380">
        <v>379</v>
      </c>
      <c r="B380">
        <v>216.633476</v>
      </c>
      <c r="C380" s="4">
        <v>1</v>
      </c>
      <c r="P380">
        <v>1</v>
      </c>
      <c r="Q380" t="str">
        <f t="shared" si="6"/>
        <v>1</v>
      </c>
    </row>
    <row r="381" spans="1:17" x14ac:dyDescent="0.25">
      <c r="A381">
        <v>380</v>
      </c>
      <c r="B381">
        <v>216.63812200000001</v>
      </c>
      <c r="C381" s="4">
        <v>1</v>
      </c>
      <c r="P381">
        <v>1</v>
      </c>
      <c r="Q381" t="str">
        <f t="shared" si="6"/>
        <v>1</v>
      </c>
    </row>
    <row r="382" spans="1:17" x14ac:dyDescent="0.25">
      <c r="A382">
        <v>381</v>
      </c>
      <c r="B382">
        <v>216.56055000000001</v>
      </c>
      <c r="C382" s="4">
        <v>1</v>
      </c>
      <c r="P382">
        <v>1</v>
      </c>
      <c r="Q382" t="str">
        <f t="shared" si="6"/>
        <v>1</v>
      </c>
    </row>
    <row r="383" spans="1:17" x14ac:dyDescent="0.25">
      <c r="A383">
        <v>382</v>
      </c>
      <c r="B383">
        <v>216.65771699999999</v>
      </c>
      <c r="C383" s="4">
        <v>1</v>
      </c>
      <c r="H383">
        <v>214.66716199999999</v>
      </c>
      <c r="I383" s="5">
        <v>4</v>
      </c>
      <c r="P383">
        <v>2</v>
      </c>
      <c r="Q383" t="str">
        <f t="shared" si="6"/>
        <v>14</v>
      </c>
    </row>
    <row r="384" spans="1:17" x14ac:dyDescent="0.25">
      <c r="A384">
        <v>383</v>
      </c>
      <c r="B384">
        <v>216.65544399999999</v>
      </c>
      <c r="C384" s="4">
        <v>1</v>
      </c>
      <c r="H384">
        <v>214.69988699999999</v>
      </c>
      <c r="I384" s="5">
        <v>4</v>
      </c>
      <c r="P384">
        <v>2</v>
      </c>
      <c r="Q384" t="str">
        <f t="shared" si="6"/>
        <v>14</v>
      </c>
    </row>
    <row r="385" spans="1:17" x14ac:dyDescent="0.25">
      <c r="A385">
        <v>384</v>
      </c>
      <c r="F385">
        <v>217.663524</v>
      </c>
      <c r="G385" s="3">
        <v>3</v>
      </c>
      <c r="H385">
        <v>214.660799</v>
      </c>
      <c r="I385" s="5">
        <v>4</v>
      </c>
      <c r="P385">
        <v>2</v>
      </c>
      <c r="Q385" t="str">
        <f t="shared" si="6"/>
        <v>34</v>
      </c>
    </row>
    <row r="386" spans="1:17" x14ac:dyDescent="0.25">
      <c r="A386">
        <v>385</v>
      </c>
      <c r="F386">
        <v>217.680038</v>
      </c>
      <c r="G386" s="3">
        <v>3</v>
      </c>
      <c r="H386">
        <v>214.64110299999999</v>
      </c>
      <c r="I386" s="5">
        <v>4</v>
      </c>
      <c r="P386">
        <v>2</v>
      </c>
      <c r="Q386" t="str">
        <f t="shared" ref="Q386:Q449" si="7">CONCATENATE(C386,E386,G386,I386)</f>
        <v>34</v>
      </c>
    </row>
    <row r="387" spans="1:17" x14ac:dyDescent="0.25">
      <c r="A387">
        <v>386</v>
      </c>
      <c r="F387">
        <v>217.67685700000001</v>
      </c>
      <c r="G387" s="3">
        <v>3</v>
      </c>
      <c r="H387">
        <v>214.594337</v>
      </c>
      <c r="I387" s="5">
        <v>4</v>
      </c>
      <c r="P387">
        <v>2</v>
      </c>
      <c r="Q387" t="str">
        <f t="shared" si="7"/>
        <v>34</v>
      </c>
    </row>
    <row r="388" spans="1:17" x14ac:dyDescent="0.25">
      <c r="A388">
        <v>387</v>
      </c>
      <c r="F388">
        <v>217.64327299999999</v>
      </c>
      <c r="G388" s="3">
        <v>3</v>
      </c>
      <c r="H388">
        <v>214.604589</v>
      </c>
      <c r="I388" s="5">
        <v>4</v>
      </c>
      <c r="P388">
        <v>2</v>
      </c>
      <c r="Q388" t="str">
        <f t="shared" si="7"/>
        <v>34</v>
      </c>
    </row>
    <row r="389" spans="1:17" x14ac:dyDescent="0.25">
      <c r="A389">
        <v>388</v>
      </c>
      <c r="F389">
        <v>217.63084900000001</v>
      </c>
      <c r="G389" s="3">
        <v>3</v>
      </c>
      <c r="H389">
        <v>214.627871</v>
      </c>
      <c r="I389" s="5">
        <v>4</v>
      </c>
      <c r="P389">
        <v>2</v>
      </c>
      <c r="Q389" t="str">
        <f t="shared" si="7"/>
        <v>34</v>
      </c>
    </row>
    <row r="390" spans="1:17" x14ac:dyDescent="0.25">
      <c r="A390">
        <v>389</v>
      </c>
      <c r="F390">
        <v>217.58650800000001</v>
      </c>
      <c r="G390" s="3">
        <v>3</v>
      </c>
      <c r="H390">
        <v>214.66716199999999</v>
      </c>
      <c r="I390" s="5">
        <v>4</v>
      </c>
      <c r="P390">
        <v>2</v>
      </c>
      <c r="Q390" t="str">
        <f t="shared" si="7"/>
        <v>34</v>
      </c>
    </row>
    <row r="391" spans="1:17" x14ac:dyDescent="0.25">
      <c r="A391">
        <v>390</v>
      </c>
      <c r="F391">
        <v>217.55191400000001</v>
      </c>
      <c r="G391" s="3">
        <v>3</v>
      </c>
      <c r="P391">
        <v>1</v>
      </c>
      <c r="Q391" t="str">
        <f t="shared" si="7"/>
        <v>3</v>
      </c>
    </row>
    <row r="392" spans="1:17" x14ac:dyDescent="0.25">
      <c r="A392">
        <v>391</v>
      </c>
      <c r="F392">
        <v>217.663524</v>
      </c>
      <c r="G392" s="3">
        <v>3</v>
      </c>
      <c r="P392">
        <v>1</v>
      </c>
      <c r="Q392" t="str">
        <f t="shared" si="7"/>
        <v>3</v>
      </c>
    </row>
    <row r="393" spans="1:17" x14ac:dyDescent="0.25">
      <c r="A393">
        <v>392</v>
      </c>
      <c r="D393">
        <v>234.69189700000001</v>
      </c>
      <c r="E393" s="2">
        <v>2</v>
      </c>
      <c r="P393">
        <v>1</v>
      </c>
      <c r="Q393" t="str">
        <f t="shared" si="7"/>
        <v>2</v>
      </c>
    </row>
    <row r="394" spans="1:17" x14ac:dyDescent="0.25">
      <c r="A394">
        <v>393</v>
      </c>
      <c r="D394">
        <v>234.713764</v>
      </c>
      <c r="E394" s="2">
        <v>2</v>
      </c>
      <c r="P394">
        <v>1</v>
      </c>
      <c r="Q394" t="str">
        <f t="shared" si="7"/>
        <v>2</v>
      </c>
    </row>
    <row r="395" spans="1:17" x14ac:dyDescent="0.25">
      <c r="A395">
        <v>394</v>
      </c>
      <c r="D395">
        <v>234.70952199999999</v>
      </c>
      <c r="E395" s="2">
        <v>2</v>
      </c>
      <c r="P395">
        <v>1</v>
      </c>
      <c r="Q395" t="str">
        <f t="shared" si="7"/>
        <v>2</v>
      </c>
    </row>
    <row r="396" spans="1:17" x14ac:dyDescent="0.25">
      <c r="A396">
        <v>395</v>
      </c>
      <c r="D396">
        <v>234.70144099999999</v>
      </c>
      <c r="E396" s="2">
        <v>2</v>
      </c>
      <c r="P396">
        <v>1</v>
      </c>
      <c r="Q396" t="str">
        <f t="shared" si="7"/>
        <v>2</v>
      </c>
    </row>
    <row r="397" spans="1:17" x14ac:dyDescent="0.25">
      <c r="A397">
        <v>396</v>
      </c>
      <c r="D397">
        <v>234.68644399999999</v>
      </c>
      <c r="E397" s="2">
        <v>2</v>
      </c>
      <c r="P397">
        <v>1</v>
      </c>
      <c r="Q397" t="str">
        <f t="shared" si="7"/>
        <v>2</v>
      </c>
    </row>
    <row r="398" spans="1:17" x14ac:dyDescent="0.25">
      <c r="A398">
        <v>397</v>
      </c>
      <c r="D398">
        <v>234.686241</v>
      </c>
      <c r="E398" s="2">
        <v>2</v>
      </c>
      <c r="P398">
        <v>1</v>
      </c>
      <c r="Q398" t="str">
        <f t="shared" si="7"/>
        <v>2</v>
      </c>
    </row>
    <row r="399" spans="1:17" x14ac:dyDescent="0.25">
      <c r="A399">
        <v>398</v>
      </c>
      <c r="D399">
        <v>234.738764</v>
      </c>
      <c r="E399" s="2">
        <v>2</v>
      </c>
      <c r="P399">
        <v>1</v>
      </c>
      <c r="Q399" t="str">
        <f t="shared" si="7"/>
        <v>2</v>
      </c>
    </row>
    <row r="400" spans="1:17" x14ac:dyDescent="0.25">
      <c r="A400">
        <v>399</v>
      </c>
      <c r="B400">
        <v>242.44129799999999</v>
      </c>
      <c r="C400" s="4">
        <v>1</v>
      </c>
      <c r="D400">
        <v>234.75128799999999</v>
      </c>
      <c r="E400" s="2">
        <v>2</v>
      </c>
      <c r="P400">
        <v>2</v>
      </c>
      <c r="Q400" t="str">
        <f t="shared" si="7"/>
        <v>12</v>
      </c>
    </row>
    <row r="401" spans="1:17" x14ac:dyDescent="0.25">
      <c r="A401">
        <v>400</v>
      </c>
      <c r="B401">
        <v>242.48149899999999</v>
      </c>
      <c r="C401" s="4">
        <v>1</v>
      </c>
      <c r="D401">
        <v>234.69189700000001</v>
      </c>
      <c r="E401" s="2">
        <v>2</v>
      </c>
      <c r="P401">
        <v>2</v>
      </c>
      <c r="Q401" t="str">
        <f t="shared" si="7"/>
        <v>12</v>
      </c>
    </row>
    <row r="402" spans="1:17" x14ac:dyDescent="0.25">
      <c r="A402">
        <v>401</v>
      </c>
      <c r="B402">
        <v>242.47902500000001</v>
      </c>
      <c r="C402" s="4">
        <v>1</v>
      </c>
      <c r="P402">
        <v>1</v>
      </c>
      <c r="Q402" t="str">
        <f t="shared" si="7"/>
        <v>1</v>
      </c>
    </row>
    <row r="403" spans="1:17" x14ac:dyDescent="0.25">
      <c r="A403">
        <v>402</v>
      </c>
      <c r="B403">
        <v>242.48271199999999</v>
      </c>
      <c r="C403" s="4">
        <v>1</v>
      </c>
      <c r="P403">
        <v>1</v>
      </c>
      <c r="Q403" t="str">
        <f t="shared" si="7"/>
        <v>1</v>
      </c>
    </row>
    <row r="404" spans="1:17" x14ac:dyDescent="0.25">
      <c r="A404">
        <v>403</v>
      </c>
      <c r="B404">
        <v>242.49084300000001</v>
      </c>
      <c r="C404" s="4">
        <v>1</v>
      </c>
      <c r="P404">
        <v>1</v>
      </c>
      <c r="Q404" t="str">
        <f t="shared" si="7"/>
        <v>1</v>
      </c>
    </row>
    <row r="405" spans="1:17" x14ac:dyDescent="0.25">
      <c r="A405">
        <v>404</v>
      </c>
      <c r="B405">
        <v>242.45644999999999</v>
      </c>
      <c r="C405" s="4">
        <v>1</v>
      </c>
      <c r="P405">
        <v>1</v>
      </c>
      <c r="Q405" t="str">
        <f t="shared" si="7"/>
        <v>1</v>
      </c>
    </row>
    <row r="406" spans="1:17" x14ac:dyDescent="0.25">
      <c r="A406">
        <v>405</v>
      </c>
      <c r="B406">
        <v>242.48356999999999</v>
      </c>
      <c r="C406" s="4">
        <v>1</v>
      </c>
      <c r="P406">
        <v>1</v>
      </c>
      <c r="Q406" t="str">
        <f t="shared" si="7"/>
        <v>1</v>
      </c>
    </row>
    <row r="407" spans="1:17" x14ac:dyDescent="0.25">
      <c r="A407">
        <v>406</v>
      </c>
      <c r="B407">
        <v>242.40816899999999</v>
      </c>
      <c r="C407" s="4">
        <v>1</v>
      </c>
      <c r="H407">
        <v>240.405091</v>
      </c>
      <c r="I407" s="5">
        <v>4</v>
      </c>
      <c r="P407">
        <v>2</v>
      </c>
      <c r="Q407" t="str">
        <f t="shared" si="7"/>
        <v>14</v>
      </c>
    </row>
    <row r="408" spans="1:17" x14ac:dyDescent="0.25">
      <c r="A408">
        <v>407</v>
      </c>
      <c r="F408">
        <v>243.08848800000001</v>
      </c>
      <c r="G408" s="3">
        <v>3</v>
      </c>
      <c r="H408">
        <v>240.46680499999999</v>
      </c>
      <c r="I408" s="5">
        <v>4</v>
      </c>
      <c r="P408">
        <v>2</v>
      </c>
      <c r="Q408" t="str">
        <f t="shared" si="7"/>
        <v>34</v>
      </c>
    </row>
    <row r="409" spans="1:17" x14ac:dyDescent="0.25">
      <c r="A409">
        <v>408</v>
      </c>
      <c r="F409">
        <v>243.109951</v>
      </c>
      <c r="G409" s="3">
        <v>3</v>
      </c>
      <c r="H409">
        <v>240.449938</v>
      </c>
      <c r="I409" s="5">
        <v>4</v>
      </c>
      <c r="P409">
        <v>2</v>
      </c>
      <c r="Q409" t="str">
        <f t="shared" si="7"/>
        <v>34</v>
      </c>
    </row>
    <row r="410" spans="1:17" x14ac:dyDescent="0.25">
      <c r="A410">
        <v>409</v>
      </c>
      <c r="F410">
        <v>243.091824</v>
      </c>
      <c r="G410" s="3">
        <v>3</v>
      </c>
      <c r="H410">
        <v>240.474177</v>
      </c>
      <c r="I410" s="5">
        <v>4</v>
      </c>
      <c r="P410">
        <v>2</v>
      </c>
      <c r="Q410" t="str">
        <f t="shared" si="7"/>
        <v>34</v>
      </c>
    </row>
    <row r="411" spans="1:17" x14ac:dyDescent="0.25">
      <c r="A411">
        <v>410</v>
      </c>
      <c r="F411">
        <v>243.08783199999999</v>
      </c>
      <c r="G411" s="3">
        <v>3</v>
      </c>
      <c r="H411">
        <v>240.43539100000001</v>
      </c>
      <c r="I411" s="5">
        <v>4</v>
      </c>
      <c r="P411">
        <v>2</v>
      </c>
      <c r="Q411" t="str">
        <f t="shared" si="7"/>
        <v>34</v>
      </c>
    </row>
    <row r="412" spans="1:17" x14ac:dyDescent="0.25">
      <c r="A412">
        <v>411</v>
      </c>
      <c r="F412">
        <v>243.10621499999999</v>
      </c>
      <c r="G412" s="3">
        <v>3</v>
      </c>
      <c r="H412">
        <v>240.44433000000001</v>
      </c>
      <c r="I412" s="5">
        <v>4</v>
      </c>
      <c r="P412">
        <v>2</v>
      </c>
      <c r="Q412" t="str">
        <f t="shared" si="7"/>
        <v>34</v>
      </c>
    </row>
    <row r="413" spans="1:17" x14ac:dyDescent="0.25">
      <c r="A413">
        <v>412</v>
      </c>
      <c r="F413">
        <v>243.13469900000001</v>
      </c>
      <c r="G413" s="3">
        <v>3</v>
      </c>
      <c r="H413">
        <v>240.45872500000002</v>
      </c>
      <c r="I413" s="5">
        <v>4</v>
      </c>
      <c r="P413">
        <v>2</v>
      </c>
      <c r="Q413" t="str">
        <f t="shared" si="7"/>
        <v>34</v>
      </c>
    </row>
    <row r="414" spans="1:17" x14ac:dyDescent="0.25">
      <c r="A414">
        <v>413</v>
      </c>
      <c r="F414">
        <v>243.11373900000001</v>
      </c>
      <c r="G414" s="3">
        <v>3</v>
      </c>
      <c r="H414">
        <v>240.487358</v>
      </c>
      <c r="I414" s="5">
        <v>4</v>
      </c>
      <c r="P414">
        <v>2</v>
      </c>
      <c r="Q414" t="str">
        <f t="shared" si="7"/>
        <v>34</v>
      </c>
    </row>
    <row r="415" spans="1:17" x14ac:dyDescent="0.25">
      <c r="A415">
        <v>414</v>
      </c>
      <c r="D415">
        <v>259.64138200000002</v>
      </c>
      <c r="E415" s="2">
        <v>2</v>
      </c>
      <c r="F415">
        <v>243.086367</v>
      </c>
      <c r="G415" s="3">
        <v>3</v>
      </c>
      <c r="H415">
        <v>240.405091</v>
      </c>
      <c r="I415" s="5">
        <v>4</v>
      </c>
      <c r="P415">
        <v>3</v>
      </c>
      <c r="Q415" t="str">
        <f t="shared" si="7"/>
        <v>234</v>
      </c>
    </row>
    <row r="416" spans="1:17" x14ac:dyDescent="0.25">
      <c r="A416">
        <v>415</v>
      </c>
      <c r="D416">
        <v>259.63001800000001</v>
      </c>
      <c r="E416" s="2">
        <v>2</v>
      </c>
      <c r="F416">
        <v>243.074297</v>
      </c>
      <c r="G416" s="3">
        <v>3</v>
      </c>
      <c r="P416">
        <v>2</v>
      </c>
      <c r="Q416" t="str">
        <f t="shared" si="7"/>
        <v>23</v>
      </c>
    </row>
    <row r="417" spans="1:17" x14ac:dyDescent="0.25">
      <c r="A417">
        <v>416</v>
      </c>
      <c r="D417">
        <v>259.61274500000002</v>
      </c>
      <c r="E417" s="2">
        <v>2</v>
      </c>
      <c r="F417">
        <v>243.08848800000001</v>
      </c>
      <c r="G417" s="3">
        <v>3</v>
      </c>
      <c r="P417">
        <v>2</v>
      </c>
      <c r="Q417" t="str">
        <f t="shared" si="7"/>
        <v>23</v>
      </c>
    </row>
    <row r="418" spans="1:17" x14ac:dyDescent="0.25">
      <c r="A418">
        <v>417</v>
      </c>
      <c r="D418">
        <v>259.63158199999998</v>
      </c>
      <c r="E418" s="2">
        <v>2</v>
      </c>
      <c r="P418">
        <v>1</v>
      </c>
      <c r="Q418" t="str">
        <f t="shared" si="7"/>
        <v>2</v>
      </c>
    </row>
    <row r="419" spans="1:17" x14ac:dyDescent="0.25">
      <c r="A419">
        <v>418</v>
      </c>
      <c r="D419">
        <v>259.67319700000002</v>
      </c>
      <c r="E419" s="2">
        <v>2</v>
      </c>
      <c r="P419">
        <v>1</v>
      </c>
      <c r="Q419" t="str">
        <f t="shared" si="7"/>
        <v>2</v>
      </c>
    </row>
    <row r="420" spans="1:17" x14ac:dyDescent="0.25">
      <c r="A420">
        <v>419</v>
      </c>
      <c r="D420">
        <v>259.66905400000002</v>
      </c>
      <c r="E420" s="2">
        <v>2</v>
      </c>
      <c r="P420">
        <v>1</v>
      </c>
      <c r="Q420" t="str">
        <f t="shared" si="7"/>
        <v>2</v>
      </c>
    </row>
    <row r="421" spans="1:17" x14ac:dyDescent="0.25">
      <c r="A421">
        <v>420</v>
      </c>
      <c r="D421">
        <v>259.659762</v>
      </c>
      <c r="E421" s="2">
        <v>2</v>
      </c>
      <c r="P421">
        <v>1</v>
      </c>
      <c r="Q421" t="str">
        <f t="shared" si="7"/>
        <v>2</v>
      </c>
    </row>
    <row r="422" spans="1:17" x14ac:dyDescent="0.25">
      <c r="A422">
        <v>421</v>
      </c>
      <c r="D422">
        <v>259.65107599999999</v>
      </c>
      <c r="E422" s="2">
        <v>2</v>
      </c>
      <c r="P422">
        <v>1</v>
      </c>
      <c r="Q422" t="str">
        <f t="shared" si="7"/>
        <v>2</v>
      </c>
    </row>
    <row r="423" spans="1:17" x14ac:dyDescent="0.25">
      <c r="A423">
        <v>422</v>
      </c>
      <c r="B423">
        <v>266.95459599999998</v>
      </c>
      <c r="C423" s="4">
        <v>1</v>
      </c>
      <c r="D423">
        <v>259.75576599999999</v>
      </c>
      <c r="E423" s="2">
        <v>2</v>
      </c>
      <c r="P423">
        <v>2</v>
      </c>
      <c r="Q423" t="str">
        <f t="shared" si="7"/>
        <v>12</v>
      </c>
    </row>
    <row r="424" spans="1:17" x14ac:dyDescent="0.25">
      <c r="A424">
        <v>423</v>
      </c>
      <c r="B424">
        <v>266.92550499999999</v>
      </c>
      <c r="C424" s="4">
        <v>1</v>
      </c>
      <c r="D424">
        <v>259.64138200000002</v>
      </c>
      <c r="E424" s="2">
        <v>2</v>
      </c>
      <c r="P424">
        <v>2</v>
      </c>
      <c r="Q424" t="str">
        <f t="shared" si="7"/>
        <v>12</v>
      </c>
    </row>
    <row r="425" spans="1:17" x14ac:dyDescent="0.25">
      <c r="A425">
        <v>424</v>
      </c>
      <c r="B425">
        <v>267.00893200000002</v>
      </c>
      <c r="C425" s="4">
        <v>1</v>
      </c>
      <c r="P425">
        <v>1</v>
      </c>
      <c r="Q425" t="str">
        <f t="shared" si="7"/>
        <v>1</v>
      </c>
    </row>
    <row r="426" spans="1:17" x14ac:dyDescent="0.25">
      <c r="A426">
        <v>425</v>
      </c>
      <c r="B426">
        <v>266.99105299999997</v>
      </c>
      <c r="C426" s="4">
        <v>1</v>
      </c>
      <c r="P426">
        <v>1</v>
      </c>
      <c r="Q426" t="str">
        <f t="shared" si="7"/>
        <v>1</v>
      </c>
    </row>
    <row r="427" spans="1:17" x14ac:dyDescent="0.25">
      <c r="A427">
        <v>426</v>
      </c>
      <c r="B427">
        <v>266.92979300000002</v>
      </c>
      <c r="C427" s="4">
        <v>1</v>
      </c>
      <c r="P427">
        <v>1</v>
      </c>
      <c r="Q427" t="str">
        <f t="shared" si="7"/>
        <v>1</v>
      </c>
    </row>
    <row r="428" spans="1:17" x14ac:dyDescent="0.25">
      <c r="A428">
        <v>427</v>
      </c>
      <c r="B428">
        <v>266.92247199999997</v>
      </c>
      <c r="C428" s="4">
        <v>1</v>
      </c>
      <c r="P428">
        <v>1</v>
      </c>
      <c r="Q428" t="str">
        <f t="shared" si="7"/>
        <v>1</v>
      </c>
    </row>
    <row r="429" spans="1:17" x14ac:dyDescent="0.25">
      <c r="A429">
        <v>428</v>
      </c>
      <c r="B429">
        <v>266.98959200000002</v>
      </c>
      <c r="C429" s="4">
        <v>1</v>
      </c>
      <c r="P429">
        <v>1</v>
      </c>
      <c r="Q429" t="str">
        <f t="shared" si="7"/>
        <v>1</v>
      </c>
    </row>
    <row r="430" spans="1:17" x14ac:dyDescent="0.25">
      <c r="A430">
        <v>429</v>
      </c>
      <c r="B430">
        <v>267.00307700000002</v>
      </c>
      <c r="C430" s="4">
        <v>1</v>
      </c>
      <c r="P430">
        <v>1</v>
      </c>
      <c r="Q430" t="str">
        <f t="shared" si="7"/>
        <v>1</v>
      </c>
    </row>
    <row r="431" spans="1:17" x14ac:dyDescent="0.25">
      <c r="A431">
        <v>430</v>
      </c>
      <c r="B431">
        <v>267.12004300000001</v>
      </c>
      <c r="C431" s="4">
        <v>1</v>
      </c>
      <c r="H431">
        <v>266.637137</v>
      </c>
      <c r="I431" s="5">
        <v>4</v>
      </c>
      <c r="P431">
        <v>2</v>
      </c>
      <c r="Q431" t="str">
        <f t="shared" si="7"/>
        <v>14</v>
      </c>
    </row>
    <row r="432" spans="1:17" x14ac:dyDescent="0.25">
      <c r="A432">
        <v>431</v>
      </c>
      <c r="B432">
        <v>266.95459599999998</v>
      </c>
      <c r="C432" s="4">
        <v>1</v>
      </c>
      <c r="H432">
        <v>266.63773900000001</v>
      </c>
      <c r="I432" s="5">
        <v>4</v>
      </c>
      <c r="P432">
        <v>2</v>
      </c>
      <c r="Q432" t="str">
        <f t="shared" si="7"/>
        <v>14</v>
      </c>
    </row>
    <row r="433" spans="1:17" x14ac:dyDescent="0.25">
      <c r="A433">
        <v>432</v>
      </c>
      <c r="H433">
        <v>266.63773900000001</v>
      </c>
      <c r="I433" s="5">
        <v>4</v>
      </c>
      <c r="P433">
        <v>1</v>
      </c>
      <c r="Q433" t="str">
        <f t="shared" si="7"/>
        <v>4</v>
      </c>
    </row>
    <row r="434" spans="1:17" x14ac:dyDescent="0.25">
      <c r="A434">
        <v>433</v>
      </c>
      <c r="J434">
        <v>235.86022199999999</v>
      </c>
      <c r="K434" t="s">
        <v>22</v>
      </c>
      <c r="Q434" t="str">
        <f t="shared" si="7"/>
        <v/>
      </c>
    </row>
    <row r="435" spans="1:17" x14ac:dyDescent="0.25">
      <c r="A435">
        <v>434</v>
      </c>
      <c r="Q435" t="str">
        <f t="shared" si="7"/>
        <v/>
      </c>
    </row>
    <row r="436" spans="1:17" x14ac:dyDescent="0.25">
      <c r="A436">
        <v>435</v>
      </c>
      <c r="J436">
        <v>38.876694000000001</v>
      </c>
      <c r="K436" t="s">
        <v>22</v>
      </c>
      <c r="Q436" t="str">
        <f t="shared" si="7"/>
        <v/>
      </c>
    </row>
    <row r="437" spans="1:17" x14ac:dyDescent="0.25">
      <c r="A437">
        <v>436</v>
      </c>
      <c r="D437">
        <v>48.807670999999999</v>
      </c>
      <c r="E437" s="2">
        <v>2</v>
      </c>
      <c r="P437">
        <v>1</v>
      </c>
      <c r="Q437" t="str">
        <f t="shared" si="7"/>
        <v>2</v>
      </c>
    </row>
    <row r="438" spans="1:17" x14ac:dyDescent="0.25">
      <c r="A438">
        <v>437</v>
      </c>
      <c r="B438">
        <v>51.690353000000002</v>
      </c>
      <c r="C438" s="4">
        <v>1</v>
      </c>
      <c r="D438">
        <v>48.75441</v>
      </c>
      <c r="E438" s="2">
        <v>2</v>
      </c>
      <c r="P438">
        <v>2</v>
      </c>
      <c r="Q438" t="str">
        <f t="shared" si="7"/>
        <v>12</v>
      </c>
    </row>
    <row r="439" spans="1:17" x14ac:dyDescent="0.25">
      <c r="A439">
        <v>438</v>
      </c>
      <c r="B439">
        <v>51.708565</v>
      </c>
      <c r="C439" s="4">
        <v>1</v>
      </c>
      <c r="D439">
        <v>48.804564999999997</v>
      </c>
      <c r="E439" s="2">
        <v>2</v>
      </c>
      <c r="P439">
        <v>2</v>
      </c>
      <c r="Q439" t="str">
        <f t="shared" si="7"/>
        <v>12</v>
      </c>
    </row>
    <row r="440" spans="1:17" x14ac:dyDescent="0.25">
      <c r="A440">
        <v>439</v>
      </c>
      <c r="B440">
        <v>51.645515000000003</v>
      </c>
      <c r="C440" s="4">
        <v>1</v>
      </c>
      <c r="D440">
        <v>48.801197000000002</v>
      </c>
      <c r="E440" s="2">
        <v>2</v>
      </c>
      <c r="P440">
        <v>2</v>
      </c>
      <c r="Q440" t="str">
        <f t="shared" si="7"/>
        <v>12</v>
      </c>
    </row>
    <row r="441" spans="1:17" x14ac:dyDescent="0.25">
      <c r="A441">
        <v>440</v>
      </c>
      <c r="B441">
        <v>51.622253000000001</v>
      </c>
      <c r="C441" s="4">
        <v>1</v>
      </c>
      <c r="D441">
        <v>48.767302999999998</v>
      </c>
      <c r="E441" s="2">
        <v>2</v>
      </c>
      <c r="P441">
        <v>2</v>
      </c>
      <c r="Q441" t="str">
        <f t="shared" si="7"/>
        <v>12</v>
      </c>
    </row>
    <row r="442" spans="1:17" x14ac:dyDescent="0.25">
      <c r="A442">
        <v>441</v>
      </c>
      <c r="B442">
        <v>51.725772999999997</v>
      </c>
      <c r="C442" s="4">
        <v>1</v>
      </c>
      <c r="D442">
        <v>48.807670999999999</v>
      </c>
      <c r="E442" s="2">
        <v>2</v>
      </c>
      <c r="P442">
        <v>2</v>
      </c>
      <c r="Q442" t="str">
        <f t="shared" si="7"/>
        <v>12</v>
      </c>
    </row>
    <row r="443" spans="1:17" x14ac:dyDescent="0.25">
      <c r="A443">
        <v>442</v>
      </c>
      <c r="B443">
        <v>51.646515000000001</v>
      </c>
      <c r="C443" s="4">
        <v>1</v>
      </c>
      <c r="D443">
        <v>48.807670999999999</v>
      </c>
      <c r="E443" s="2">
        <v>2</v>
      </c>
      <c r="P443">
        <v>2</v>
      </c>
      <c r="Q443" t="str">
        <f t="shared" si="7"/>
        <v>12</v>
      </c>
    </row>
    <row r="444" spans="1:17" x14ac:dyDescent="0.25">
      <c r="A444">
        <v>443</v>
      </c>
      <c r="B444">
        <v>51.690353000000002</v>
      </c>
      <c r="C444" s="4">
        <v>1</v>
      </c>
      <c r="P444">
        <v>1</v>
      </c>
      <c r="Q444" t="str">
        <f t="shared" si="7"/>
        <v>1</v>
      </c>
    </row>
    <row r="445" spans="1:17" x14ac:dyDescent="0.25">
      <c r="A445">
        <v>444</v>
      </c>
      <c r="B445">
        <v>51.690353000000002</v>
      </c>
      <c r="C445" s="4">
        <v>1</v>
      </c>
      <c r="F445">
        <v>51.835132999999999</v>
      </c>
      <c r="G445" s="3">
        <v>3</v>
      </c>
      <c r="H445">
        <v>51.768768000000001</v>
      </c>
      <c r="I445" s="5">
        <v>4</v>
      </c>
      <c r="P445">
        <v>3</v>
      </c>
      <c r="Q445" t="str">
        <f t="shared" si="7"/>
        <v>134</v>
      </c>
    </row>
    <row r="446" spans="1:17" x14ac:dyDescent="0.25">
      <c r="A446">
        <v>445</v>
      </c>
      <c r="F446">
        <v>51.838504999999998</v>
      </c>
      <c r="G446" s="3">
        <v>3</v>
      </c>
      <c r="H446">
        <v>51.685035999999997</v>
      </c>
      <c r="I446" s="5">
        <v>4</v>
      </c>
      <c r="P446">
        <v>2</v>
      </c>
      <c r="Q446" t="str">
        <f t="shared" si="7"/>
        <v>34</v>
      </c>
    </row>
    <row r="447" spans="1:17" x14ac:dyDescent="0.25">
      <c r="A447">
        <v>446</v>
      </c>
      <c r="F447">
        <v>51.796138999999997</v>
      </c>
      <c r="G447" s="3">
        <v>3</v>
      </c>
      <c r="H447">
        <v>51.759506000000002</v>
      </c>
      <c r="I447" s="5">
        <v>4</v>
      </c>
      <c r="P447">
        <v>2</v>
      </c>
      <c r="Q447" t="str">
        <f t="shared" si="7"/>
        <v>34</v>
      </c>
    </row>
    <row r="448" spans="1:17" x14ac:dyDescent="0.25">
      <c r="A448">
        <v>447</v>
      </c>
      <c r="F448">
        <v>51.830029000000003</v>
      </c>
      <c r="G448" s="3">
        <v>3</v>
      </c>
      <c r="H448">
        <v>51.748508000000001</v>
      </c>
      <c r="I448" s="5">
        <v>4</v>
      </c>
      <c r="P448">
        <v>2</v>
      </c>
      <c r="Q448" t="str">
        <f t="shared" si="7"/>
        <v>34</v>
      </c>
    </row>
    <row r="449" spans="1:17" x14ac:dyDescent="0.25">
      <c r="A449">
        <v>448</v>
      </c>
      <c r="F449">
        <v>51.859130999999998</v>
      </c>
      <c r="G449" s="3">
        <v>3</v>
      </c>
      <c r="H449">
        <v>51.768718999999997</v>
      </c>
      <c r="I449" s="5">
        <v>4</v>
      </c>
      <c r="P449">
        <v>2</v>
      </c>
      <c r="Q449" t="str">
        <f t="shared" si="7"/>
        <v>34</v>
      </c>
    </row>
    <row r="450" spans="1:17" x14ac:dyDescent="0.25">
      <c r="A450">
        <v>449</v>
      </c>
      <c r="F450">
        <v>51.880291</v>
      </c>
      <c r="G450" s="3">
        <v>3</v>
      </c>
      <c r="H450">
        <v>51.740245999999999</v>
      </c>
      <c r="I450" s="5">
        <v>4</v>
      </c>
      <c r="P450">
        <v>2</v>
      </c>
      <c r="Q450" t="str">
        <f t="shared" ref="Q450:Q513" si="8">CONCATENATE(C450,E450,G450,I450)</f>
        <v>34</v>
      </c>
    </row>
    <row r="451" spans="1:17" x14ac:dyDescent="0.25">
      <c r="A451">
        <v>450</v>
      </c>
      <c r="F451">
        <v>51.858711</v>
      </c>
      <c r="G451" s="3">
        <v>3</v>
      </c>
      <c r="H451">
        <v>51.727981999999997</v>
      </c>
      <c r="I451" s="5">
        <v>4</v>
      </c>
      <c r="P451">
        <v>2</v>
      </c>
      <c r="Q451" t="str">
        <f t="shared" si="8"/>
        <v>34</v>
      </c>
    </row>
    <row r="452" spans="1:17" x14ac:dyDescent="0.25">
      <c r="A452">
        <v>451</v>
      </c>
      <c r="F452">
        <v>51.835132999999999</v>
      </c>
      <c r="G452" s="3">
        <v>3</v>
      </c>
      <c r="H452">
        <v>51.768768000000001</v>
      </c>
      <c r="I452" s="5">
        <v>4</v>
      </c>
      <c r="P452">
        <v>2</v>
      </c>
      <c r="Q452" t="str">
        <f t="shared" si="8"/>
        <v>34</v>
      </c>
    </row>
    <row r="453" spans="1:17" x14ac:dyDescent="0.25">
      <c r="A453">
        <v>452</v>
      </c>
      <c r="P453">
        <v>0</v>
      </c>
      <c r="Q453" t="str">
        <f t="shared" si="8"/>
        <v/>
      </c>
    </row>
    <row r="454" spans="1:17" x14ac:dyDescent="0.25">
      <c r="A454">
        <v>453</v>
      </c>
      <c r="P454">
        <v>0</v>
      </c>
      <c r="Q454" t="str">
        <f t="shared" si="8"/>
        <v/>
      </c>
    </row>
    <row r="455" spans="1:17" x14ac:dyDescent="0.25">
      <c r="A455">
        <v>454</v>
      </c>
      <c r="P455">
        <v>0</v>
      </c>
      <c r="Q455" t="str">
        <f t="shared" si="8"/>
        <v/>
      </c>
    </row>
    <row r="456" spans="1:17" x14ac:dyDescent="0.25">
      <c r="A456">
        <v>455</v>
      </c>
      <c r="P456">
        <v>0</v>
      </c>
      <c r="Q456" t="str">
        <f t="shared" si="8"/>
        <v/>
      </c>
    </row>
    <row r="457" spans="1:17" x14ac:dyDescent="0.25">
      <c r="A457">
        <v>456</v>
      </c>
      <c r="D457">
        <v>76.70345300000001</v>
      </c>
      <c r="E457" s="2">
        <v>2</v>
      </c>
      <c r="P457">
        <v>1</v>
      </c>
      <c r="Q457" t="str">
        <f t="shared" si="8"/>
        <v>2</v>
      </c>
    </row>
    <row r="458" spans="1:17" x14ac:dyDescent="0.25">
      <c r="A458">
        <v>457</v>
      </c>
      <c r="D458">
        <v>76.670876000000007</v>
      </c>
      <c r="E458" s="2">
        <v>2</v>
      </c>
      <c r="P458">
        <v>1</v>
      </c>
      <c r="Q458" t="str">
        <f t="shared" si="8"/>
        <v>2</v>
      </c>
    </row>
    <row r="459" spans="1:17" x14ac:dyDescent="0.25">
      <c r="A459">
        <v>458</v>
      </c>
      <c r="B459">
        <v>78.499741</v>
      </c>
      <c r="C459" s="4">
        <v>1</v>
      </c>
      <c r="D459">
        <v>76.646649000000011</v>
      </c>
      <c r="E459" s="2">
        <v>2</v>
      </c>
      <c r="P459">
        <v>2</v>
      </c>
      <c r="Q459" t="str">
        <f t="shared" si="8"/>
        <v>12</v>
      </c>
    </row>
    <row r="460" spans="1:17" x14ac:dyDescent="0.25">
      <c r="A460">
        <v>459</v>
      </c>
      <c r="B460">
        <v>78.536495000000002</v>
      </c>
      <c r="C460" s="4">
        <v>1</v>
      </c>
      <c r="D460">
        <v>76.591082</v>
      </c>
      <c r="E460" s="2">
        <v>2</v>
      </c>
      <c r="P460">
        <v>2</v>
      </c>
      <c r="Q460" t="str">
        <f t="shared" si="8"/>
        <v>12</v>
      </c>
    </row>
    <row r="461" spans="1:17" x14ac:dyDescent="0.25">
      <c r="A461">
        <v>460</v>
      </c>
      <c r="B461">
        <v>78.523041000000006</v>
      </c>
      <c r="C461" s="4">
        <v>1</v>
      </c>
      <c r="D461">
        <v>76.626546000000005</v>
      </c>
      <c r="E461" s="2">
        <v>2</v>
      </c>
      <c r="P461">
        <v>2</v>
      </c>
      <c r="Q461" t="str">
        <f t="shared" si="8"/>
        <v>12</v>
      </c>
    </row>
    <row r="462" spans="1:17" x14ac:dyDescent="0.25">
      <c r="A462">
        <v>461</v>
      </c>
      <c r="B462">
        <v>78.544329000000005</v>
      </c>
      <c r="C462" s="4">
        <v>1</v>
      </c>
      <c r="D462">
        <v>76.707010000000011</v>
      </c>
      <c r="E462" s="2">
        <v>2</v>
      </c>
      <c r="P462">
        <v>2</v>
      </c>
      <c r="Q462" t="str">
        <f t="shared" si="8"/>
        <v>12</v>
      </c>
    </row>
    <row r="463" spans="1:17" x14ac:dyDescent="0.25">
      <c r="A463">
        <v>462</v>
      </c>
      <c r="B463">
        <v>78.483659000000003</v>
      </c>
      <c r="C463" s="4">
        <v>1</v>
      </c>
      <c r="D463">
        <v>76.70345300000001</v>
      </c>
      <c r="E463" s="2">
        <v>2</v>
      </c>
      <c r="P463">
        <v>2</v>
      </c>
      <c r="Q463" t="str">
        <f t="shared" si="8"/>
        <v>12</v>
      </c>
    </row>
    <row r="464" spans="1:17" x14ac:dyDescent="0.25">
      <c r="A464">
        <v>463</v>
      </c>
      <c r="B464">
        <v>78.499741</v>
      </c>
      <c r="C464" s="4">
        <v>1</v>
      </c>
      <c r="P464">
        <v>1</v>
      </c>
      <c r="Q464" t="str">
        <f t="shared" si="8"/>
        <v>1</v>
      </c>
    </row>
    <row r="465" spans="1:17" x14ac:dyDescent="0.25">
      <c r="A465">
        <v>464</v>
      </c>
      <c r="B465">
        <v>78.499741</v>
      </c>
      <c r="C465" s="4">
        <v>1</v>
      </c>
      <c r="P465">
        <v>1</v>
      </c>
      <c r="Q465" t="str">
        <f t="shared" si="8"/>
        <v>1</v>
      </c>
    </row>
    <row r="466" spans="1:17" x14ac:dyDescent="0.25">
      <c r="A466">
        <v>465</v>
      </c>
      <c r="F466">
        <v>79.273865000000001</v>
      </c>
      <c r="G466" s="3">
        <v>3</v>
      </c>
      <c r="P466">
        <v>1</v>
      </c>
      <c r="Q466" t="str">
        <f t="shared" si="8"/>
        <v>3</v>
      </c>
    </row>
    <row r="467" spans="1:17" x14ac:dyDescent="0.25">
      <c r="A467">
        <v>466</v>
      </c>
      <c r="F467">
        <v>79.248504000000011</v>
      </c>
      <c r="G467" s="3">
        <v>3</v>
      </c>
      <c r="H467">
        <v>79.926443000000006</v>
      </c>
      <c r="I467" s="5">
        <v>4</v>
      </c>
      <c r="P467">
        <v>2</v>
      </c>
      <c r="Q467" t="str">
        <f t="shared" si="8"/>
        <v>34</v>
      </c>
    </row>
    <row r="468" spans="1:17" x14ac:dyDescent="0.25">
      <c r="A468">
        <v>467</v>
      </c>
      <c r="F468">
        <v>79.226597000000012</v>
      </c>
      <c r="G468" s="3">
        <v>3</v>
      </c>
      <c r="H468">
        <v>79.943608000000012</v>
      </c>
      <c r="I468" s="5">
        <v>4</v>
      </c>
      <c r="P468">
        <v>2</v>
      </c>
      <c r="Q468" t="str">
        <f t="shared" si="8"/>
        <v>34</v>
      </c>
    </row>
    <row r="469" spans="1:17" x14ac:dyDescent="0.25">
      <c r="A469">
        <v>468</v>
      </c>
      <c r="F469">
        <v>79.221494000000007</v>
      </c>
      <c r="G469" s="3">
        <v>3</v>
      </c>
      <c r="H469">
        <v>79.938350000000014</v>
      </c>
      <c r="I469" s="5">
        <v>4</v>
      </c>
      <c r="P469">
        <v>2</v>
      </c>
      <c r="Q469" t="str">
        <f t="shared" si="8"/>
        <v>34</v>
      </c>
    </row>
    <row r="470" spans="1:17" x14ac:dyDescent="0.25">
      <c r="A470">
        <v>469</v>
      </c>
      <c r="F470">
        <v>79.217577000000006</v>
      </c>
      <c r="G470" s="3">
        <v>3</v>
      </c>
      <c r="H470">
        <v>79.927474000000004</v>
      </c>
      <c r="I470" s="5">
        <v>4</v>
      </c>
      <c r="P470">
        <v>2</v>
      </c>
      <c r="Q470" t="str">
        <f t="shared" si="8"/>
        <v>34</v>
      </c>
    </row>
    <row r="471" spans="1:17" x14ac:dyDescent="0.25">
      <c r="A471">
        <v>470</v>
      </c>
      <c r="F471">
        <v>79.25010300000001</v>
      </c>
      <c r="G471" s="3">
        <v>3</v>
      </c>
      <c r="H471">
        <v>79.875309000000001</v>
      </c>
      <c r="I471" s="5">
        <v>4</v>
      </c>
      <c r="P471">
        <v>2</v>
      </c>
      <c r="Q471" t="str">
        <f t="shared" si="8"/>
        <v>34</v>
      </c>
    </row>
    <row r="472" spans="1:17" x14ac:dyDescent="0.25">
      <c r="A472">
        <v>471</v>
      </c>
      <c r="F472">
        <v>79.273865000000001</v>
      </c>
      <c r="G472" s="3">
        <v>3</v>
      </c>
      <c r="H472">
        <v>79.926443000000006</v>
      </c>
      <c r="I472" s="5">
        <v>4</v>
      </c>
      <c r="P472">
        <v>2</v>
      </c>
      <c r="Q472" t="str">
        <f t="shared" si="8"/>
        <v>34</v>
      </c>
    </row>
    <row r="473" spans="1:17" x14ac:dyDescent="0.25">
      <c r="A473">
        <v>472</v>
      </c>
      <c r="P473">
        <v>0</v>
      </c>
      <c r="Q473" t="str">
        <f t="shared" si="8"/>
        <v/>
      </c>
    </row>
    <row r="474" spans="1:17" x14ac:dyDescent="0.25">
      <c r="A474">
        <v>473</v>
      </c>
      <c r="P474">
        <v>0</v>
      </c>
      <c r="Q474" t="str">
        <f t="shared" si="8"/>
        <v/>
      </c>
    </row>
    <row r="475" spans="1:17" x14ac:dyDescent="0.25">
      <c r="A475">
        <v>474</v>
      </c>
      <c r="P475">
        <v>0</v>
      </c>
      <c r="Q475" t="str">
        <f t="shared" si="8"/>
        <v/>
      </c>
    </row>
    <row r="476" spans="1:17" x14ac:dyDescent="0.25">
      <c r="A476">
        <v>475</v>
      </c>
      <c r="P476">
        <v>0</v>
      </c>
      <c r="Q476" t="str">
        <f t="shared" si="8"/>
        <v/>
      </c>
    </row>
    <row r="477" spans="1:17" x14ac:dyDescent="0.25">
      <c r="A477">
        <v>476</v>
      </c>
      <c r="B477">
        <v>103.58422300000001</v>
      </c>
      <c r="C477" s="4">
        <v>1</v>
      </c>
      <c r="P477">
        <v>1</v>
      </c>
      <c r="Q477" t="str">
        <f t="shared" si="8"/>
        <v>1</v>
      </c>
    </row>
    <row r="478" spans="1:17" x14ac:dyDescent="0.25">
      <c r="A478">
        <v>477</v>
      </c>
      <c r="B478">
        <v>103.55757800000001</v>
      </c>
      <c r="C478" s="4">
        <v>1</v>
      </c>
      <c r="P478">
        <v>1</v>
      </c>
      <c r="Q478" t="str">
        <f t="shared" si="8"/>
        <v>1</v>
      </c>
    </row>
    <row r="479" spans="1:17" x14ac:dyDescent="0.25">
      <c r="A479">
        <v>478</v>
      </c>
      <c r="B479">
        <v>103.53592500000001</v>
      </c>
      <c r="C479" s="4">
        <v>1</v>
      </c>
      <c r="P479">
        <v>1</v>
      </c>
      <c r="Q479" t="str">
        <f t="shared" si="8"/>
        <v>1</v>
      </c>
    </row>
    <row r="480" spans="1:17" x14ac:dyDescent="0.25">
      <c r="A480">
        <v>479</v>
      </c>
      <c r="B480">
        <v>103.54334900000001</v>
      </c>
      <c r="C480" s="4">
        <v>1</v>
      </c>
      <c r="P480">
        <v>1</v>
      </c>
      <c r="Q480" t="str">
        <f t="shared" si="8"/>
        <v>1</v>
      </c>
    </row>
    <row r="481" spans="1:17" x14ac:dyDescent="0.25">
      <c r="A481">
        <v>480</v>
      </c>
      <c r="B481">
        <v>103.560103</v>
      </c>
      <c r="C481" s="4">
        <v>1</v>
      </c>
      <c r="D481">
        <v>109.25118500000001</v>
      </c>
      <c r="E481" s="2">
        <v>2</v>
      </c>
      <c r="P481">
        <v>2</v>
      </c>
      <c r="Q481" t="str">
        <f t="shared" si="8"/>
        <v>12</v>
      </c>
    </row>
    <row r="482" spans="1:17" x14ac:dyDescent="0.25">
      <c r="A482">
        <v>481</v>
      </c>
      <c r="B482">
        <v>103.59190600000001</v>
      </c>
      <c r="C482" s="4">
        <v>1</v>
      </c>
      <c r="D482">
        <v>109.26288500000001</v>
      </c>
      <c r="E482" s="2">
        <v>2</v>
      </c>
      <c r="P482">
        <v>2</v>
      </c>
      <c r="Q482" t="str">
        <f t="shared" si="8"/>
        <v>12</v>
      </c>
    </row>
    <row r="483" spans="1:17" x14ac:dyDescent="0.25">
      <c r="A483">
        <v>482</v>
      </c>
      <c r="B483">
        <v>103.58422300000001</v>
      </c>
      <c r="C483" s="4">
        <v>1</v>
      </c>
      <c r="D483">
        <v>109.26417400000001</v>
      </c>
      <c r="E483" s="2">
        <v>2</v>
      </c>
      <c r="P483">
        <v>2</v>
      </c>
      <c r="Q483" t="str">
        <f t="shared" si="8"/>
        <v>12</v>
      </c>
    </row>
    <row r="484" spans="1:17" x14ac:dyDescent="0.25">
      <c r="A484">
        <v>483</v>
      </c>
      <c r="D484">
        <v>109.24335000000001</v>
      </c>
      <c r="E484" s="2">
        <v>2</v>
      </c>
      <c r="P484">
        <v>1</v>
      </c>
      <c r="Q484" t="str">
        <f t="shared" si="8"/>
        <v>2</v>
      </c>
    </row>
    <row r="485" spans="1:17" x14ac:dyDescent="0.25">
      <c r="A485">
        <v>484</v>
      </c>
      <c r="D485">
        <v>109.24407100000001</v>
      </c>
      <c r="E485" s="2">
        <v>2</v>
      </c>
      <c r="P485">
        <v>1</v>
      </c>
      <c r="Q485" t="str">
        <f t="shared" si="8"/>
        <v>2</v>
      </c>
    </row>
    <row r="486" spans="1:17" x14ac:dyDescent="0.25">
      <c r="A486">
        <v>485</v>
      </c>
      <c r="D486">
        <v>109.25118500000001</v>
      </c>
      <c r="E486" s="2">
        <v>2</v>
      </c>
      <c r="P486">
        <v>1</v>
      </c>
      <c r="Q486" t="str">
        <f t="shared" si="8"/>
        <v>2</v>
      </c>
    </row>
    <row r="487" spans="1:17" x14ac:dyDescent="0.25">
      <c r="A487">
        <v>486</v>
      </c>
      <c r="P487">
        <v>0</v>
      </c>
      <c r="Q487" t="str">
        <f t="shared" si="8"/>
        <v/>
      </c>
    </row>
    <row r="488" spans="1:17" x14ac:dyDescent="0.25">
      <c r="A488">
        <v>487</v>
      </c>
      <c r="F488">
        <v>111.96551400000001</v>
      </c>
      <c r="G488" s="3">
        <v>3</v>
      </c>
      <c r="P488">
        <v>1</v>
      </c>
      <c r="Q488" t="str">
        <f t="shared" si="8"/>
        <v>3</v>
      </c>
    </row>
    <row r="489" spans="1:17" x14ac:dyDescent="0.25">
      <c r="A489">
        <v>488</v>
      </c>
      <c r="F489">
        <v>111.95402000000001</v>
      </c>
      <c r="G489" s="3">
        <v>3</v>
      </c>
      <c r="P489">
        <v>1</v>
      </c>
      <c r="Q489" t="str">
        <f t="shared" si="8"/>
        <v>3</v>
      </c>
    </row>
    <row r="490" spans="1:17" x14ac:dyDescent="0.25">
      <c r="A490">
        <v>489</v>
      </c>
      <c r="F490">
        <v>111.95804100000001</v>
      </c>
      <c r="G490" s="3">
        <v>3</v>
      </c>
      <c r="H490">
        <v>112.38948300000001</v>
      </c>
      <c r="I490" s="5">
        <v>4</v>
      </c>
      <c r="P490">
        <v>2</v>
      </c>
      <c r="Q490" t="str">
        <f t="shared" si="8"/>
        <v>34</v>
      </c>
    </row>
    <row r="491" spans="1:17" x14ac:dyDescent="0.25">
      <c r="A491">
        <v>490</v>
      </c>
      <c r="F491">
        <v>112.00340100000001</v>
      </c>
      <c r="G491" s="3">
        <v>3</v>
      </c>
      <c r="H491">
        <v>112.401701</v>
      </c>
      <c r="I491" s="5">
        <v>4</v>
      </c>
      <c r="P491">
        <v>2</v>
      </c>
      <c r="Q491" t="str">
        <f t="shared" si="8"/>
        <v>34</v>
      </c>
    </row>
    <row r="492" spans="1:17" x14ac:dyDescent="0.25">
      <c r="A492">
        <v>491</v>
      </c>
      <c r="F492">
        <v>111.99731700000001</v>
      </c>
      <c r="G492" s="3">
        <v>3</v>
      </c>
      <c r="H492">
        <v>112.422472</v>
      </c>
      <c r="I492" s="5">
        <v>4</v>
      </c>
      <c r="P492">
        <v>2</v>
      </c>
      <c r="Q492" t="str">
        <f t="shared" si="8"/>
        <v>34</v>
      </c>
    </row>
    <row r="493" spans="1:17" x14ac:dyDescent="0.25">
      <c r="A493">
        <v>492</v>
      </c>
      <c r="F493">
        <v>112.010874</v>
      </c>
      <c r="G493" s="3">
        <v>3</v>
      </c>
      <c r="H493">
        <v>112.431803</v>
      </c>
      <c r="I493" s="5">
        <v>4</v>
      </c>
      <c r="P493">
        <v>2</v>
      </c>
      <c r="Q493" t="str">
        <f t="shared" si="8"/>
        <v>34</v>
      </c>
    </row>
    <row r="494" spans="1:17" x14ac:dyDescent="0.25">
      <c r="A494">
        <v>493</v>
      </c>
      <c r="F494">
        <v>112.05829900000001</v>
      </c>
      <c r="G494" s="3">
        <v>3</v>
      </c>
      <c r="H494">
        <v>112.46639100000002</v>
      </c>
      <c r="I494" s="5">
        <v>4</v>
      </c>
      <c r="P494">
        <v>2</v>
      </c>
      <c r="Q494" t="str">
        <f t="shared" si="8"/>
        <v>34</v>
      </c>
    </row>
    <row r="495" spans="1:17" x14ac:dyDescent="0.25">
      <c r="A495">
        <v>494</v>
      </c>
      <c r="B495">
        <v>129.838706</v>
      </c>
      <c r="C495" s="4">
        <v>1</v>
      </c>
      <c r="F495">
        <v>111.96551400000001</v>
      </c>
      <c r="G495" s="3">
        <v>3</v>
      </c>
      <c r="H495">
        <v>112.43133800000001</v>
      </c>
      <c r="I495" s="5">
        <v>4</v>
      </c>
      <c r="P495">
        <v>3</v>
      </c>
      <c r="Q495" t="str">
        <f t="shared" si="8"/>
        <v>134</v>
      </c>
    </row>
    <row r="496" spans="1:17" x14ac:dyDescent="0.25">
      <c r="A496">
        <v>495</v>
      </c>
      <c r="B496">
        <v>129.864172</v>
      </c>
      <c r="C496" s="4">
        <v>1</v>
      </c>
      <c r="P496">
        <v>1</v>
      </c>
      <c r="Q496" t="str">
        <f t="shared" si="8"/>
        <v>1</v>
      </c>
    </row>
    <row r="497" spans="1:17" x14ac:dyDescent="0.25">
      <c r="A497">
        <v>496</v>
      </c>
      <c r="B497">
        <v>129.87665000000001</v>
      </c>
      <c r="C497" s="4">
        <v>1</v>
      </c>
      <c r="P497">
        <v>1</v>
      </c>
      <c r="Q497" t="str">
        <f t="shared" si="8"/>
        <v>1</v>
      </c>
    </row>
    <row r="498" spans="1:17" x14ac:dyDescent="0.25">
      <c r="A498">
        <v>497</v>
      </c>
      <c r="B498">
        <v>129.86809400000001</v>
      </c>
      <c r="C498" s="4">
        <v>1</v>
      </c>
      <c r="P498">
        <v>1</v>
      </c>
      <c r="Q498" t="str">
        <f t="shared" si="8"/>
        <v>1</v>
      </c>
    </row>
    <row r="499" spans="1:17" x14ac:dyDescent="0.25">
      <c r="A499">
        <v>498</v>
      </c>
      <c r="B499">
        <v>129.86159800000001</v>
      </c>
      <c r="C499" s="4">
        <v>1</v>
      </c>
      <c r="P499">
        <v>1</v>
      </c>
      <c r="Q499" t="str">
        <f t="shared" si="8"/>
        <v>1</v>
      </c>
    </row>
    <row r="500" spans="1:17" x14ac:dyDescent="0.25">
      <c r="A500">
        <v>499</v>
      </c>
      <c r="B500">
        <v>129.92515</v>
      </c>
      <c r="C500" s="4">
        <v>1</v>
      </c>
      <c r="P500">
        <v>1</v>
      </c>
      <c r="Q500" t="str">
        <f t="shared" si="8"/>
        <v>1</v>
      </c>
    </row>
    <row r="501" spans="1:17" x14ac:dyDescent="0.25">
      <c r="A501">
        <v>500</v>
      </c>
      <c r="B501">
        <v>129.984171</v>
      </c>
      <c r="C501" s="4">
        <v>1</v>
      </c>
      <c r="D501">
        <v>135.89076900000001</v>
      </c>
      <c r="E501" s="2">
        <v>2</v>
      </c>
      <c r="P501">
        <v>2</v>
      </c>
      <c r="Q501" t="str">
        <f t="shared" si="8"/>
        <v>12</v>
      </c>
    </row>
    <row r="502" spans="1:17" x14ac:dyDescent="0.25">
      <c r="A502">
        <v>501</v>
      </c>
      <c r="B502">
        <v>129.838706</v>
      </c>
      <c r="C502" s="4">
        <v>1</v>
      </c>
      <c r="D502">
        <v>135.89076900000001</v>
      </c>
      <c r="E502" s="2">
        <v>2</v>
      </c>
      <c r="P502">
        <v>2</v>
      </c>
      <c r="Q502" t="str">
        <f t="shared" si="8"/>
        <v>12</v>
      </c>
    </row>
    <row r="503" spans="1:17" x14ac:dyDescent="0.25">
      <c r="A503">
        <v>502</v>
      </c>
      <c r="D503">
        <v>135.89076900000001</v>
      </c>
      <c r="E503" s="2">
        <v>2</v>
      </c>
      <c r="P503">
        <v>1</v>
      </c>
      <c r="Q503" t="str">
        <f t="shared" si="8"/>
        <v>2</v>
      </c>
    </row>
    <row r="504" spans="1:17" x14ac:dyDescent="0.25">
      <c r="A504">
        <v>503</v>
      </c>
      <c r="D504">
        <v>135.89076900000001</v>
      </c>
      <c r="E504" s="2">
        <v>2</v>
      </c>
      <c r="P504">
        <v>1</v>
      </c>
      <c r="Q504" t="str">
        <f t="shared" si="8"/>
        <v>2</v>
      </c>
    </row>
    <row r="505" spans="1:17" x14ac:dyDescent="0.25">
      <c r="A505">
        <v>504</v>
      </c>
      <c r="D505">
        <v>135.89076900000001</v>
      </c>
      <c r="E505" s="2">
        <v>2</v>
      </c>
      <c r="P505">
        <v>1</v>
      </c>
      <c r="Q505" t="str">
        <f t="shared" si="8"/>
        <v>2</v>
      </c>
    </row>
    <row r="506" spans="1:17" x14ac:dyDescent="0.25">
      <c r="A506">
        <v>505</v>
      </c>
      <c r="D506">
        <v>135.89076900000001</v>
      </c>
      <c r="E506" s="2">
        <v>2</v>
      </c>
      <c r="P506">
        <v>1</v>
      </c>
      <c r="Q506" t="str">
        <f t="shared" si="8"/>
        <v>2</v>
      </c>
    </row>
    <row r="507" spans="1:17" x14ac:dyDescent="0.25">
      <c r="A507">
        <v>506</v>
      </c>
      <c r="D507">
        <v>135.89076900000001</v>
      </c>
      <c r="E507" s="2">
        <v>2</v>
      </c>
      <c r="P507">
        <v>1</v>
      </c>
      <c r="Q507" t="str">
        <f t="shared" si="8"/>
        <v>2</v>
      </c>
    </row>
    <row r="508" spans="1:17" x14ac:dyDescent="0.25">
      <c r="A508">
        <v>507</v>
      </c>
      <c r="D508">
        <v>135.89076900000001</v>
      </c>
      <c r="E508" s="2">
        <v>2</v>
      </c>
      <c r="P508">
        <v>1</v>
      </c>
      <c r="Q508" t="str">
        <f t="shared" si="8"/>
        <v>2</v>
      </c>
    </row>
    <row r="509" spans="1:17" x14ac:dyDescent="0.25">
      <c r="A509">
        <v>508</v>
      </c>
      <c r="D509">
        <v>135.89076900000001</v>
      </c>
      <c r="E509" s="2">
        <v>2</v>
      </c>
      <c r="P509">
        <v>1</v>
      </c>
      <c r="Q509" t="str">
        <f t="shared" si="8"/>
        <v>2</v>
      </c>
    </row>
    <row r="510" spans="1:17" x14ac:dyDescent="0.25">
      <c r="A510">
        <v>509</v>
      </c>
      <c r="P510">
        <v>0</v>
      </c>
      <c r="Q510" t="str">
        <f t="shared" si="8"/>
        <v/>
      </c>
    </row>
    <row r="511" spans="1:17" x14ac:dyDescent="0.25">
      <c r="A511">
        <v>510</v>
      </c>
      <c r="F511">
        <v>149.50798800000001</v>
      </c>
      <c r="G511" s="3">
        <v>3</v>
      </c>
      <c r="H511">
        <v>137.055823</v>
      </c>
      <c r="I511" s="5">
        <v>4</v>
      </c>
      <c r="P511">
        <v>2</v>
      </c>
      <c r="Q511" t="str">
        <f t="shared" si="8"/>
        <v>34</v>
      </c>
    </row>
    <row r="512" spans="1:17" x14ac:dyDescent="0.25">
      <c r="A512">
        <v>511</v>
      </c>
      <c r="F512">
        <v>149.50798800000001</v>
      </c>
      <c r="G512" s="3">
        <v>3</v>
      </c>
      <c r="H512">
        <v>137.055823</v>
      </c>
      <c r="I512" s="5">
        <v>4</v>
      </c>
      <c r="P512">
        <v>2</v>
      </c>
      <c r="Q512" t="str">
        <f t="shared" si="8"/>
        <v>34</v>
      </c>
    </row>
    <row r="513" spans="1:17" x14ac:dyDescent="0.25">
      <c r="A513">
        <v>512</v>
      </c>
      <c r="F513">
        <v>149.50798800000001</v>
      </c>
      <c r="G513" s="3">
        <v>3</v>
      </c>
      <c r="H513">
        <v>137.055823</v>
      </c>
      <c r="I513" s="5">
        <v>4</v>
      </c>
      <c r="P513">
        <v>2</v>
      </c>
      <c r="Q513" t="str">
        <f t="shared" si="8"/>
        <v>34</v>
      </c>
    </row>
    <row r="514" spans="1:17" x14ac:dyDescent="0.25">
      <c r="A514">
        <v>513</v>
      </c>
      <c r="B514">
        <v>158.94692000000001</v>
      </c>
      <c r="C514" s="4">
        <v>1</v>
      </c>
      <c r="F514">
        <v>149.50798800000001</v>
      </c>
      <c r="G514" s="3">
        <v>3</v>
      </c>
      <c r="H514">
        <v>137.055823</v>
      </c>
      <c r="I514" s="5">
        <v>4</v>
      </c>
      <c r="P514">
        <v>3</v>
      </c>
      <c r="Q514" t="str">
        <f t="shared" ref="Q514:Q577" si="9">CONCATENATE(C514,E514,G514,I514)</f>
        <v>134</v>
      </c>
    </row>
    <row r="515" spans="1:17" x14ac:dyDescent="0.25">
      <c r="A515">
        <v>514</v>
      </c>
      <c r="B515">
        <v>158.94692000000001</v>
      </c>
      <c r="C515" s="4">
        <v>1</v>
      </c>
      <c r="F515">
        <v>149.50798800000001</v>
      </c>
      <c r="G515" s="3">
        <v>3</v>
      </c>
      <c r="H515">
        <v>137.055823</v>
      </c>
      <c r="I515" s="5">
        <v>4</v>
      </c>
      <c r="P515">
        <v>3</v>
      </c>
      <c r="Q515" t="str">
        <f t="shared" si="9"/>
        <v>134</v>
      </c>
    </row>
    <row r="516" spans="1:17" x14ac:dyDescent="0.25">
      <c r="A516">
        <v>515</v>
      </c>
      <c r="B516">
        <v>158.94990899999999</v>
      </c>
      <c r="C516" s="4">
        <v>1</v>
      </c>
      <c r="F516">
        <v>149.50798800000001</v>
      </c>
      <c r="G516" s="3">
        <v>3</v>
      </c>
      <c r="H516">
        <v>137.055823</v>
      </c>
      <c r="I516" s="5">
        <v>4</v>
      </c>
      <c r="P516">
        <v>3</v>
      </c>
      <c r="Q516" t="str">
        <f t="shared" si="9"/>
        <v>134</v>
      </c>
    </row>
    <row r="517" spans="1:17" x14ac:dyDescent="0.25">
      <c r="A517">
        <v>516</v>
      </c>
      <c r="B517">
        <v>158.97351599999999</v>
      </c>
      <c r="C517" s="4">
        <v>1</v>
      </c>
      <c r="F517">
        <v>149.54669699999999</v>
      </c>
      <c r="G517" s="3">
        <v>3</v>
      </c>
      <c r="H517">
        <v>137.055823</v>
      </c>
      <c r="I517" s="5">
        <v>4</v>
      </c>
      <c r="P517">
        <v>3</v>
      </c>
      <c r="Q517" t="str">
        <f t="shared" si="9"/>
        <v>134</v>
      </c>
    </row>
    <row r="518" spans="1:17" x14ac:dyDescent="0.25">
      <c r="A518">
        <v>517</v>
      </c>
      <c r="B518">
        <v>158.99964900000001</v>
      </c>
      <c r="C518" s="4">
        <v>1</v>
      </c>
      <c r="F518">
        <v>149.54669699999999</v>
      </c>
      <c r="G518" s="3">
        <v>3</v>
      </c>
      <c r="H518">
        <v>137.055823</v>
      </c>
      <c r="I518" s="5">
        <v>4</v>
      </c>
      <c r="P518">
        <v>3</v>
      </c>
      <c r="Q518" t="str">
        <f t="shared" si="9"/>
        <v>134</v>
      </c>
    </row>
    <row r="519" spans="1:17" x14ac:dyDescent="0.25">
      <c r="A519">
        <v>518</v>
      </c>
      <c r="B519">
        <v>158.98918499999999</v>
      </c>
      <c r="C519" s="4">
        <v>1</v>
      </c>
      <c r="P519">
        <v>1</v>
      </c>
      <c r="Q519" t="str">
        <f t="shared" si="9"/>
        <v>1</v>
      </c>
    </row>
    <row r="520" spans="1:17" x14ac:dyDescent="0.25">
      <c r="A520">
        <v>519</v>
      </c>
      <c r="B520">
        <v>158.968311</v>
      </c>
      <c r="C520" s="4">
        <v>1</v>
      </c>
      <c r="P520">
        <v>1</v>
      </c>
      <c r="Q520" t="str">
        <f t="shared" si="9"/>
        <v>1</v>
      </c>
    </row>
    <row r="521" spans="1:17" x14ac:dyDescent="0.25">
      <c r="A521">
        <v>520</v>
      </c>
      <c r="B521">
        <v>158.94692000000001</v>
      </c>
      <c r="C521" s="4">
        <v>1</v>
      </c>
      <c r="P521">
        <v>1</v>
      </c>
      <c r="Q521" t="str">
        <f t="shared" si="9"/>
        <v>1</v>
      </c>
    </row>
    <row r="522" spans="1:17" x14ac:dyDescent="0.25">
      <c r="A522">
        <v>521</v>
      </c>
      <c r="B522">
        <v>158.94692000000001</v>
      </c>
      <c r="C522" s="4">
        <v>1</v>
      </c>
      <c r="P522">
        <v>1</v>
      </c>
      <c r="Q522" t="str">
        <f t="shared" si="9"/>
        <v>1</v>
      </c>
    </row>
    <row r="523" spans="1:17" x14ac:dyDescent="0.25">
      <c r="A523">
        <v>522</v>
      </c>
      <c r="B523">
        <v>158.94692000000001</v>
      </c>
      <c r="C523" s="4">
        <v>1</v>
      </c>
      <c r="P523">
        <v>1</v>
      </c>
      <c r="Q523" t="str">
        <f t="shared" si="9"/>
        <v>1</v>
      </c>
    </row>
    <row r="524" spans="1:17" x14ac:dyDescent="0.25">
      <c r="A524">
        <v>523</v>
      </c>
      <c r="B524">
        <v>158.94692000000001</v>
      </c>
      <c r="C524" s="4">
        <v>1</v>
      </c>
      <c r="D524">
        <v>166.04607899999999</v>
      </c>
      <c r="E524" s="2">
        <v>2</v>
      </c>
      <c r="P524">
        <v>2</v>
      </c>
      <c r="Q524" t="str">
        <f t="shared" si="9"/>
        <v>12</v>
      </c>
    </row>
    <row r="525" spans="1:17" x14ac:dyDescent="0.25">
      <c r="A525">
        <v>524</v>
      </c>
      <c r="D525">
        <v>166.045976</v>
      </c>
      <c r="E525" s="2">
        <v>2</v>
      </c>
      <c r="P525">
        <v>1</v>
      </c>
      <c r="Q525" t="str">
        <f t="shared" si="9"/>
        <v>2</v>
      </c>
    </row>
    <row r="526" spans="1:17" x14ac:dyDescent="0.25">
      <c r="A526">
        <v>525</v>
      </c>
      <c r="D526">
        <v>166.087932</v>
      </c>
      <c r="E526" s="2">
        <v>2</v>
      </c>
      <c r="P526">
        <v>1</v>
      </c>
      <c r="Q526" t="str">
        <f t="shared" si="9"/>
        <v>2</v>
      </c>
    </row>
    <row r="527" spans="1:17" x14ac:dyDescent="0.25">
      <c r="A527">
        <v>526</v>
      </c>
      <c r="D527">
        <v>166.147775</v>
      </c>
      <c r="E527" s="2">
        <v>2</v>
      </c>
      <c r="P527">
        <v>1</v>
      </c>
      <c r="Q527" t="str">
        <f t="shared" si="9"/>
        <v>2</v>
      </c>
    </row>
    <row r="528" spans="1:17" x14ac:dyDescent="0.25">
      <c r="A528">
        <v>527</v>
      </c>
      <c r="D528">
        <v>166.12463099999999</v>
      </c>
      <c r="E528" s="2">
        <v>2</v>
      </c>
      <c r="P528">
        <v>1</v>
      </c>
      <c r="Q528" t="str">
        <f t="shared" si="9"/>
        <v>2</v>
      </c>
    </row>
    <row r="529" spans="1:17" x14ac:dyDescent="0.25">
      <c r="A529">
        <v>528</v>
      </c>
      <c r="D529">
        <v>166.09386000000001</v>
      </c>
      <c r="E529" s="2">
        <v>2</v>
      </c>
      <c r="P529">
        <v>1</v>
      </c>
      <c r="Q529" t="str">
        <f t="shared" si="9"/>
        <v>2</v>
      </c>
    </row>
    <row r="530" spans="1:17" x14ac:dyDescent="0.25">
      <c r="A530">
        <v>529</v>
      </c>
      <c r="D530">
        <v>166.064223</v>
      </c>
      <c r="E530" s="2">
        <v>2</v>
      </c>
      <c r="P530">
        <v>1</v>
      </c>
      <c r="Q530" t="str">
        <f t="shared" si="9"/>
        <v>2</v>
      </c>
    </row>
    <row r="531" spans="1:17" x14ac:dyDescent="0.25">
      <c r="A531">
        <v>530</v>
      </c>
      <c r="D531">
        <v>166.04607899999999</v>
      </c>
      <c r="E531" s="2">
        <v>2</v>
      </c>
      <c r="P531">
        <v>1</v>
      </c>
      <c r="Q531" t="str">
        <f t="shared" si="9"/>
        <v>2</v>
      </c>
    </row>
    <row r="532" spans="1:17" x14ac:dyDescent="0.25">
      <c r="A532">
        <v>531</v>
      </c>
      <c r="D532">
        <v>166.04607899999999</v>
      </c>
      <c r="E532" s="2">
        <v>2</v>
      </c>
      <c r="P532">
        <v>1</v>
      </c>
      <c r="Q532" t="str">
        <f t="shared" si="9"/>
        <v>2</v>
      </c>
    </row>
    <row r="533" spans="1:17" x14ac:dyDescent="0.25">
      <c r="A533">
        <v>532</v>
      </c>
      <c r="D533">
        <v>166.04607899999999</v>
      </c>
      <c r="E533" s="2">
        <v>2</v>
      </c>
      <c r="F533">
        <v>165.81959599999999</v>
      </c>
      <c r="G533" s="3">
        <v>3</v>
      </c>
      <c r="H533">
        <v>164.77588800000001</v>
      </c>
      <c r="I533" s="5">
        <v>4</v>
      </c>
      <c r="P533">
        <v>3</v>
      </c>
      <c r="Q533" t="str">
        <f t="shared" si="9"/>
        <v>234</v>
      </c>
    </row>
    <row r="534" spans="1:17" x14ac:dyDescent="0.25">
      <c r="A534">
        <v>533</v>
      </c>
      <c r="F534">
        <v>165.741096</v>
      </c>
      <c r="G534" s="3">
        <v>3</v>
      </c>
      <c r="H534">
        <v>164.77681699999999</v>
      </c>
      <c r="I534" s="5">
        <v>4</v>
      </c>
      <c r="P534">
        <v>2</v>
      </c>
      <c r="Q534" t="str">
        <f t="shared" si="9"/>
        <v>34</v>
      </c>
    </row>
    <row r="535" spans="1:17" x14ac:dyDescent="0.25">
      <c r="A535">
        <v>534</v>
      </c>
      <c r="F535">
        <v>165.68919099999999</v>
      </c>
      <c r="G535" s="3">
        <v>3</v>
      </c>
      <c r="H535">
        <v>164.70558299999999</v>
      </c>
      <c r="I535" s="5">
        <v>4</v>
      </c>
      <c r="P535">
        <v>2</v>
      </c>
      <c r="Q535" t="str">
        <f t="shared" si="9"/>
        <v>34</v>
      </c>
    </row>
    <row r="536" spans="1:17" x14ac:dyDescent="0.25">
      <c r="A536">
        <v>535</v>
      </c>
      <c r="F536">
        <v>165.73686900000001</v>
      </c>
      <c r="G536" s="3">
        <v>3</v>
      </c>
      <c r="H536">
        <v>164.73027300000001</v>
      </c>
      <c r="I536" s="5">
        <v>4</v>
      </c>
      <c r="P536">
        <v>2</v>
      </c>
      <c r="Q536" t="str">
        <f t="shared" si="9"/>
        <v>34</v>
      </c>
    </row>
    <row r="537" spans="1:17" x14ac:dyDescent="0.25">
      <c r="A537">
        <v>536</v>
      </c>
      <c r="F537">
        <v>165.731765</v>
      </c>
      <c r="G537" s="3">
        <v>3</v>
      </c>
      <c r="H537">
        <v>164.63842099999999</v>
      </c>
      <c r="I537" s="5">
        <v>4</v>
      </c>
      <c r="P537">
        <v>2</v>
      </c>
      <c r="Q537" t="str">
        <f t="shared" si="9"/>
        <v>34</v>
      </c>
    </row>
    <row r="538" spans="1:17" x14ac:dyDescent="0.25">
      <c r="A538">
        <v>537</v>
      </c>
      <c r="F538">
        <v>165.76547499999998</v>
      </c>
      <c r="G538" s="3">
        <v>3</v>
      </c>
      <c r="H538">
        <v>164.64831800000002</v>
      </c>
      <c r="I538" s="5">
        <v>4</v>
      </c>
      <c r="P538">
        <v>2</v>
      </c>
      <c r="Q538" t="str">
        <f t="shared" si="9"/>
        <v>34</v>
      </c>
    </row>
    <row r="539" spans="1:17" x14ac:dyDescent="0.25">
      <c r="A539">
        <v>538</v>
      </c>
      <c r="F539">
        <v>165.70599300000001</v>
      </c>
      <c r="G539" s="3">
        <v>3</v>
      </c>
      <c r="H539">
        <v>164.69249099999999</v>
      </c>
      <c r="I539" s="5">
        <v>4</v>
      </c>
      <c r="P539">
        <v>2</v>
      </c>
      <c r="Q539" t="str">
        <f t="shared" si="9"/>
        <v>34</v>
      </c>
    </row>
    <row r="540" spans="1:17" x14ac:dyDescent="0.25">
      <c r="A540">
        <v>539</v>
      </c>
      <c r="F540">
        <v>165.81959599999999</v>
      </c>
      <c r="G540" s="3">
        <v>3</v>
      </c>
      <c r="H540">
        <v>164.78815600000001</v>
      </c>
      <c r="I540" s="5">
        <v>4</v>
      </c>
      <c r="P540">
        <v>2</v>
      </c>
      <c r="Q540" t="str">
        <f t="shared" si="9"/>
        <v>34</v>
      </c>
    </row>
    <row r="541" spans="1:17" x14ac:dyDescent="0.25">
      <c r="A541">
        <v>540</v>
      </c>
      <c r="F541">
        <v>165.81959599999999</v>
      </c>
      <c r="G541" s="3">
        <v>3</v>
      </c>
      <c r="H541">
        <v>164.77588800000001</v>
      </c>
      <c r="I541" s="5">
        <v>4</v>
      </c>
      <c r="P541">
        <v>2</v>
      </c>
      <c r="Q541" t="str">
        <f t="shared" si="9"/>
        <v>34</v>
      </c>
    </row>
    <row r="542" spans="1:17" x14ac:dyDescent="0.25">
      <c r="A542">
        <v>541</v>
      </c>
      <c r="P542">
        <v>0</v>
      </c>
      <c r="Q542" t="str">
        <f t="shared" si="9"/>
        <v/>
      </c>
    </row>
    <row r="543" spans="1:17" x14ac:dyDescent="0.25">
      <c r="A543">
        <v>542</v>
      </c>
      <c r="B543">
        <v>185.113158</v>
      </c>
      <c r="C543" s="4">
        <v>1</v>
      </c>
      <c r="P543">
        <v>1</v>
      </c>
      <c r="Q543" t="str">
        <f t="shared" si="9"/>
        <v>1</v>
      </c>
    </row>
    <row r="544" spans="1:17" x14ac:dyDescent="0.25">
      <c r="A544">
        <v>543</v>
      </c>
      <c r="B544">
        <v>185.091354</v>
      </c>
      <c r="C544" s="4">
        <v>1</v>
      </c>
      <c r="P544">
        <v>1</v>
      </c>
      <c r="Q544" t="str">
        <f t="shared" si="9"/>
        <v>1</v>
      </c>
    </row>
    <row r="545" spans="1:17" x14ac:dyDescent="0.25">
      <c r="A545">
        <v>544</v>
      </c>
      <c r="B545">
        <v>185.10872599999999</v>
      </c>
      <c r="C545" s="4">
        <v>1</v>
      </c>
      <c r="P545">
        <v>1</v>
      </c>
      <c r="Q545" t="str">
        <f t="shared" si="9"/>
        <v>1</v>
      </c>
    </row>
    <row r="546" spans="1:17" x14ac:dyDescent="0.25">
      <c r="A546">
        <v>545</v>
      </c>
      <c r="B546">
        <v>185.11274600000002</v>
      </c>
      <c r="C546" s="4">
        <v>1</v>
      </c>
      <c r="P546">
        <v>1</v>
      </c>
      <c r="Q546" t="str">
        <f t="shared" si="9"/>
        <v>1</v>
      </c>
    </row>
    <row r="547" spans="1:17" x14ac:dyDescent="0.25">
      <c r="A547">
        <v>546</v>
      </c>
      <c r="B547">
        <v>185.086871</v>
      </c>
      <c r="C547" s="4">
        <v>1</v>
      </c>
      <c r="P547">
        <v>1</v>
      </c>
      <c r="Q547" t="str">
        <f t="shared" si="9"/>
        <v>1</v>
      </c>
    </row>
    <row r="548" spans="1:17" x14ac:dyDescent="0.25">
      <c r="A548">
        <v>547</v>
      </c>
      <c r="B548">
        <v>185.079452</v>
      </c>
      <c r="C548" s="4">
        <v>1</v>
      </c>
      <c r="P548">
        <v>1</v>
      </c>
      <c r="Q548" t="str">
        <f t="shared" si="9"/>
        <v>1</v>
      </c>
    </row>
    <row r="549" spans="1:17" x14ac:dyDescent="0.25">
      <c r="A549">
        <v>548</v>
      </c>
      <c r="B549">
        <v>185.080276</v>
      </c>
      <c r="C549" s="4">
        <v>1</v>
      </c>
      <c r="P549">
        <v>1</v>
      </c>
      <c r="Q549" t="str">
        <f t="shared" si="9"/>
        <v>1</v>
      </c>
    </row>
    <row r="550" spans="1:17" x14ac:dyDescent="0.25">
      <c r="A550">
        <v>549</v>
      </c>
      <c r="B550">
        <v>185.14908500000001</v>
      </c>
      <c r="C550" s="4">
        <v>1</v>
      </c>
      <c r="P550">
        <v>1</v>
      </c>
      <c r="Q550" t="str">
        <f t="shared" si="9"/>
        <v>1</v>
      </c>
    </row>
    <row r="551" spans="1:17" x14ac:dyDescent="0.25">
      <c r="A551">
        <v>550</v>
      </c>
      <c r="B551">
        <v>185.113158</v>
      </c>
      <c r="C551" s="4">
        <v>1</v>
      </c>
      <c r="P551">
        <v>1</v>
      </c>
      <c r="Q551" t="str">
        <f t="shared" si="9"/>
        <v>1</v>
      </c>
    </row>
    <row r="552" spans="1:17" x14ac:dyDescent="0.25">
      <c r="A552">
        <v>551</v>
      </c>
      <c r="D552">
        <v>193.97763700000002</v>
      </c>
      <c r="E552" s="2">
        <v>2</v>
      </c>
      <c r="P552">
        <v>1</v>
      </c>
      <c r="Q552" t="str">
        <f t="shared" si="9"/>
        <v>2</v>
      </c>
    </row>
    <row r="553" spans="1:17" x14ac:dyDescent="0.25">
      <c r="A553">
        <v>552</v>
      </c>
      <c r="D553">
        <v>193.900272</v>
      </c>
      <c r="E553" s="2">
        <v>2</v>
      </c>
      <c r="P553">
        <v>1</v>
      </c>
      <c r="Q553" t="str">
        <f t="shared" si="9"/>
        <v>2</v>
      </c>
    </row>
    <row r="554" spans="1:17" x14ac:dyDescent="0.25">
      <c r="A554">
        <v>553</v>
      </c>
      <c r="D554">
        <v>193.93186500000002</v>
      </c>
      <c r="E554" s="2">
        <v>2</v>
      </c>
      <c r="P554">
        <v>1</v>
      </c>
      <c r="Q554" t="str">
        <f t="shared" si="9"/>
        <v>2</v>
      </c>
    </row>
    <row r="555" spans="1:17" x14ac:dyDescent="0.25">
      <c r="A555">
        <v>554</v>
      </c>
      <c r="D555">
        <v>193.94305</v>
      </c>
      <c r="E555" s="2">
        <v>2</v>
      </c>
      <c r="P555">
        <v>1</v>
      </c>
      <c r="Q555" t="str">
        <f t="shared" si="9"/>
        <v>2</v>
      </c>
    </row>
    <row r="556" spans="1:17" x14ac:dyDescent="0.25">
      <c r="A556">
        <v>555</v>
      </c>
      <c r="D556">
        <v>193.962794</v>
      </c>
      <c r="E556" s="2">
        <v>2</v>
      </c>
      <c r="P556">
        <v>1</v>
      </c>
      <c r="Q556" t="str">
        <f t="shared" si="9"/>
        <v>2</v>
      </c>
    </row>
    <row r="557" spans="1:17" x14ac:dyDescent="0.25">
      <c r="A557">
        <v>556</v>
      </c>
      <c r="D557">
        <v>193.97521499999999</v>
      </c>
      <c r="E557" s="2">
        <v>2</v>
      </c>
      <c r="F557">
        <v>191.96955</v>
      </c>
      <c r="G557" s="3">
        <v>3</v>
      </c>
      <c r="H557">
        <v>192.19200799999999</v>
      </c>
      <c r="I557" s="5">
        <v>4</v>
      </c>
      <c r="P557">
        <v>3</v>
      </c>
      <c r="Q557" t="str">
        <f t="shared" si="9"/>
        <v>234</v>
      </c>
    </row>
    <row r="558" spans="1:17" x14ac:dyDescent="0.25">
      <c r="A558">
        <v>557</v>
      </c>
      <c r="D558">
        <v>193.97763700000002</v>
      </c>
      <c r="E558" s="2">
        <v>2</v>
      </c>
      <c r="F558">
        <v>191.98970299999999</v>
      </c>
      <c r="G558" s="3">
        <v>3</v>
      </c>
      <c r="H558">
        <v>192.191238</v>
      </c>
      <c r="I558" s="5">
        <v>4</v>
      </c>
      <c r="P558">
        <v>3</v>
      </c>
      <c r="Q558" t="str">
        <f t="shared" si="9"/>
        <v>234</v>
      </c>
    </row>
    <row r="559" spans="1:17" x14ac:dyDescent="0.25">
      <c r="A559">
        <v>558</v>
      </c>
      <c r="F559">
        <v>191.97965199999999</v>
      </c>
      <c r="G559" s="3">
        <v>3</v>
      </c>
      <c r="H559">
        <v>192.06470000000002</v>
      </c>
      <c r="I559" s="5">
        <v>4</v>
      </c>
      <c r="P559">
        <v>2</v>
      </c>
      <c r="Q559" t="str">
        <f t="shared" si="9"/>
        <v>34</v>
      </c>
    </row>
    <row r="560" spans="1:17" x14ac:dyDescent="0.25">
      <c r="A560">
        <v>559</v>
      </c>
      <c r="F560">
        <v>191.951301</v>
      </c>
      <c r="G560" s="3">
        <v>3</v>
      </c>
      <c r="H560">
        <v>192.04727500000001</v>
      </c>
      <c r="I560" s="5">
        <v>4</v>
      </c>
      <c r="P560">
        <v>2</v>
      </c>
      <c r="Q560" t="str">
        <f t="shared" si="9"/>
        <v>34</v>
      </c>
    </row>
    <row r="561" spans="1:17" x14ac:dyDescent="0.25">
      <c r="A561">
        <v>560</v>
      </c>
      <c r="F561">
        <v>191.936454</v>
      </c>
      <c r="G561" s="3">
        <v>3</v>
      </c>
      <c r="H561">
        <v>192.10701699999998</v>
      </c>
      <c r="I561" s="5">
        <v>4</v>
      </c>
      <c r="P561">
        <v>2</v>
      </c>
      <c r="Q561" t="str">
        <f t="shared" si="9"/>
        <v>34</v>
      </c>
    </row>
    <row r="562" spans="1:17" x14ac:dyDescent="0.25">
      <c r="A562">
        <v>561</v>
      </c>
      <c r="F562">
        <v>191.97671</v>
      </c>
      <c r="G562" s="3">
        <v>3</v>
      </c>
      <c r="H562">
        <v>192.11139600000001</v>
      </c>
      <c r="I562" s="5">
        <v>4</v>
      </c>
      <c r="P562">
        <v>2</v>
      </c>
      <c r="Q562" t="str">
        <f t="shared" si="9"/>
        <v>34</v>
      </c>
    </row>
    <row r="563" spans="1:17" x14ac:dyDescent="0.25">
      <c r="A563">
        <v>562</v>
      </c>
      <c r="F563">
        <v>192.03062699999998</v>
      </c>
      <c r="G563" s="3">
        <v>3</v>
      </c>
      <c r="H563">
        <v>192.08742799999999</v>
      </c>
      <c r="I563" s="5">
        <v>4</v>
      </c>
      <c r="P563">
        <v>2</v>
      </c>
      <c r="Q563" t="str">
        <f t="shared" si="9"/>
        <v>34</v>
      </c>
    </row>
    <row r="564" spans="1:17" x14ac:dyDescent="0.25">
      <c r="A564">
        <v>563</v>
      </c>
      <c r="F564">
        <v>191.955321</v>
      </c>
      <c r="G564" s="3">
        <v>3</v>
      </c>
      <c r="H564">
        <v>192.10912999999999</v>
      </c>
      <c r="I564" s="5">
        <v>4</v>
      </c>
      <c r="P564">
        <v>2</v>
      </c>
      <c r="Q564" t="str">
        <f t="shared" si="9"/>
        <v>34</v>
      </c>
    </row>
    <row r="565" spans="1:17" x14ac:dyDescent="0.25">
      <c r="A565">
        <v>564</v>
      </c>
      <c r="F565">
        <v>191.955321</v>
      </c>
      <c r="G565" s="3">
        <v>3</v>
      </c>
      <c r="H565">
        <v>192.19200799999999</v>
      </c>
      <c r="I565" s="5">
        <v>4</v>
      </c>
      <c r="P565">
        <v>2</v>
      </c>
      <c r="Q565" t="str">
        <f t="shared" si="9"/>
        <v>34</v>
      </c>
    </row>
    <row r="566" spans="1:17" x14ac:dyDescent="0.25">
      <c r="A566">
        <v>565</v>
      </c>
      <c r="P566">
        <v>0</v>
      </c>
      <c r="Q566" t="str">
        <f t="shared" si="9"/>
        <v/>
      </c>
    </row>
    <row r="567" spans="1:17" x14ac:dyDescent="0.25">
      <c r="A567">
        <v>566</v>
      </c>
      <c r="P567">
        <v>0</v>
      </c>
      <c r="Q567" t="str">
        <f t="shared" si="9"/>
        <v/>
      </c>
    </row>
    <row r="568" spans="1:17" x14ac:dyDescent="0.25">
      <c r="A568">
        <v>567</v>
      </c>
      <c r="B568">
        <v>213.31455399999999</v>
      </c>
      <c r="C568" s="4">
        <v>1</v>
      </c>
      <c r="P568">
        <v>1</v>
      </c>
      <c r="Q568" t="str">
        <f t="shared" si="9"/>
        <v>1</v>
      </c>
    </row>
    <row r="569" spans="1:17" x14ac:dyDescent="0.25">
      <c r="A569">
        <v>568</v>
      </c>
      <c r="B569">
        <v>213.31455399999999</v>
      </c>
      <c r="C569" s="4">
        <v>1</v>
      </c>
      <c r="P569">
        <v>1</v>
      </c>
      <c r="Q569" t="str">
        <f t="shared" si="9"/>
        <v>1</v>
      </c>
    </row>
    <row r="570" spans="1:17" x14ac:dyDescent="0.25">
      <c r="A570">
        <v>569</v>
      </c>
      <c r="B570">
        <v>213.31455399999999</v>
      </c>
      <c r="C570" s="4">
        <v>1</v>
      </c>
      <c r="P570">
        <v>1</v>
      </c>
      <c r="Q570" t="str">
        <f t="shared" si="9"/>
        <v>1</v>
      </c>
    </row>
    <row r="571" spans="1:17" x14ac:dyDescent="0.25">
      <c r="A571">
        <v>570</v>
      </c>
      <c r="B571">
        <v>213.31455399999999</v>
      </c>
      <c r="C571" s="4">
        <v>1</v>
      </c>
      <c r="P571">
        <v>1</v>
      </c>
      <c r="Q571" t="str">
        <f t="shared" si="9"/>
        <v>1</v>
      </c>
    </row>
    <row r="572" spans="1:17" x14ac:dyDescent="0.25">
      <c r="A572">
        <v>571</v>
      </c>
      <c r="B572">
        <v>213.31455399999999</v>
      </c>
      <c r="C572" s="4">
        <v>1</v>
      </c>
      <c r="P572">
        <v>1</v>
      </c>
      <c r="Q572" t="str">
        <f t="shared" si="9"/>
        <v>1</v>
      </c>
    </row>
    <row r="573" spans="1:17" x14ac:dyDescent="0.25">
      <c r="A573">
        <v>572</v>
      </c>
      <c r="B573">
        <v>213.32586699999999</v>
      </c>
      <c r="C573" s="4">
        <v>1</v>
      </c>
      <c r="P573">
        <v>1</v>
      </c>
      <c r="Q573" t="str">
        <f t="shared" si="9"/>
        <v>1</v>
      </c>
    </row>
    <row r="574" spans="1:17" x14ac:dyDescent="0.25">
      <c r="A574">
        <v>573</v>
      </c>
      <c r="B574">
        <v>213.33228</v>
      </c>
      <c r="C574" s="4">
        <v>1</v>
      </c>
      <c r="D574">
        <v>218.892956</v>
      </c>
      <c r="E574" s="2">
        <v>2</v>
      </c>
      <c r="P574">
        <v>2</v>
      </c>
      <c r="Q574" t="str">
        <f t="shared" si="9"/>
        <v>12</v>
      </c>
    </row>
    <row r="575" spans="1:17" x14ac:dyDescent="0.25">
      <c r="A575">
        <v>574</v>
      </c>
      <c r="B575">
        <v>213.33228</v>
      </c>
      <c r="C575" s="4">
        <v>1</v>
      </c>
      <c r="D575">
        <v>218.790436</v>
      </c>
      <c r="E575" s="2">
        <v>2</v>
      </c>
      <c r="P575">
        <v>2</v>
      </c>
      <c r="Q575" t="str">
        <f t="shared" si="9"/>
        <v>12</v>
      </c>
    </row>
    <row r="576" spans="1:17" x14ac:dyDescent="0.25">
      <c r="A576">
        <v>575</v>
      </c>
      <c r="D576">
        <v>218.78811300000001</v>
      </c>
      <c r="E576" s="2">
        <v>2</v>
      </c>
      <c r="P576">
        <v>1</v>
      </c>
      <c r="Q576" t="str">
        <f t="shared" si="9"/>
        <v>2</v>
      </c>
    </row>
    <row r="577" spans="1:17" x14ac:dyDescent="0.25">
      <c r="A577">
        <v>576</v>
      </c>
      <c r="D577">
        <v>218.761044</v>
      </c>
      <c r="E577" s="2">
        <v>2</v>
      </c>
      <c r="P577">
        <v>1</v>
      </c>
      <c r="Q577" t="str">
        <f t="shared" si="9"/>
        <v>2</v>
      </c>
    </row>
    <row r="578" spans="1:17" x14ac:dyDescent="0.25">
      <c r="A578">
        <v>577</v>
      </c>
      <c r="D578">
        <v>218.70326900000001</v>
      </c>
      <c r="E578" s="2">
        <v>2</v>
      </c>
      <c r="P578">
        <v>1</v>
      </c>
      <c r="Q578" t="str">
        <f t="shared" ref="Q578:Q641" si="10">CONCATENATE(C578,E578,G578,I578)</f>
        <v>2</v>
      </c>
    </row>
    <row r="579" spans="1:17" x14ac:dyDescent="0.25">
      <c r="A579">
        <v>578</v>
      </c>
      <c r="D579">
        <v>218.76856900000001</v>
      </c>
      <c r="E579" s="2">
        <v>2</v>
      </c>
      <c r="P579">
        <v>1</v>
      </c>
      <c r="Q579" t="str">
        <f t="shared" si="10"/>
        <v>2</v>
      </c>
    </row>
    <row r="580" spans="1:17" x14ac:dyDescent="0.25">
      <c r="A580">
        <v>579</v>
      </c>
      <c r="D580">
        <v>218.892956</v>
      </c>
      <c r="E580" s="2">
        <v>2</v>
      </c>
      <c r="P580">
        <v>1</v>
      </c>
      <c r="Q580" t="str">
        <f t="shared" si="10"/>
        <v>2</v>
      </c>
    </row>
    <row r="581" spans="1:17" x14ac:dyDescent="0.25">
      <c r="A581">
        <v>580</v>
      </c>
      <c r="P581">
        <v>0</v>
      </c>
      <c r="Q581" t="str">
        <f t="shared" si="10"/>
        <v/>
      </c>
    </row>
    <row r="582" spans="1:17" x14ac:dyDescent="0.25">
      <c r="A582">
        <v>581</v>
      </c>
      <c r="F582">
        <v>219.96093199999999</v>
      </c>
      <c r="G582" s="3">
        <v>3</v>
      </c>
      <c r="H582">
        <v>219.57620499999999</v>
      </c>
      <c r="I582" s="5">
        <v>4</v>
      </c>
      <c r="P582">
        <v>2</v>
      </c>
      <c r="Q582" t="str">
        <f t="shared" si="10"/>
        <v>34</v>
      </c>
    </row>
    <row r="583" spans="1:17" x14ac:dyDescent="0.25">
      <c r="A583">
        <v>582</v>
      </c>
      <c r="F583">
        <v>219.966689</v>
      </c>
      <c r="G583" s="3">
        <v>3</v>
      </c>
      <c r="H583">
        <v>219.55282199999999</v>
      </c>
      <c r="I583" s="5">
        <v>4</v>
      </c>
      <c r="P583">
        <v>2</v>
      </c>
      <c r="Q583" t="str">
        <f t="shared" si="10"/>
        <v>34</v>
      </c>
    </row>
    <row r="584" spans="1:17" x14ac:dyDescent="0.25">
      <c r="A584">
        <v>583</v>
      </c>
      <c r="F584">
        <v>220.00800100000001</v>
      </c>
      <c r="G584" s="3">
        <v>3</v>
      </c>
      <c r="H584">
        <v>219.54918499999999</v>
      </c>
      <c r="I584" s="5">
        <v>4</v>
      </c>
      <c r="P584">
        <v>2</v>
      </c>
      <c r="Q584" t="str">
        <f t="shared" si="10"/>
        <v>34</v>
      </c>
    </row>
    <row r="585" spans="1:17" x14ac:dyDescent="0.25">
      <c r="A585">
        <v>584</v>
      </c>
      <c r="F585">
        <v>219.986335</v>
      </c>
      <c r="G585" s="3">
        <v>3</v>
      </c>
      <c r="H585">
        <v>219.563579</v>
      </c>
      <c r="I585" s="5">
        <v>4</v>
      </c>
      <c r="P585">
        <v>2</v>
      </c>
      <c r="Q585" t="str">
        <f t="shared" si="10"/>
        <v>34</v>
      </c>
    </row>
    <row r="586" spans="1:17" x14ac:dyDescent="0.25">
      <c r="A586">
        <v>585</v>
      </c>
      <c r="F586">
        <v>219.95643699999999</v>
      </c>
      <c r="G586" s="3">
        <v>3</v>
      </c>
      <c r="H586">
        <v>219.51297500000001</v>
      </c>
      <c r="I586" s="5">
        <v>4</v>
      </c>
      <c r="P586">
        <v>2</v>
      </c>
      <c r="Q586" t="str">
        <f t="shared" si="10"/>
        <v>34</v>
      </c>
    </row>
    <row r="587" spans="1:17" x14ac:dyDescent="0.25">
      <c r="A587">
        <v>586</v>
      </c>
      <c r="F587">
        <v>219.90037899999999</v>
      </c>
      <c r="G587" s="3">
        <v>3</v>
      </c>
      <c r="H587">
        <v>219.48843099999999</v>
      </c>
      <c r="I587" s="5">
        <v>4</v>
      </c>
      <c r="P587">
        <v>2</v>
      </c>
      <c r="Q587" t="str">
        <f t="shared" si="10"/>
        <v>34</v>
      </c>
    </row>
    <row r="588" spans="1:17" x14ac:dyDescent="0.25">
      <c r="A588">
        <v>587</v>
      </c>
      <c r="B588">
        <v>236.297371</v>
      </c>
      <c r="C588" s="4">
        <v>1</v>
      </c>
      <c r="F588">
        <v>219.97310300000001</v>
      </c>
      <c r="G588" s="3">
        <v>3</v>
      </c>
      <c r="H588">
        <v>219.57620499999999</v>
      </c>
      <c r="I588" s="5">
        <v>4</v>
      </c>
      <c r="P588">
        <v>3</v>
      </c>
      <c r="Q588" t="str">
        <f t="shared" si="10"/>
        <v>134</v>
      </c>
    </row>
    <row r="589" spans="1:17" x14ac:dyDescent="0.25">
      <c r="A589">
        <v>588</v>
      </c>
      <c r="B589">
        <v>236.29171600000001</v>
      </c>
      <c r="C589" s="4">
        <v>1</v>
      </c>
      <c r="F589">
        <v>219.96093199999999</v>
      </c>
      <c r="G589" s="3">
        <v>3</v>
      </c>
      <c r="H589">
        <v>219.57620499999999</v>
      </c>
      <c r="I589" s="5">
        <v>4</v>
      </c>
      <c r="P589">
        <v>3</v>
      </c>
      <c r="Q589" t="str">
        <f t="shared" si="10"/>
        <v>134</v>
      </c>
    </row>
    <row r="590" spans="1:17" x14ac:dyDescent="0.25">
      <c r="A590">
        <v>589</v>
      </c>
      <c r="B590">
        <v>236.288836</v>
      </c>
      <c r="C590" s="4">
        <v>1</v>
      </c>
      <c r="P590">
        <v>1</v>
      </c>
      <c r="Q590" t="str">
        <f t="shared" si="10"/>
        <v>1</v>
      </c>
    </row>
    <row r="591" spans="1:17" x14ac:dyDescent="0.25">
      <c r="A591">
        <v>590</v>
      </c>
      <c r="B591">
        <v>236.288634</v>
      </c>
      <c r="C591" s="4">
        <v>1</v>
      </c>
      <c r="P591">
        <v>1</v>
      </c>
      <c r="Q591" t="str">
        <f t="shared" si="10"/>
        <v>1</v>
      </c>
    </row>
    <row r="592" spans="1:17" x14ac:dyDescent="0.25">
      <c r="A592">
        <v>591</v>
      </c>
      <c r="B592">
        <v>236.278685</v>
      </c>
      <c r="C592" s="4">
        <v>1</v>
      </c>
      <c r="P592">
        <v>1</v>
      </c>
      <c r="Q592" t="str">
        <f t="shared" si="10"/>
        <v>1</v>
      </c>
    </row>
    <row r="593" spans="1:17" x14ac:dyDescent="0.25">
      <c r="A593">
        <v>592</v>
      </c>
      <c r="B593">
        <v>236.29459199999999</v>
      </c>
      <c r="C593" s="4">
        <v>1</v>
      </c>
      <c r="P593">
        <v>1</v>
      </c>
      <c r="Q593" t="str">
        <f t="shared" si="10"/>
        <v>1</v>
      </c>
    </row>
    <row r="594" spans="1:17" x14ac:dyDescent="0.25">
      <c r="A594">
        <v>593</v>
      </c>
      <c r="B594">
        <v>236.283331</v>
      </c>
      <c r="C594" s="4">
        <v>1</v>
      </c>
      <c r="P594">
        <v>1</v>
      </c>
      <c r="Q594" t="str">
        <f t="shared" si="10"/>
        <v>1</v>
      </c>
    </row>
    <row r="595" spans="1:17" x14ac:dyDescent="0.25">
      <c r="A595">
        <v>594</v>
      </c>
      <c r="B595">
        <v>236.31848199999999</v>
      </c>
      <c r="C595" s="4">
        <v>1</v>
      </c>
      <c r="P595">
        <v>1</v>
      </c>
      <c r="Q595" t="str">
        <f t="shared" si="10"/>
        <v>1</v>
      </c>
    </row>
    <row r="596" spans="1:17" x14ac:dyDescent="0.25">
      <c r="A596">
        <v>595</v>
      </c>
      <c r="B596">
        <v>236.37226699999999</v>
      </c>
      <c r="C596" s="4">
        <v>1</v>
      </c>
      <c r="P596">
        <v>1</v>
      </c>
      <c r="Q596" t="str">
        <f t="shared" si="10"/>
        <v>1</v>
      </c>
    </row>
    <row r="597" spans="1:17" x14ac:dyDescent="0.25">
      <c r="A597">
        <v>596</v>
      </c>
      <c r="B597">
        <v>236.297371</v>
      </c>
      <c r="C597" s="4">
        <v>1</v>
      </c>
      <c r="D597">
        <v>245.75193999999999</v>
      </c>
      <c r="E597" s="2">
        <v>2</v>
      </c>
      <c r="P597">
        <v>2</v>
      </c>
      <c r="Q597" t="str">
        <f t="shared" si="10"/>
        <v>12</v>
      </c>
    </row>
    <row r="598" spans="1:17" x14ac:dyDescent="0.25">
      <c r="A598">
        <v>597</v>
      </c>
      <c r="D598">
        <v>245.78330099999999</v>
      </c>
      <c r="E598" s="2">
        <v>2</v>
      </c>
      <c r="P598">
        <v>1</v>
      </c>
      <c r="Q598" t="str">
        <f t="shared" si="10"/>
        <v>2</v>
      </c>
    </row>
    <row r="599" spans="1:17" x14ac:dyDescent="0.25">
      <c r="A599">
        <v>598</v>
      </c>
      <c r="D599">
        <v>245.78718799999999</v>
      </c>
      <c r="E599" s="2">
        <v>2</v>
      </c>
      <c r="P599">
        <v>1</v>
      </c>
      <c r="Q599" t="str">
        <f t="shared" si="10"/>
        <v>2</v>
      </c>
    </row>
    <row r="600" spans="1:17" x14ac:dyDescent="0.25">
      <c r="A600">
        <v>599</v>
      </c>
      <c r="D600">
        <v>245.83016799999999</v>
      </c>
      <c r="E600" s="2">
        <v>2</v>
      </c>
      <c r="P600">
        <v>1</v>
      </c>
      <c r="Q600" t="str">
        <f t="shared" si="10"/>
        <v>2</v>
      </c>
    </row>
    <row r="601" spans="1:17" x14ac:dyDescent="0.25">
      <c r="A601">
        <v>600</v>
      </c>
      <c r="D601">
        <v>245.80996500000001</v>
      </c>
      <c r="E601" s="2">
        <v>2</v>
      </c>
      <c r="P601">
        <v>1</v>
      </c>
      <c r="Q601" t="str">
        <f t="shared" si="10"/>
        <v>2</v>
      </c>
    </row>
    <row r="602" spans="1:17" x14ac:dyDescent="0.25">
      <c r="A602">
        <v>601</v>
      </c>
      <c r="D602">
        <v>245.75562500000001</v>
      </c>
      <c r="E602" s="2">
        <v>2</v>
      </c>
      <c r="P602">
        <v>1</v>
      </c>
      <c r="Q602" t="str">
        <f t="shared" si="10"/>
        <v>2</v>
      </c>
    </row>
    <row r="603" spans="1:17" x14ac:dyDescent="0.25">
      <c r="A603">
        <v>602</v>
      </c>
      <c r="D603">
        <v>245.729265</v>
      </c>
      <c r="E603" s="2">
        <v>2</v>
      </c>
      <c r="P603">
        <v>1</v>
      </c>
      <c r="Q603" t="str">
        <f t="shared" si="10"/>
        <v>2</v>
      </c>
    </row>
    <row r="604" spans="1:17" x14ac:dyDescent="0.25">
      <c r="A604">
        <v>603</v>
      </c>
      <c r="D604">
        <v>245.70607999999999</v>
      </c>
      <c r="E604" s="2">
        <v>2</v>
      </c>
      <c r="P604">
        <v>1</v>
      </c>
      <c r="Q604" t="str">
        <f t="shared" si="10"/>
        <v>2</v>
      </c>
    </row>
    <row r="605" spans="1:17" x14ac:dyDescent="0.25">
      <c r="A605">
        <v>604</v>
      </c>
      <c r="D605">
        <v>245.75193999999999</v>
      </c>
      <c r="E605" s="2">
        <v>2</v>
      </c>
      <c r="F605">
        <v>245.17676800000001</v>
      </c>
      <c r="G605" s="3">
        <v>3</v>
      </c>
      <c r="P605">
        <v>2</v>
      </c>
      <c r="Q605" t="str">
        <f t="shared" si="10"/>
        <v>23</v>
      </c>
    </row>
    <row r="606" spans="1:17" x14ac:dyDescent="0.25">
      <c r="A606">
        <v>605</v>
      </c>
      <c r="F606">
        <v>245.19444100000001</v>
      </c>
      <c r="G606" s="3">
        <v>3</v>
      </c>
      <c r="P606">
        <v>1</v>
      </c>
      <c r="Q606" t="str">
        <f t="shared" si="10"/>
        <v>3</v>
      </c>
    </row>
    <row r="607" spans="1:17" x14ac:dyDescent="0.25">
      <c r="A607">
        <v>606</v>
      </c>
      <c r="F607">
        <v>245.20191800000001</v>
      </c>
      <c r="G607" s="3">
        <v>3</v>
      </c>
      <c r="H607">
        <v>246.914152</v>
      </c>
      <c r="I607" s="5">
        <v>4</v>
      </c>
      <c r="P607">
        <v>2</v>
      </c>
      <c r="Q607" t="str">
        <f t="shared" si="10"/>
        <v>34</v>
      </c>
    </row>
    <row r="608" spans="1:17" x14ac:dyDescent="0.25">
      <c r="A608">
        <v>607</v>
      </c>
      <c r="F608">
        <v>245.204947</v>
      </c>
      <c r="G608" s="3">
        <v>3</v>
      </c>
      <c r="H608">
        <v>246.90324200000001</v>
      </c>
      <c r="I608" s="5">
        <v>4</v>
      </c>
      <c r="P608">
        <v>2</v>
      </c>
      <c r="Q608" t="str">
        <f t="shared" si="10"/>
        <v>34</v>
      </c>
    </row>
    <row r="609" spans="1:17" x14ac:dyDescent="0.25">
      <c r="A609">
        <v>608</v>
      </c>
      <c r="F609">
        <v>245.21267499999999</v>
      </c>
      <c r="G609" s="3">
        <v>3</v>
      </c>
      <c r="H609">
        <v>246.92036300000001</v>
      </c>
      <c r="I609" s="5">
        <v>4</v>
      </c>
      <c r="P609">
        <v>2</v>
      </c>
      <c r="Q609" t="str">
        <f t="shared" si="10"/>
        <v>34</v>
      </c>
    </row>
    <row r="610" spans="1:17" x14ac:dyDescent="0.25">
      <c r="A610">
        <v>609</v>
      </c>
      <c r="B610">
        <v>260.96247699999998</v>
      </c>
      <c r="C610" s="4">
        <v>1</v>
      </c>
      <c r="F610">
        <v>245.23893200000001</v>
      </c>
      <c r="G610" s="3">
        <v>3</v>
      </c>
      <c r="H610">
        <v>246.87198100000001</v>
      </c>
      <c r="I610" s="5">
        <v>4</v>
      </c>
      <c r="P610">
        <v>3</v>
      </c>
      <c r="Q610" t="str">
        <f t="shared" si="10"/>
        <v>134</v>
      </c>
    </row>
    <row r="611" spans="1:17" x14ac:dyDescent="0.25">
      <c r="A611">
        <v>610</v>
      </c>
      <c r="B611">
        <v>260.966162</v>
      </c>
      <c r="C611" s="4">
        <v>1</v>
      </c>
      <c r="F611">
        <v>245.27494300000001</v>
      </c>
      <c r="G611" s="3">
        <v>3</v>
      </c>
      <c r="H611">
        <v>246.92334199999999</v>
      </c>
      <c r="I611" s="5">
        <v>4</v>
      </c>
      <c r="P611">
        <v>3</v>
      </c>
      <c r="Q611" t="str">
        <f t="shared" si="10"/>
        <v>134</v>
      </c>
    </row>
    <row r="612" spans="1:17" x14ac:dyDescent="0.25">
      <c r="A612">
        <v>611</v>
      </c>
      <c r="B612">
        <v>260.90833499999997</v>
      </c>
      <c r="C612" s="4">
        <v>1</v>
      </c>
      <c r="F612">
        <v>245.25367900000001</v>
      </c>
      <c r="G612" s="3">
        <v>3</v>
      </c>
      <c r="H612">
        <v>246.913038</v>
      </c>
      <c r="I612" s="5">
        <v>4</v>
      </c>
      <c r="P612">
        <v>3</v>
      </c>
      <c r="Q612" t="str">
        <f t="shared" si="10"/>
        <v>134</v>
      </c>
    </row>
    <row r="613" spans="1:17" x14ac:dyDescent="0.25">
      <c r="A613">
        <v>612</v>
      </c>
      <c r="B613">
        <v>260.94696999999996</v>
      </c>
      <c r="C613" s="4">
        <v>1</v>
      </c>
      <c r="F613">
        <v>245.17676800000001</v>
      </c>
      <c r="G613" s="3">
        <v>3</v>
      </c>
      <c r="H613">
        <v>246.94869799999998</v>
      </c>
      <c r="I613" s="5">
        <v>4</v>
      </c>
      <c r="P613">
        <v>3</v>
      </c>
      <c r="Q613" t="str">
        <f t="shared" si="10"/>
        <v>134</v>
      </c>
    </row>
    <row r="614" spans="1:17" x14ac:dyDescent="0.25">
      <c r="A614">
        <v>613</v>
      </c>
      <c r="B614">
        <v>260.954748</v>
      </c>
      <c r="C614" s="4">
        <v>1</v>
      </c>
      <c r="H614">
        <v>246.918646</v>
      </c>
      <c r="I614" s="5">
        <v>4</v>
      </c>
      <c r="P614">
        <v>2</v>
      </c>
      <c r="Q614" t="str">
        <f t="shared" si="10"/>
        <v>14</v>
      </c>
    </row>
    <row r="615" spans="1:17" x14ac:dyDescent="0.25">
      <c r="A615">
        <v>614</v>
      </c>
      <c r="B615">
        <v>260.92020200000002</v>
      </c>
      <c r="C615" s="4">
        <v>1</v>
      </c>
      <c r="H615">
        <v>246.89885200000001</v>
      </c>
      <c r="I615" s="5">
        <v>4</v>
      </c>
      <c r="P615">
        <v>2</v>
      </c>
      <c r="Q615" t="str">
        <f t="shared" si="10"/>
        <v>14</v>
      </c>
    </row>
    <row r="616" spans="1:17" x14ac:dyDescent="0.25">
      <c r="A616">
        <v>615</v>
      </c>
      <c r="B616">
        <v>260.92656899999997</v>
      </c>
      <c r="C616" s="4">
        <v>1</v>
      </c>
      <c r="H616">
        <v>246.914152</v>
      </c>
      <c r="I616" s="5">
        <v>4</v>
      </c>
      <c r="P616">
        <v>2</v>
      </c>
      <c r="Q616" t="str">
        <f t="shared" si="10"/>
        <v>14</v>
      </c>
    </row>
    <row r="617" spans="1:17" x14ac:dyDescent="0.25">
      <c r="A617">
        <v>616</v>
      </c>
      <c r="B617">
        <v>260.93389000000002</v>
      </c>
      <c r="C617" s="4">
        <v>1</v>
      </c>
      <c r="H617">
        <v>246.914152</v>
      </c>
      <c r="I617" s="5">
        <v>4</v>
      </c>
      <c r="P617">
        <v>2</v>
      </c>
      <c r="Q617" t="str">
        <f t="shared" si="10"/>
        <v>14</v>
      </c>
    </row>
    <row r="618" spans="1:17" x14ac:dyDescent="0.25">
      <c r="A618">
        <v>617</v>
      </c>
      <c r="B618">
        <v>260.92707300000001</v>
      </c>
      <c r="C618" s="4">
        <v>1</v>
      </c>
      <c r="D618">
        <v>266.35306000000003</v>
      </c>
      <c r="E618" s="2">
        <v>2</v>
      </c>
      <c r="P618">
        <v>2</v>
      </c>
      <c r="Q618" t="str">
        <f t="shared" si="10"/>
        <v>12</v>
      </c>
    </row>
    <row r="619" spans="1:17" x14ac:dyDescent="0.25">
      <c r="A619">
        <v>618</v>
      </c>
      <c r="B619">
        <v>260.96621199999998</v>
      </c>
      <c r="C619" s="4">
        <v>1</v>
      </c>
      <c r="D619">
        <v>266.32295799999997</v>
      </c>
      <c r="E619" s="2">
        <v>2</v>
      </c>
      <c r="P619">
        <v>2</v>
      </c>
      <c r="Q619" t="str">
        <f t="shared" si="10"/>
        <v>12</v>
      </c>
    </row>
    <row r="620" spans="1:17" x14ac:dyDescent="0.25">
      <c r="A620">
        <v>619</v>
      </c>
      <c r="B620">
        <v>260.97505000000001</v>
      </c>
      <c r="C620" s="4">
        <v>1</v>
      </c>
      <c r="D620">
        <v>266.40326099999999</v>
      </c>
      <c r="E620" s="2">
        <v>2</v>
      </c>
      <c r="P620">
        <v>2</v>
      </c>
      <c r="Q620" t="str">
        <f t="shared" si="10"/>
        <v>12</v>
      </c>
    </row>
    <row r="621" spans="1:17" x14ac:dyDescent="0.25">
      <c r="A621">
        <v>620</v>
      </c>
      <c r="B621">
        <v>260.98848199999998</v>
      </c>
      <c r="C621" s="4">
        <v>1</v>
      </c>
      <c r="D621">
        <v>266.393507</v>
      </c>
      <c r="E621" s="2">
        <v>2</v>
      </c>
      <c r="P621">
        <v>2</v>
      </c>
      <c r="Q621" t="str">
        <f t="shared" si="10"/>
        <v>12</v>
      </c>
    </row>
    <row r="622" spans="1:17" x14ac:dyDescent="0.25">
      <c r="A622">
        <v>621</v>
      </c>
      <c r="B622">
        <v>260.96247699999998</v>
      </c>
      <c r="C622" s="4">
        <v>1</v>
      </c>
      <c r="D622">
        <v>266.41633400000001</v>
      </c>
      <c r="E622" s="2">
        <v>2</v>
      </c>
      <c r="P622">
        <v>2</v>
      </c>
      <c r="Q622" t="str">
        <f t="shared" si="10"/>
        <v>12</v>
      </c>
    </row>
    <row r="623" spans="1:17" x14ac:dyDescent="0.25">
      <c r="A623">
        <v>622</v>
      </c>
      <c r="D623">
        <v>266.41921400000001</v>
      </c>
      <c r="E623" s="2">
        <v>2</v>
      </c>
      <c r="P623">
        <v>1</v>
      </c>
      <c r="Q623" t="str">
        <f t="shared" si="10"/>
        <v>2</v>
      </c>
    </row>
    <row r="624" spans="1:17" x14ac:dyDescent="0.25">
      <c r="A624">
        <v>623</v>
      </c>
      <c r="D624">
        <v>266.35306000000003</v>
      </c>
      <c r="E624" s="2">
        <v>2</v>
      </c>
      <c r="J624">
        <v>235.63210100000001</v>
      </c>
      <c r="K624" t="s">
        <v>22</v>
      </c>
      <c r="Q624" t="str">
        <f t="shared" si="10"/>
        <v>2</v>
      </c>
    </row>
    <row r="625" spans="1:17" x14ac:dyDescent="0.25">
      <c r="A625">
        <v>624</v>
      </c>
      <c r="Q625" t="str">
        <f t="shared" si="10"/>
        <v/>
      </c>
    </row>
    <row r="626" spans="1:17" x14ac:dyDescent="0.25">
      <c r="A626">
        <v>625</v>
      </c>
      <c r="J626">
        <v>38.916271000000002</v>
      </c>
      <c r="K626" t="s">
        <v>22</v>
      </c>
      <c r="Q626" t="str">
        <f t="shared" si="10"/>
        <v/>
      </c>
    </row>
    <row r="627" spans="1:17" x14ac:dyDescent="0.25">
      <c r="A627">
        <v>626</v>
      </c>
      <c r="D627">
        <v>32.089649000000001</v>
      </c>
      <c r="E627" s="2">
        <v>2</v>
      </c>
      <c r="P627">
        <v>1</v>
      </c>
      <c r="Q627" t="str">
        <f t="shared" si="10"/>
        <v>2</v>
      </c>
    </row>
    <row r="628" spans="1:17" x14ac:dyDescent="0.25">
      <c r="A628">
        <v>627</v>
      </c>
      <c r="D628">
        <v>32.092545000000001</v>
      </c>
      <c r="E628" s="2">
        <v>2</v>
      </c>
      <c r="P628">
        <v>1</v>
      </c>
      <c r="Q628" t="str">
        <f t="shared" si="10"/>
        <v>2</v>
      </c>
    </row>
    <row r="629" spans="1:17" x14ac:dyDescent="0.25">
      <c r="A629">
        <v>628</v>
      </c>
      <c r="D629">
        <v>32.085598000000005</v>
      </c>
      <c r="E629" s="2">
        <v>2</v>
      </c>
      <c r="P629">
        <v>1</v>
      </c>
      <c r="Q629" t="str">
        <f t="shared" si="10"/>
        <v>2</v>
      </c>
    </row>
    <row r="630" spans="1:17" x14ac:dyDescent="0.25">
      <c r="A630">
        <v>629</v>
      </c>
      <c r="D630">
        <v>32.093124000000003</v>
      </c>
      <c r="E630" s="2">
        <v>2</v>
      </c>
      <c r="P630">
        <v>1</v>
      </c>
      <c r="Q630" t="str">
        <f t="shared" si="10"/>
        <v>2</v>
      </c>
    </row>
    <row r="631" spans="1:17" x14ac:dyDescent="0.25">
      <c r="A631">
        <v>630</v>
      </c>
      <c r="D631">
        <v>32.080336000000003</v>
      </c>
      <c r="E631" s="2">
        <v>2</v>
      </c>
      <c r="P631">
        <v>1</v>
      </c>
      <c r="Q631" t="str">
        <f t="shared" si="10"/>
        <v>2</v>
      </c>
    </row>
    <row r="632" spans="1:17" x14ac:dyDescent="0.25">
      <c r="A632">
        <v>631</v>
      </c>
      <c r="B632">
        <v>36.933750000000003</v>
      </c>
      <c r="C632" s="4">
        <v>1</v>
      </c>
      <c r="D632">
        <v>32.069073000000003</v>
      </c>
      <c r="E632" s="2">
        <v>2</v>
      </c>
      <c r="P632">
        <v>2</v>
      </c>
      <c r="Q632" t="str">
        <f t="shared" si="10"/>
        <v>12</v>
      </c>
    </row>
    <row r="633" spans="1:17" x14ac:dyDescent="0.25">
      <c r="A633">
        <v>632</v>
      </c>
      <c r="B633">
        <v>36.905383999999998</v>
      </c>
      <c r="C633" s="4">
        <v>1</v>
      </c>
      <c r="D633">
        <v>32.164014999999999</v>
      </c>
      <c r="E633" s="2">
        <v>2</v>
      </c>
      <c r="P633">
        <v>2</v>
      </c>
      <c r="Q633" t="str">
        <f t="shared" si="10"/>
        <v>12</v>
      </c>
    </row>
    <row r="634" spans="1:17" x14ac:dyDescent="0.25">
      <c r="A634">
        <v>633</v>
      </c>
      <c r="B634">
        <v>36.940328999999998</v>
      </c>
      <c r="C634" s="4">
        <v>1</v>
      </c>
      <c r="D634">
        <v>32.089649000000001</v>
      </c>
      <c r="E634" s="2">
        <v>2</v>
      </c>
      <c r="P634">
        <v>2</v>
      </c>
      <c r="Q634" t="str">
        <f t="shared" si="10"/>
        <v>12</v>
      </c>
    </row>
    <row r="635" spans="1:17" x14ac:dyDescent="0.25">
      <c r="A635">
        <v>634</v>
      </c>
      <c r="B635">
        <v>36.944698000000002</v>
      </c>
      <c r="C635" s="4">
        <v>1</v>
      </c>
      <c r="D635">
        <v>32.089649000000001</v>
      </c>
      <c r="E635" s="2">
        <v>2</v>
      </c>
      <c r="P635">
        <v>2</v>
      </c>
      <c r="Q635" t="str">
        <f t="shared" si="10"/>
        <v>12</v>
      </c>
    </row>
    <row r="636" spans="1:17" x14ac:dyDescent="0.25">
      <c r="A636">
        <v>635</v>
      </c>
      <c r="B636">
        <v>36.953694999999996</v>
      </c>
      <c r="C636" s="4">
        <v>1</v>
      </c>
      <c r="H636">
        <v>32.076965000000001</v>
      </c>
      <c r="I636" s="5">
        <v>4</v>
      </c>
      <c r="P636">
        <v>2</v>
      </c>
      <c r="Q636" t="str">
        <f t="shared" si="10"/>
        <v>14</v>
      </c>
    </row>
    <row r="637" spans="1:17" x14ac:dyDescent="0.25">
      <c r="A637">
        <v>636</v>
      </c>
      <c r="B637">
        <v>36.933750000000003</v>
      </c>
      <c r="C637" s="4">
        <v>1</v>
      </c>
      <c r="F637">
        <v>34.558199000000002</v>
      </c>
      <c r="G637" s="3">
        <v>3</v>
      </c>
      <c r="H637">
        <v>32.137016000000003</v>
      </c>
      <c r="I637" s="5">
        <v>4</v>
      </c>
      <c r="P637">
        <v>3</v>
      </c>
      <c r="Q637" t="str">
        <f t="shared" si="10"/>
        <v>134</v>
      </c>
    </row>
    <row r="638" spans="1:17" x14ac:dyDescent="0.25">
      <c r="A638">
        <v>637</v>
      </c>
      <c r="B638">
        <v>36.933750000000003</v>
      </c>
      <c r="C638" s="4">
        <v>1</v>
      </c>
      <c r="F638">
        <v>34.502569000000001</v>
      </c>
      <c r="G638" s="3">
        <v>3</v>
      </c>
      <c r="H638">
        <v>32.160173</v>
      </c>
      <c r="I638" s="5">
        <v>4</v>
      </c>
      <c r="P638">
        <v>3</v>
      </c>
      <c r="Q638" t="str">
        <f t="shared" si="10"/>
        <v>134</v>
      </c>
    </row>
    <row r="639" spans="1:17" x14ac:dyDescent="0.25">
      <c r="A639">
        <v>638</v>
      </c>
      <c r="F639">
        <v>34.521622000000001</v>
      </c>
      <c r="G639" s="3">
        <v>3</v>
      </c>
      <c r="H639">
        <v>32.157488000000001</v>
      </c>
      <c r="I639" s="5">
        <v>4</v>
      </c>
      <c r="P639">
        <v>2</v>
      </c>
      <c r="Q639" t="str">
        <f t="shared" si="10"/>
        <v>34</v>
      </c>
    </row>
    <row r="640" spans="1:17" x14ac:dyDescent="0.25">
      <c r="A640">
        <v>639</v>
      </c>
      <c r="F640">
        <v>34.506990000000002</v>
      </c>
      <c r="G640" s="3">
        <v>3</v>
      </c>
      <c r="H640">
        <v>32.007023000000004</v>
      </c>
      <c r="I640" s="5">
        <v>4</v>
      </c>
      <c r="P640">
        <v>2</v>
      </c>
      <c r="Q640" t="str">
        <f t="shared" si="10"/>
        <v>34</v>
      </c>
    </row>
    <row r="641" spans="1:17" x14ac:dyDescent="0.25">
      <c r="A641">
        <v>640</v>
      </c>
      <c r="F641">
        <v>34.510517</v>
      </c>
      <c r="G641" s="3">
        <v>3</v>
      </c>
      <c r="H641">
        <v>32.016128999999999</v>
      </c>
      <c r="I641" s="5">
        <v>4</v>
      </c>
      <c r="P641">
        <v>2</v>
      </c>
      <c r="Q641" t="str">
        <f t="shared" si="10"/>
        <v>34</v>
      </c>
    </row>
    <row r="642" spans="1:17" x14ac:dyDescent="0.25">
      <c r="A642">
        <v>641</v>
      </c>
      <c r="F642">
        <v>34.513517</v>
      </c>
      <c r="G642" s="3">
        <v>3</v>
      </c>
      <c r="H642">
        <v>32.079492999999999</v>
      </c>
      <c r="I642" s="5">
        <v>4</v>
      </c>
      <c r="P642">
        <v>2</v>
      </c>
      <c r="Q642" t="str">
        <f t="shared" ref="Q642:Q705" si="11">CONCATENATE(C642,E642,G642,I642)</f>
        <v>34</v>
      </c>
    </row>
    <row r="643" spans="1:17" x14ac:dyDescent="0.25">
      <c r="A643">
        <v>642</v>
      </c>
      <c r="F643">
        <v>34.548725000000005</v>
      </c>
      <c r="G643" s="3">
        <v>3</v>
      </c>
      <c r="H643">
        <v>32.112437999999997</v>
      </c>
      <c r="I643" s="5">
        <v>4</v>
      </c>
      <c r="P643">
        <v>2</v>
      </c>
      <c r="Q643" t="str">
        <f t="shared" si="11"/>
        <v>34</v>
      </c>
    </row>
    <row r="644" spans="1:17" x14ac:dyDescent="0.25">
      <c r="A644">
        <v>643</v>
      </c>
      <c r="F644">
        <v>34.545147</v>
      </c>
      <c r="G644" s="3">
        <v>3</v>
      </c>
      <c r="H644">
        <v>32.076965000000001</v>
      </c>
      <c r="I644" s="5">
        <v>4</v>
      </c>
      <c r="P644">
        <v>2</v>
      </c>
      <c r="Q644" t="str">
        <f t="shared" si="11"/>
        <v>34</v>
      </c>
    </row>
    <row r="645" spans="1:17" x14ac:dyDescent="0.25">
      <c r="A645">
        <v>644</v>
      </c>
      <c r="F645">
        <v>34.558199000000002</v>
      </c>
      <c r="G645" s="3">
        <v>3</v>
      </c>
      <c r="P645">
        <v>1</v>
      </c>
      <c r="Q645" t="str">
        <f t="shared" si="11"/>
        <v>3</v>
      </c>
    </row>
    <row r="646" spans="1:17" x14ac:dyDescent="0.25">
      <c r="A646">
        <v>645</v>
      </c>
      <c r="P646">
        <v>0</v>
      </c>
      <c r="Q646" t="str">
        <f t="shared" si="11"/>
        <v/>
      </c>
    </row>
    <row r="647" spans="1:17" x14ac:dyDescent="0.25">
      <c r="A647">
        <v>646</v>
      </c>
      <c r="P647">
        <v>0</v>
      </c>
      <c r="Q647" t="str">
        <f t="shared" si="11"/>
        <v/>
      </c>
    </row>
    <row r="648" spans="1:17" x14ac:dyDescent="0.25">
      <c r="A648">
        <v>647</v>
      </c>
      <c r="P648">
        <v>0</v>
      </c>
      <c r="Q648" t="str">
        <f t="shared" si="11"/>
        <v/>
      </c>
    </row>
    <row r="649" spans="1:17" x14ac:dyDescent="0.25">
      <c r="A649">
        <v>648</v>
      </c>
      <c r="P649">
        <v>0</v>
      </c>
      <c r="Q649" t="str">
        <f t="shared" si="11"/>
        <v/>
      </c>
    </row>
    <row r="650" spans="1:17" x14ac:dyDescent="0.25">
      <c r="A650">
        <v>649</v>
      </c>
      <c r="D650">
        <v>59.608387</v>
      </c>
      <c r="E650" s="2">
        <v>2</v>
      </c>
      <c r="P650">
        <v>1</v>
      </c>
      <c r="Q650" t="str">
        <f t="shared" si="11"/>
        <v>2</v>
      </c>
    </row>
    <row r="651" spans="1:17" x14ac:dyDescent="0.25">
      <c r="A651">
        <v>650</v>
      </c>
      <c r="D651">
        <v>59.601280000000003</v>
      </c>
      <c r="E651" s="2">
        <v>2</v>
      </c>
      <c r="P651">
        <v>1</v>
      </c>
      <c r="Q651" t="str">
        <f t="shared" si="11"/>
        <v>2</v>
      </c>
    </row>
    <row r="652" spans="1:17" x14ac:dyDescent="0.25">
      <c r="A652">
        <v>651</v>
      </c>
      <c r="D652">
        <v>59.534388999999997</v>
      </c>
      <c r="E652" s="2">
        <v>2</v>
      </c>
      <c r="P652">
        <v>1</v>
      </c>
      <c r="Q652" t="str">
        <f t="shared" si="11"/>
        <v>2</v>
      </c>
    </row>
    <row r="653" spans="1:17" x14ac:dyDescent="0.25">
      <c r="A653">
        <v>652</v>
      </c>
      <c r="D653">
        <v>59.589863000000001</v>
      </c>
      <c r="E653" s="2">
        <v>2</v>
      </c>
      <c r="P653">
        <v>1</v>
      </c>
      <c r="Q653" t="str">
        <f t="shared" si="11"/>
        <v>2</v>
      </c>
    </row>
    <row r="654" spans="1:17" x14ac:dyDescent="0.25">
      <c r="A654">
        <v>653</v>
      </c>
      <c r="D654">
        <v>59.610863000000002</v>
      </c>
      <c r="E654" s="2">
        <v>2</v>
      </c>
      <c r="P654">
        <v>1</v>
      </c>
      <c r="Q654" t="str">
        <f t="shared" si="11"/>
        <v>2</v>
      </c>
    </row>
    <row r="655" spans="1:17" x14ac:dyDescent="0.25">
      <c r="A655">
        <v>654</v>
      </c>
      <c r="B655">
        <v>64.75394399999999</v>
      </c>
      <c r="C655" s="4">
        <v>1</v>
      </c>
      <c r="D655">
        <v>59.589072999999999</v>
      </c>
      <c r="E655" s="2">
        <v>2</v>
      </c>
      <c r="P655">
        <v>2</v>
      </c>
      <c r="Q655" t="str">
        <f t="shared" si="11"/>
        <v>12</v>
      </c>
    </row>
    <row r="656" spans="1:17" x14ac:dyDescent="0.25">
      <c r="A656">
        <v>655</v>
      </c>
      <c r="B656">
        <v>64.784785999999997</v>
      </c>
      <c r="C656" s="4">
        <v>1</v>
      </c>
      <c r="D656">
        <v>59.608387</v>
      </c>
      <c r="E656" s="2">
        <v>2</v>
      </c>
      <c r="P656">
        <v>2</v>
      </c>
      <c r="Q656" t="str">
        <f t="shared" si="11"/>
        <v>12</v>
      </c>
    </row>
    <row r="657" spans="1:17" x14ac:dyDescent="0.25">
      <c r="A657">
        <v>656</v>
      </c>
      <c r="B657">
        <v>64.774887000000007</v>
      </c>
      <c r="C657" s="4">
        <v>1</v>
      </c>
      <c r="D657">
        <v>59.608387</v>
      </c>
      <c r="E657" s="2">
        <v>2</v>
      </c>
      <c r="P657">
        <v>2</v>
      </c>
      <c r="Q657" t="str">
        <f t="shared" si="11"/>
        <v>12</v>
      </c>
    </row>
    <row r="658" spans="1:17" x14ac:dyDescent="0.25">
      <c r="A658">
        <v>657</v>
      </c>
      <c r="B658">
        <v>64.720050999999998</v>
      </c>
      <c r="C658" s="4">
        <v>1</v>
      </c>
      <c r="P658">
        <v>1</v>
      </c>
      <c r="Q658" t="str">
        <f t="shared" si="11"/>
        <v>1</v>
      </c>
    </row>
    <row r="659" spans="1:17" x14ac:dyDescent="0.25">
      <c r="A659">
        <v>658</v>
      </c>
      <c r="B659">
        <v>64.720473999999996</v>
      </c>
      <c r="C659" s="4">
        <v>1</v>
      </c>
      <c r="H659">
        <v>61.512385999999999</v>
      </c>
      <c r="I659" s="5">
        <v>4</v>
      </c>
      <c r="P659">
        <v>2</v>
      </c>
      <c r="Q659" t="str">
        <f t="shared" si="11"/>
        <v>14</v>
      </c>
    </row>
    <row r="660" spans="1:17" x14ac:dyDescent="0.25">
      <c r="A660">
        <v>659</v>
      </c>
      <c r="B660">
        <v>64.75394399999999</v>
      </c>
      <c r="C660" s="4">
        <v>1</v>
      </c>
      <c r="F660">
        <v>62.989413999999996</v>
      </c>
      <c r="G660" s="3">
        <v>3</v>
      </c>
      <c r="H660">
        <v>61.565277000000002</v>
      </c>
      <c r="I660" s="5">
        <v>4</v>
      </c>
      <c r="P660">
        <v>3</v>
      </c>
      <c r="Q660" t="str">
        <f t="shared" si="11"/>
        <v>134</v>
      </c>
    </row>
    <row r="661" spans="1:17" x14ac:dyDescent="0.25">
      <c r="A661">
        <v>660</v>
      </c>
      <c r="F661">
        <v>63.159877999999999</v>
      </c>
      <c r="G661" s="3">
        <v>3</v>
      </c>
      <c r="H661">
        <v>61.551067000000003</v>
      </c>
      <c r="I661" s="5">
        <v>4</v>
      </c>
      <c r="P661">
        <v>2</v>
      </c>
      <c r="Q661" t="str">
        <f t="shared" si="11"/>
        <v>34</v>
      </c>
    </row>
    <row r="662" spans="1:17" x14ac:dyDescent="0.25">
      <c r="A662">
        <v>661</v>
      </c>
      <c r="F662">
        <v>63.115825999999998</v>
      </c>
      <c r="G662" s="3">
        <v>3</v>
      </c>
      <c r="H662">
        <v>61.567332999999998</v>
      </c>
      <c r="I662" s="5">
        <v>4</v>
      </c>
      <c r="P662">
        <v>2</v>
      </c>
      <c r="Q662" t="str">
        <f t="shared" si="11"/>
        <v>34</v>
      </c>
    </row>
    <row r="663" spans="1:17" x14ac:dyDescent="0.25">
      <c r="A663">
        <v>662</v>
      </c>
      <c r="F663">
        <v>63.052146999999998</v>
      </c>
      <c r="G663" s="3">
        <v>3</v>
      </c>
      <c r="H663">
        <v>61.59507</v>
      </c>
      <c r="I663" s="5">
        <v>4</v>
      </c>
      <c r="P663">
        <v>2</v>
      </c>
      <c r="Q663" t="str">
        <f t="shared" si="11"/>
        <v>34</v>
      </c>
    </row>
    <row r="664" spans="1:17" x14ac:dyDescent="0.25">
      <c r="A664">
        <v>663</v>
      </c>
      <c r="F664">
        <v>63.072353</v>
      </c>
      <c r="G664" s="3">
        <v>3</v>
      </c>
      <c r="H664">
        <v>61.518962999999999</v>
      </c>
      <c r="I664" s="5">
        <v>4</v>
      </c>
      <c r="P664">
        <v>2</v>
      </c>
      <c r="Q664" t="str">
        <f t="shared" si="11"/>
        <v>34</v>
      </c>
    </row>
    <row r="665" spans="1:17" x14ac:dyDescent="0.25">
      <c r="A665">
        <v>664</v>
      </c>
      <c r="F665">
        <v>63.070618000000003</v>
      </c>
      <c r="G665" s="3">
        <v>3</v>
      </c>
      <c r="H665">
        <v>61.579540000000001</v>
      </c>
      <c r="I665" s="5">
        <v>4</v>
      </c>
      <c r="P665">
        <v>2</v>
      </c>
      <c r="Q665" t="str">
        <f t="shared" si="11"/>
        <v>34</v>
      </c>
    </row>
    <row r="666" spans="1:17" x14ac:dyDescent="0.25">
      <c r="A666">
        <v>665</v>
      </c>
      <c r="F666">
        <v>63.081566000000002</v>
      </c>
      <c r="G666" s="3">
        <v>3</v>
      </c>
      <c r="H666">
        <v>61.525329999999997</v>
      </c>
      <c r="I666" s="5">
        <v>4</v>
      </c>
      <c r="P666">
        <v>2</v>
      </c>
      <c r="Q666" t="str">
        <f t="shared" si="11"/>
        <v>34</v>
      </c>
    </row>
    <row r="667" spans="1:17" x14ac:dyDescent="0.25">
      <c r="A667">
        <v>666</v>
      </c>
      <c r="F667">
        <v>62.989413999999996</v>
      </c>
      <c r="G667" s="3">
        <v>3</v>
      </c>
      <c r="P667">
        <v>1</v>
      </c>
      <c r="Q667" t="str">
        <f t="shared" si="11"/>
        <v>3</v>
      </c>
    </row>
    <row r="668" spans="1:17" x14ac:dyDescent="0.25">
      <c r="A668">
        <v>667</v>
      </c>
      <c r="P668">
        <v>0</v>
      </c>
      <c r="Q668" t="str">
        <f t="shared" si="11"/>
        <v/>
      </c>
    </row>
    <row r="669" spans="1:17" x14ac:dyDescent="0.25">
      <c r="A669">
        <v>668</v>
      </c>
      <c r="P669">
        <v>0</v>
      </c>
      <c r="Q669" t="str">
        <f t="shared" si="11"/>
        <v/>
      </c>
    </row>
    <row r="670" spans="1:17" x14ac:dyDescent="0.25">
      <c r="A670">
        <v>669</v>
      </c>
      <c r="P670">
        <v>0</v>
      </c>
      <c r="Q670" t="str">
        <f t="shared" si="11"/>
        <v/>
      </c>
    </row>
    <row r="671" spans="1:17" x14ac:dyDescent="0.25">
      <c r="A671">
        <v>670</v>
      </c>
      <c r="D671">
        <v>82.646649000000011</v>
      </c>
      <c r="E671" s="2">
        <v>2</v>
      </c>
      <c r="P671">
        <v>1</v>
      </c>
      <c r="Q671" t="str">
        <f t="shared" si="11"/>
        <v>2</v>
      </c>
    </row>
    <row r="672" spans="1:17" x14ac:dyDescent="0.25">
      <c r="A672">
        <v>671</v>
      </c>
      <c r="D672">
        <v>82.655772000000013</v>
      </c>
      <c r="E672" s="2">
        <v>2</v>
      </c>
      <c r="P672">
        <v>1</v>
      </c>
      <c r="Q672" t="str">
        <f t="shared" si="11"/>
        <v>2</v>
      </c>
    </row>
    <row r="673" spans="1:17" x14ac:dyDescent="0.25">
      <c r="A673">
        <v>672</v>
      </c>
      <c r="D673">
        <v>82.666494</v>
      </c>
      <c r="E673" s="2">
        <v>2</v>
      </c>
      <c r="P673">
        <v>1</v>
      </c>
      <c r="Q673" t="str">
        <f t="shared" si="11"/>
        <v>2</v>
      </c>
    </row>
    <row r="674" spans="1:17" x14ac:dyDescent="0.25">
      <c r="A674">
        <v>673</v>
      </c>
      <c r="B674">
        <v>86.676753000000005</v>
      </c>
      <c r="C674" s="4">
        <v>1</v>
      </c>
      <c r="D674">
        <v>82.644330000000011</v>
      </c>
      <c r="E674" s="2">
        <v>2</v>
      </c>
      <c r="P674">
        <v>2</v>
      </c>
      <c r="Q674" t="str">
        <f t="shared" si="11"/>
        <v>12</v>
      </c>
    </row>
    <row r="675" spans="1:17" x14ac:dyDescent="0.25">
      <c r="A675">
        <v>674</v>
      </c>
      <c r="B675">
        <v>86.729483000000002</v>
      </c>
      <c r="C675" s="4">
        <v>1</v>
      </c>
      <c r="D675">
        <v>82.629175000000004</v>
      </c>
      <c r="E675" s="2">
        <v>2</v>
      </c>
      <c r="P675">
        <v>2</v>
      </c>
      <c r="Q675" t="str">
        <f t="shared" si="11"/>
        <v>12</v>
      </c>
    </row>
    <row r="676" spans="1:17" x14ac:dyDescent="0.25">
      <c r="A676">
        <v>675</v>
      </c>
      <c r="B676">
        <v>86.707835000000003</v>
      </c>
      <c r="C676" s="4">
        <v>1</v>
      </c>
      <c r="D676">
        <v>82.649999000000008</v>
      </c>
      <c r="E676" s="2">
        <v>2</v>
      </c>
      <c r="P676">
        <v>2</v>
      </c>
      <c r="Q676" t="str">
        <f t="shared" si="11"/>
        <v>12</v>
      </c>
    </row>
    <row r="677" spans="1:17" x14ac:dyDescent="0.25">
      <c r="A677">
        <v>676</v>
      </c>
      <c r="B677">
        <v>86.690463000000008</v>
      </c>
      <c r="C677" s="4">
        <v>1</v>
      </c>
      <c r="D677">
        <v>82.646649000000011</v>
      </c>
      <c r="E677" s="2">
        <v>2</v>
      </c>
      <c r="P677">
        <v>2</v>
      </c>
      <c r="Q677" t="str">
        <f t="shared" si="11"/>
        <v>12</v>
      </c>
    </row>
    <row r="678" spans="1:17" x14ac:dyDescent="0.25">
      <c r="A678">
        <v>677</v>
      </c>
      <c r="B678">
        <v>86.683299000000005</v>
      </c>
      <c r="C678" s="4">
        <v>1</v>
      </c>
      <c r="P678">
        <v>1</v>
      </c>
      <c r="Q678" t="str">
        <f t="shared" si="11"/>
        <v>1</v>
      </c>
    </row>
    <row r="679" spans="1:17" x14ac:dyDescent="0.25">
      <c r="A679">
        <v>678</v>
      </c>
      <c r="B679">
        <v>86.696185</v>
      </c>
      <c r="C679" s="4">
        <v>1</v>
      </c>
      <c r="P679">
        <v>1</v>
      </c>
      <c r="Q679" t="str">
        <f t="shared" si="11"/>
        <v>1</v>
      </c>
    </row>
    <row r="680" spans="1:17" x14ac:dyDescent="0.25">
      <c r="A680">
        <v>679</v>
      </c>
      <c r="B680">
        <v>86.676753000000005</v>
      </c>
      <c r="C680" s="4">
        <v>1</v>
      </c>
      <c r="P680">
        <v>1</v>
      </c>
      <c r="Q680" t="str">
        <f t="shared" si="11"/>
        <v>1</v>
      </c>
    </row>
    <row r="681" spans="1:17" x14ac:dyDescent="0.25">
      <c r="A681">
        <v>680</v>
      </c>
      <c r="B681">
        <v>86.676753000000005</v>
      </c>
      <c r="C681" s="4">
        <v>1</v>
      </c>
      <c r="F681">
        <v>86.600979000000009</v>
      </c>
      <c r="G681" s="3">
        <v>3</v>
      </c>
      <c r="H681">
        <v>85.919174000000012</v>
      </c>
      <c r="I681" s="5">
        <v>4</v>
      </c>
      <c r="P681">
        <v>3</v>
      </c>
      <c r="Q681" t="str">
        <f t="shared" si="11"/>
        <v>134</v>
      </c>
    </row>
    <row r="682" spans="1:17" x14ac:dyDescent="0.25">
      <c r="A682">
        <v>681</v>
      </c>
      <c r="F682">
        <v>86.592680000000001</v>
      </c>
      <c r="G682" s="3">
        <v>3</v>
      </c>
      <c r="H682">
        <v>85.927938000000012</v>
      </c>
      <c r="I682" s="5">
        <v>4</v>
      </c>
      <c r="P682">
        <v>2</v>
      </c>
      <c r="Q682" t="str">
        <f t="shared" si="11"/>
        <v>34</v>
      </c>
    </row>
    <row r="683" spans="1:17" x14ac:dyDescent="0.25">
      <c r="A683">
        <v>682</v>
      </c>
      <c r="F683">
        <v>86.612576000000004</v>
      </c>
      <c r="G683" s="3">
        <v>3</v>
      </c>
      <c r="H683">
        <v>85.921082000000013</v>
      </c>
      <c r="I683" s="5">
        <v>4</v>
      </c>
      <c r="P683">
        <v>2</v>
      </c>
      <c r="Q683" t="str">
        <f t="shared" si="11"/>
        <v>34</v>
      </c>
    </row>
    <row r="684" spans="1:17" x14ac:dyDescent="0.25">
      <c r="A684">
        <v>683</v>
      </c>
      <c r="F684">
        <v>86.649071000000006</v>
      </c>
      <c r="G684" s="3">
        <v>3</v>
      </c>
      <c r="H684">
        <v>85.97108200000001</v>
      </c>
      <c r="I684" s="5">
        <v>4</v>
      </c>
      <c r="P684">
        <v>2</v>
      </c>
      <c r="Q684" t="str">
        <f t="shared" si="11"/>
        <v>34</v>
      </c>
    </row>
    <row r="685" spans="1:17" x14ac:dyDescent="0.25">
      <c r="A685">
        <v>684</v>
      </c>
      <c r="F685">
        <v>86.618453000000002</v>
      </c>
      <c r="G685" s="3">
        <v>3</v>
      </c>
      <c r="H685">
        <v>85.928195000000002</v>
      </c>
      <c r="I685" s="5">
        <v>4</v>
      </c>
      <c r="P685">
        <v>2</v>
      </c>
      <c r="Q685" t="str">
        <f t="shared" si="11"/>
        <v>34</v>
      </c>
    </row>
    <row r="686" spans="1:17" x14ac:dyDescent="0.25">
      <c r="A686">
        <v>685</v>
      </c>
      <c r="F686">
        <v>86.598969000000011</v>
      </c>
      <c r="G686" s="3">
        <v>3</v>
      </c>
      <c r="H686">
        <v>85.965875000000011</v>
      </c>
      <c r="I686" s="5">
        <v>4</v>
      </c>
      <c r="P686">
        <v>2</v>
      </c>
      <c r="Q686" t="str">
        <f t="shared" si="11"/>
        <v>34</v>
      </c>
    </row>
    <row r="687" spans="1:17" x14ac:dyDescent="0.25">
      <c r="A687">
        <v>686</v>
      </c>
      <c r="F687">
        <v>86.628298000000001</v>
      </c>
      <c r="G687" s="3">
        <v>3</v>
      </c>
      <c r="H687">
        <v>85.919174000000012</v>
      </c>
      <c r="I687" s="5">
        <v>4</v>
      </c>
      <c r="P687">
        <v>2</v>
      </c>
      <c r="Q687" t="str">
        <f t="shared" si="11"/>
        <v>34</v>
      </c>
    </row>
    <row r="688" spans="1:17" x14ac:dyDescent="0.25">
      <c r="A688">
        <v>687</v>
      </c>
      <c r="F688">
        <v>86.600979000000009</v>
      </c>
      <c r="G688" s="3">
        <v>3</v>
      </c>
      <c r="P688">
        <v>1</v>
      </c>
      <c r="Q688" t="str">
        <f t="shared" si="11"/>
        <v>3</v>
      </c>
    </row>
    <row r="689" spans="1:17" x14ac:dyDescent="0.25">
      <c r="A689">
        <v>688</v>
      </c>
      <c r="P689">
        <v>0</v>
      </c>
      <c r="Q689" t="str">
        <f t="shared" si="11"/>
        <v/>
      </c>
    </row>
    <row r="690" spans="1:17" x14ac:dyDescent="0.25">
      <c r="A690">
        <v>689</v>
      </c>
      <c r="P690">
        <v>0</v>
      </c>
      <c r="Q690" t="str">
        <f t="shared" si="11"/>
        <v/>
      </c>
    </row>
    <row r="691" spans="1:17" x14ac:dyDescent="0.25">
      <c r="A691">
        <v>690</v>
      </c>
      <c r="P691">
        <v>0</v>
      </c>
      <c r="Q691" t="str">
        <f t="shared" si="11"/>
        <v/>
      </c>
    </row>
    <row r="692" spans="1:17" x14ac:dyDescent="0.25">
      <c r="A692">
        <v>691</v>
      </c>
      <c r="P692">
        <v>0</v>
      </c>
      <c r="Q692" t="str">
        <f t="shared" si="11"/>
        <v/>
      </c>
    </row>
    <row r="693" spans="1:17" x14ac:dyDescent="0.25">
      <c r="A693">
        <v>692</v>
      </c>
      <c r="D693">
        <v>112.24267800000001</v>
      </c>
      <c r="E693" s="2">
        <v>2</v>
      </c>
      <c r="P693">
        <v>1</v>
      </c>
      <c r="Q693" t="str">
        <f t="shared" si="11"/>
        <v>2</v>
      </c>
    </row>
    <row r="694" spans="1:17" x14ac:dyDescent="0.25">
      <c r="A694">
        <v>693</v>
      </c>
      <c r="D694">
        <v>112.27515300000002</v>
      </c>
      <c r="E694" s="2">
        <v>2</v>
      </c>
      <c r="P694">
        <v>1</v>
      </c>
      <c r="Q694" t="str">
        <f t="shared" si="11"/>
        <v>2</v>
      </c>
    </row>
    <row r="695" spans="1:17" x14ac:dyDescent="0.25">
      <c r="A695">
        <v>694</v>
      </c>
      <c r="D695">
        <v>112.18577100000002</v>
      </c>
      <c r="E695" s="2">
        <v>2</v>
      </c>
      <c r="P695">
        <v>1</v>
      </c>
      <c r="Q695" t="str">
        <f t="shared" si="11"/>
        <v>2</v>
      </c>
    </row>
    <row r="696" spans="1:17" x14ac:dyDescent="0.25">
      <c r="A696">
        <v>695</v>
      </c>
      <c r="B696">
        <v>117.45443200000001</v>
      </c>
      <c r="C696" s="4">
        <v>1</v>
      </c>
      <c r="D696">
        <v>112.24530700000001</v>
      </c>
      <c r="E696" s="2">
        <v>2</v>
      </c>
      <c r="P696">
        <v>2</v>
      </c>
      <c r="Q696" t="str">
        <f t="shared" si="11"/>
        <v>12</v>
      </c>
    </row>
    <row r="697" spans="1:17" x14ac:dyDescent="0.25">
      <c r="A697">
        <v>696</v>
      </c>
      <c r="B697">
        <v>117.46762700000001</v>
      </c>
      <c r="C697" s="4">
        <v>1</v>
      </c>
      <c r="D697">
        <v>112.23371</v>
      </c>
      <c r="E697" s="2">
        <v>2</v>
      </c>
      <c r="P697">
        <v>2</v>
      </c>
      <c r="Q697" t="str">
        <f t="shared" si="11"/>
        <v>12</v>
      </c>
    </row>
    <row r="698" spans="1:17" x14ac:dyDescent="0.25">
      <c r="A698">
        <v>697</v>
      </c>
      <c r="B698">
        <v>117.46690600000001</v>
      </c>
      <c r="C698" s="4">
        <v>1</v>
      </c>
      <c r="D698">
        <v>112.28422800000001</v>
      </c>
      <c r="E698" s="2">
        <v>2</v>
      </c>
      <c r="P698">
        <v>2</v>
      </c>
      <c r="Q698" t="str">
        <f t="shared" si="11"/>
        <v>12</v>
      </c>
    </row>
    <row r="699" spans="1:17" x14ac:dyDescent="0.25">
      <c r="A699">
        <v>698</v>
      </c>
      <c r="B699">
        <v>117.45025900000002</v>
      </c>
      <c r="C699" s="4">
        <v>1</v>
      </c>
      <c r="D699">
        <v>112.24267800000001</v>
      </c>
      <c r="E699" s="2">
        <v>2</v>
      </c>
      <c r="P699">
        <v>2</v>
      </c>
      <c r="Q699" t="str">
        <f t="shared" si="11"/>
        <v>12</v>
      </c>
    </row>
    <row r="700" spans="1:17" x14ac:dyDescent="0.25">
      <c r="A700">
        <v>699</v>
      </c>
      <c r="B700">
        <v>117.435</v>
      </c>
      <c r="C700" s="4">
        <v>1</v>
      </c>
      <c r="P700">
        <v>1</v>
      </c>
      <c r="Q700" t="str">
        <f t="shared" si="11"/>
        <v>1</v>
      </c>
    </row>
    <row r="701" spans="1:17" x14ac:dyDescent="0.25">
      <c r="A701">
        <v>700</v>
      </c>
      <c r="B701">
        <v>117.45505</v>
      </c>
      <c r="C701" s="4">
        <v>1</v>
      </c>
      <c r="P701">
        <v>1</v>
      </c>
      <c r="Q701" t="str">
        <f t="shared" si="11"/>
        <v>1</v>
      </c>
    </row>
    <row r="702" spans="1:17" x14ac:dyDescent="0.25">
      <c r="A702">
        <v>701</v>
      </c>
      <c r="B702">
        <v>117.52293600000002</v>
      </c>
      <c r="C702" s="4">
        <v>1</v>
      </c>
      <c r="P702">
        <v>1</v>
      </c>
      <c r="Q702" t="str">
        <f t="shared" si="11"/>
        <v>1</v>
      </c>
    </row>
    <row r="703" spans="1:17" x14ac:dyDescent="0.25">
      <c r="A703">
        <v>702</v>
      </c>
      <c r="B703">
        <v>117.45443200000001</v>
      </c>
      <c r="C703" s="4">
        <v>1</v>
      </c>
      <c r="P703">
        <v>1</v>
      </c>
      <c r="Q703" t="str">
        <f t="shared" si="11"/>
        <v>1</v>
      </c>
    </row>
    <row r="704" spans="1:17" x14ac:dyDescent="0.25">
      <c r="A704">
        <v>703</v>
      </c>
      <c r="F704">
        <v>118.86365700000002</v>
      </c>
      <c r="G704" s="3">
        <v>3</v>
      </c>
      <c r="H704">
        <v>119.03494900000001</v>
      </c>
      <c r="I704" s="5">
        <v>4</v>
      </c>
      <c r="P704">
        <v>2</v>
      </c>
      <c r="Q704" t="str">
        <f t="shared" si="11"/>
        <v>34</v>
      </c>
    </row>
    <row r="705" spans="1:17" x14ac:dyDescent="0.25">
      <c r="A705">
        <v>704</v>
      </c>
      <c r="F705">
        <v>118.90639000000002</v>
      </c>
      <c r="G705" s="3">
        <v>3</v>
      </c>
      <c r="H705">
        <v>119.06309400000001</v>
      </c>
      <c r="I705" s="5">
        <v>4</v>
      </c>
      <c r="P705">
        <v>2</v>
      </c>
      <c r="Q705" t="str">
        <f t="shared" si="11"/>
        <v>34</v>
      </c>
    </row>
    <row r="706" spans="1:17" x14ac:dyDescent="0.25">
      <c r="A706">
        <v>705</v>
      </c>
      <c r="F706">
        <v>118.87530800000002</v>
      </c>
      <c r="G706" s="3">
        <v>3</v>
      </c>
      <c r="H706">
        <v>119.0334</v>
      </c>
      <c r="I706" s="5">
        <v>4</v>
      </c>
      <c r="P706">
        <v>2</v>
      </c>
      <c r="Q706" t="str">
        <f t="shared" ref="Q706:Q769" si="12">CONCATENATE(C706,E706,G706,I706)</f>
        <v>34</v>
      </c>
    </row>
    <row r="707" spans="1:17" x14ac:dyDescent="0.25">
      <c r="A707">
        <v>706</v>
      </c>
      <c r="F707">
        <v>118.84149400000001</v>
      </c>
      <c r="G707" s="3">
        <v>3</v>
      </c>
      <c r="H707">
        <v>119.037936</v>
      </c>
      <c r="I707" s="5">
        <v>4</v>
      </c>
      <c r="P707">
        <v>2</v>
      </c>
      <c r="Q707" t="str">
        <f t="shared" si="12"/>
        <v>34</v>
      </c>
    </row>
    <row r="708" spans="1:17" x14ac:dyDescent="0.25">
      <c r="A708">
        <v>707</v>
      </c>
      <c r="F708">
        <v>118.86288300000001</v>
      </c>
      <c r="G708" s="3">
        <v>3</v>
      </c>
      <c r="H708">
        <v>119.01721400000001</v>
      </c>
      <c r="I708" s="5">
        <v>4</v>
      </c>
      <c r="P708">
        <v>2</v>
      </c>
      <c r="Q708" t="str">
        <f t="shared" si="12"/>
        <v>34</v>
      </c>
    </row>
    <row r="709" spans="1:17" x14ac:dyDescent="0.25">
      <c r="A709">
        <v>708</v>
      </c>
      <c r="F709">
        <v>118.89711200000001</v>
      </c>
      <c r="G709" s="3">
        <v>3</v>
      </c>
      <c r="H709">
        <v>119.09675100000001</v>
      </c>
      <c r="I709" s="5">
        <v>4</v>
      </c>
      <c r="P709">
        <v>2</v>
      </c>
      <c r="Q709" t="str">
        <f t="shared" si="12"/>
        <v>34</v>
      </c>
    </row>
    <row r="710" spans="1:17" x14ac:dyDescent="0.25">
      <c r="A710">
        <v>709</v>
      </c>
      <c r="F710">
        <v>118.92000100000001</v>
      </c>
      <c r="G710" s="3">
        <v>3</v>
      </c>
      <c r="H710">
        <v>119.055205</v>
      </c>
      <c r="I710" s="5">
        <v>4</v>
      </c>
      <c r="P710">
        <v>2</v>
      </c>
      <c r="Q710" t="str">
        <f t="shared" si="12"/>
        <v>34</v>
      </c>
    </row>
    <row r="711" spans="1:17" x14ac:dyDescent="0.25">
      <c r="A711">
        <v>710</v>
      </c>
      <c r="F711">
        <v>118.86365700000002</v>
      </c>
      <c r="G711" s="3">
        <v>3</v>
      </c>
      <c r="H711">
        <v>119.03494900000001</v>
      </c>
      <c r="I711" s="5">
        <v>4</v>
      </c>
      <c r="P711">
        <v>2</v>
      </c>
      <c r="Q711" t="str">
        <f t="shared" si="12"/>
        <v>34</v>
      </c>
    </row>
    <row r="712" spans="1:17" x14ac:dyDescent="0.25">
      <c r="A712">
        <v>711</v>
      </c>
      <c r="P712">
        <v>0</v>
      </c>
      <c r="Q712" t="str">
        <f t="shared" si="12"/>
        <v/>
      </c>
    </row>
    <row r="713" spans="1:17" x14ac:dyDescent="0.25">
      <c r="A713">
        <v>712</v>
      </c>
      <c r="P713">
        <v>0</v>
      </c>
      <c r="Q713" t="str">
        <f t="shared" si="12"/>
        <v/>
      </c>
    </row>
    <row r="714" spans="1:17" x14ac:dyDescent="0.25">
      <c r="A714">
        <v>713</v>
      </c>
      <c r="B714">
        <v>150.35835500000002</v>
      </c>
      <c r="C714" s="4">
        <v>1</v>
      </c>
      <c r="P714">
        <v>1</v>
      </c>
      <c r="Q714" t="str">
        <f t="shared" si="12"/>
        <v>1</v>
      </c>
    </row>
    <row r="715" spans="1:17" x14ac:dyDescent="0.25">
      <c r="A715">
        <v>714</v>
      </c>
      <c r="B715">
        <v>150.35835500000002</v>
      </c>
      <c r="C715" s="4">
        <v>1</v>
      </c>
      <c r="P715">
        <v>1</v>
      </c>
      <c r="Q715" t="str">
        <f t="shared" si="12"/>
        <v>1</v>
      </c>
    </row>
    <row r="716" spans="1:17" x14ac:dyDescent="0.25">
      <c r="A716">
        <v>715</v>
      </c>
      <c r="B716">
        <v>150.35835500000002</v>
      </c>
      <c r="C716" s="4">
        <v>1</v>
      </c>
      <c r="P716">
        <v>1</v>
      </c>
      <c r="Q716" t="str">
        <f t="shared" si="12"/>
        <v>1</v>
      </c>
    </row>
    <row r="717" spans="1:17" x14ac:dyDescent="0.25">
      <c r="A717">
        <v>716</v>
      </c>
      <c r="B717">
        <v>150.35835500000002</v>
      </c>
      <c r="C717" s="4">
        <v>1</v>
      </c>
      <c r="D717">
        <v>152.72498200000001</v>
      </c>
      <c r="E717" s="2">
        <v>2</v>
      </c>
      <c r="P717">
        <v>2</v>
      </c>
      <c r="Q717" t="str">
        <f t="shared" si="12"/>
        <v>12</v>
      </c>
    </row>
    <row r="718" spans="1:17" x14ac:dyDescent="0.25">
      <c r="A718">
        <v>717</v>
      </c>
      <c r="B718">
        <v>150.35835500000002</v>
      </c>
      <c r="C718" s="4">
        <v>1</v>
      </c>
      <c r="D718">
        <v>152.72498200000001</v>
      </c>
      <c r="E718" s="2">
        <v>2</v>
      </c>
      <c r="P718">
        <v>2</v>
      </c>
      <c r="Q718" t="str">
        <f t="shared" si="12"/>
        <v>12</v>
      </c>
    </row>
    <row r="719" spans="1:17" x14ac:dyDescent="0.25">
      <c r="A719">
        <v>718</v>
      </c>
      <c r="B719">
        <v>150.35835500000002</v>
      </c>
      <c r="C719" s="4">
        <v>1</v>
      </c>
      <c r="D719">
        <v>152.72498200000001</v>
      </c>
      <c r="E719" s="2">
        <v>2</v>
      </c>
      <c r="P719">
        <v>2</v>
      </c>
      <c r="Q719" t="str">
        <f t="shared" si="12"/>
        <v>12</v>
      </c>
    </row>
    <row r="720" spans="1:17" x14ac:dyDescent="0.25">
      <c r="A720">
        <v>719</v>
      </c>
      <c r="B720">
        <v>150.35835500000002</v>
      </c>
      <c r="C720" s="4">
        <v>1</v>
      </c>
      <c r="D720">
        <v>152.72498200000001</v>
      </c>
      <c r="E720" s="2">
        <v>2</v>
      </c>
      <c r="P720">
        <v>2</v>
      </c>
      <c r="Q720" t="str">
        <f t="shared" si="12"/>
        <v>12</v>
      </c>
    </row>
    <row r="721" spans="1:17" x14ac:dyDescent="0.25">
      <c r="A721">
        <v>720</v>
      </c>
      <c r="D721">
        <v>152.72498200000001</v>
      </c>
      <c r="E721" s="2">
        <v>2</v>
      </c>
      <c r="P721">
        <v>1</v>
      </c>
      <c r="Q721" t="str">
        <f t="shared" si="12"/>
        <v>2</v>
      </c>
    </row>
    <row r="722" spans="1:17" x14ac:dyDescent="0.25">
      <c r="A722">
        <v>721</v>
      </c>
      <c r="D722">
        <v>152.72498200000001</v>
      </c>
      <c r="E722" s="2">
        <v>2</v>
      </c>
      <c r="P722">
        <v>1</v>
      </c>
      <c r="Q722" t="str">
        <f t="shared" si="12"/>
        <v>2</v>
      </c>
    </row>
    <row r="723" spans="1:17" x14ac:dyDescent="0.25">
      <c r="A723">
        <v>722</v>
      </c>
      <c r="D723">
        <v>152.72498200000001</v>
      </c>
      <c r="E723" s="2">
        <v>2</v>
      </c>
      <c r="P723">
        <v>1</v>
      </c>
      <c r="Q723" t="str">
        <f t="shared" si="12"/>
        <v>2</v>
      </c>
    </row>
    <row r="724" spans="1:17" x14ac:dyDescent="0.25">
      <c r="A724">
        <v>723</v>
      </c>
      <c r="P724">
        <v>0</v>
      </c>
      <c r="Q724" t="str">
        <f t="shared" si="12"/>
        <v/>
      </c>
    </row>
    <row r="725" spans="1:17" x14ac:dyDescent="0.25">
      <c r="A725">
        <v>724</v>
      </c>
      <c r="F725">
        <v>154.46607499999999</v>
      </c>
      <c r="G725" s="3">
        <v>3</v>
      </c>
      <c r="H725">
        <v>153.589369</v>
      </c>
      <c r="I725" s="5">
        <v>4</v>
      </c>
      <c r="P725">
        <v>2</v>
      </c>
      <c r="Q725" t="str">
        <f t="shared" si="12"/>
        <v>34</v>
      </c>
    </row>
    <row r="726" spans="1:17" x14ac:dyDescent="0.25">
      <c r="A726">
        <v>725</v>
      </c>
      <c r="F726">
        <v>154.48071400000001</v>
      </c>
      <c r="G726" s="3">
        <v>3</v>
      </c>
      <c r="H726">
        <v>153.62632600000001</v>
      </c>
      <c r="I726" s="5">
        <v>4</v>
      </c>
      <c r="P726">
        <v>2</v>
      </c>
      <c r="Q726" t="str">
        <f t="shared" si="12"/>
        <v>34</v>
      </c>
    </row>
    <row r="727" spans="1:17" x14ac:dyDescent="0.25">
      <c r="A727">
        <v>726</v>
      </c>
      <c r="F727">
        <v>154.380358</v>
      </c>
      <c r="G727" s="3">
        <v>3</v>
      </c>
      <c r="H727">
        <v>153.320672</v>
      </c>
      <c r="I727" s="5">
        <v>4</v>
      </c>
      <c r="P727">
        <v>2</v>
      </c>
      <c r="Q727" t="str">
        <f t="shared" si="12"/>
        <v>34</v>
      </c>
    </row>
    <row r="728" spans="1:17" x14ac:dyDescent="0.25">
      <c r="A728">
        <v>727</v>
      </c>
      <c r="F728">
        <v>154.293868</v>
      </c>
      <c r="G728" s="3">
        <v>3</v>
      </c>
      <c r="H728">
        <v>153.42386299999998</v>
      </c>
      <c r="I728" s="5">
        <v>4</v>
      </c>
      <c r="P728">
        <v>2</v>
      </c>
      <c r="Q728" t="str">
        <f t="shared" si="12"/>
        <v>34</v>
      </c>
    </row>
    <row r="729" spans="1:17" x14ac:dyDescent="0.25">
      <c r="A729">
        <v>728</v>
      </c>
      <c r="F729">
        <v>154.377059</v>
      </c>
      <c r="G729" s="3">
        <v>3</v>
      </c>
      <c r="H729">
        <v>153.56215399999999</v>
      </c>
      <c r="I729" s="5">
        <v>4</v>
      </c>
      <c r="P729">
        <v>2</v>
      </c>
      <c r="Q729" t="str">
        <f t="shared" si="12"/>
        <v>34</v>
      </c>
    </row>
    <row r="730" spans="1:17" x14ac:dyDescent="0.25">
      <c r="A730">
        <v>729</v>
      </c>
      <c r="F730">
        <v>154.45324099999999</v>
      </c>
      <c r="G730" s="3">
        <v>3</v>
      </c>
      <c r="H730">
        <v>153.648799</v>
      </c>
      <c r="I730" s="5">
        <v>4</v>
      </c>
      <c r="P730">
        <v>2</v>
      </c>
      <c r="Q730" t="str">
        <f t="shared" si="12"/>
        <v>34</v>
      </c>
    </row>
    <row r="731" spans="1:17" x14ac:dyDescent="0.25">
      <c r="A731">
        <v>730</v>
      </c>
      <c r="F731">
        <v>154.46607499999999</v>
      </c>
      <c r="G731" s="3">
        <v>3</v>
      </c>
      <c r="H731">
        <v>153.589369</v>
      </c>
      <c r="I731" s="5">
        <v>4</v>
      </c>
      <c r="P731">
        <v>2</v>
      </c>
      <c r="Q731" t="str">
        <f t="shared" si="12"/>
        <v>34</v>
      </c>
    </row>
    <row r="732" spans="1:17" x14ac:dyDescent="0.25">
      <c r="A732">
        <v>731</v>
      </c>
      <c r="P732">
        <v>0</v>
      </c>
      <c r="Q732" t="str">
        <f t="shared" si="12"/>
        <v/>
      </c>
    </row>
    <row r="733" spans="1:17" x14ac:dyDescent="0.25">
      <c r="A733">
        <v>732</v>
      </c>
      <c r="P733">
        <v>0</v>
      </c>
      <c r="Q733" t="str">
        <f t="shared" si="12"/>
        <v/>
      </c>
    </row>
    <row r="734" spans="1:17" x14ac:dyDescent="0.25">
      <c r="A734">
        <v>733</v>
      </c>
      <c r="P734">
        <v>0</v>
      </c>
      <c r="Q734" t="str">
        <f t="shared" si="12"/>
        <v/>
      </c>
    </row>
    <row r="735" spans="1:17" x14ac:dyDescent="0.25">
      <c r="A735">
        <v>734</v>
      </c>
      <c r="P735">
        <v>0</v>
      </c>
      <c r="Q735" t="str">
        <f t="shared" si="12"/>
        <v/>
      </c>
    </row>
    <row r="736" spans="1:17" x14ac:dyDescent="0.25">
      <c r="A736">
        <v>735</v>
      </c>
      <c r="B736">
        <v>175.349761</v>
      </c>
      <c r="C736" s="4">
        <v>1</v>
      </c>
      <c r="P736">
        <v>1</v>
      </c>
      <c r="Q736" t="str">
        <f t="shared" si="12"/>
        <v>1</v>
      </c>
    </row>
    <row r="737" spans="1:17" x14ac:dyDescent="0.25">
      <c r="A737">
        <v>736</v>
      </c>
      <c r="B737">
        <v>175.43130200000002</v>
      </c>
      <c r="C737" s="4">
        <v>1</v>
      </c>
      <c r="P737">
        <v>1</v>
      </c>
      <c r="Q737" t="str">
        <f t="shared" si="12"/>
        <v>1</v>
      </c>
    </row>
    <row r="738" spans="1:17" x14ac:dyDescent="0.25">
      <c r="A738">
        <v>737</v>
      </c>
      <c r="B738">
        <v>175.39753999999999</v>
      </c>
      <c r="C738" s="4">
        <v>1</v>
      </c>
      <c r="P738">
        <v>1</v>
      </c>
      <c r="Q738" t="str">
        <f t="shared" si="12"/>
        <v>1</v>
      </c>
    </row>
    <row r="739" spans="1:17" x14ac:dyDescent="0.25">
      <c r="A739">
        <v>738</v>
      </c>
      <c r="B739">
        <v>175.41769499999998</v>
      </c>
      <c r="C739" s="4">
        <v>1</v>
      </c>
      <c r="P739">
        <v>1</v>
      </c>
      <c r="Q739" t="str">
        <f t="shared" si="12"/>
        <v>1</v>
      </c>
    </row>
    <row r="740" spans="1:17" x14ac:dyDescent="0.25">
      <c r="A740">
        <v>739</v>
      </c>
      <c r="B740">
        <v>175.41114899999999</v>
      </c>
      <c r="C740" s="4">
        <v>1</v>
      </c>
      <c r="P740">
        <v>1</v>
      </c>
      <c r="Q740" t="str">
        <f t="shared" si="12"/>
        <v>1</v>
      </c>
    </row>
    <row r="741" spans="1:17" x14ac:dyDescent="0.25">
      <c r="A741">
        <v>740</v>
      </c>
      <c r="B741">
        <v>175.431352</v>
      </c>
      <c r="C741" s="4">
        <v>1</v>
      </c>
      <c r="D741">
        <v>181.64983699999999</v>
      </c>
      <c r="E741" s="2">
        <v>2</v>
      </c>
      <c r="P741">
        <v>2</v>
      </c>
      <c r="Q741" t="str">
        <f t="shared" si="12"/>
        <v>12</v>
      </c>
    </row>
    <row r="742" spans="1:17" x14ac:dyDescent="0.25">
      <c r="A742">
        <v>741</v>
      </c>
      <c r="B742">
        <v>175.349761</v>
      </c>
      <c r="C742" s="4">
        <v>1</v>
      </c>
      <c r="D742">
        <v>181.57700700000001</v>
      </c>
      <c r="E742" s="2">
        <v>2</v>
      </c>
      <c r="P742">
        <v>2</v>
      </c>
      <c r="Q742" t="str">
        <f t="shared" si="12"/>
        <v>12</v>
      </c>
    </row>
    <row r="743" spans="1:17" x14ac:dyDescent="0.25">
      <c r="A743">
        <v>742</v>
      </c>
      <c r="D743">
        <v>181.63947999999999</v>
      </c>
      <c r="E743" s="2">
        <v>2</v>
      </c>
      <c r="P743">
        <v>1</v>
      </c>
      <c r="Q743" t="str">
        <f t="shared" si="12"/>
        <v>2</v>
      </c>
    </row>
    <row r="744" spans="1:17" x14ac:dyDescent="0.25">
      <c r="A744">
        <v>743</v>
      </c>
      <c r="D744">
        <v>181.62365299999999</v>
      </c>
      <c r="E744" s="2">
        <v>2</v>
      </c>
      <c r="P744">
        <v>1</v>
      </c>
      <c r="Q744" t="str">
        <f t="shared" si="12"/>
        <v>2</v>
      </c>
    </row>
    <row r="745" spans="1:17" x14ac:dyDescent="0.25">
      <c r="A745">
        <v>744</v>
      </c>
      <c r="D745">
        <v>181.64983699999999</v>
      </c>
      <c r="E745" s="2">
        <v>2</v>
      </c>
      <c r="P745">
        <v>1</v>
      </c>
      <c r="Q745" t="str">
        <f t="shared" si="12"/>
        <v>2</v>
      </c>
    </row>
    <row r="746" spans="1:17" x14ac:dyDescent="0.25">
      <c r="A746">
        <v>745</v>
      </c>
      <c r="D746">
        <v>181.64983699999999</v>
      </c>
      <c r="E746" s="2">
        <v>2</v>
      </c>
      <c r="P746">
        <v>1</v>
      </c>
      <c r="Q746" t="str">
        <f t="shared" si="12"/>
        <v>2</v>
      </c>
    </row>
    <row r="747" spans="1:17" x14ac:dyDescent="0.25">
      <c r="A747">
        <v>746</v>
      </c>
      <c r="P747">
        <v>0</v>
      </c>
      <c r="Q747" t="str">
        <f t="shared" si="12"/>
        <v/>
      </c>
    </row>
    <row r="748" spans="1:17" x14ac:dyDescent="0.25">
      <c r="A748">
        <v>747</v>
      </c>
      <c r="F748">
        <v>184.48716300000001</v>
      </c>
      <c r="G748" s="3">
        <v>3</v>
      </c>
      <c r="H748">
        <v>183.58478500000001</v>
      </c>
      <c r="I748" s="5">
        <v>4</v>
      </c>
      <c r="P748">
        <v>2</v>
      </c>
      <c r="Q748" t="str">
        <f t="shared" si="12"/>
        <v>34</v>
      </c>
    </row>
    <row r="749" spans="1:17" x14ac:dyDescent="0.25">
      <c r="A749">
        <v>748</v>
      </c>
      <c r="F749">
        <v>184.47206</v>
      </c>
      <c r="G749" s="3">
        <v>3</v>
      </c>
      <c r="H749">
        <v>183.58478500000001</v>
      </c>
      <c r="I749" s="5">
        <v>4</v>
      </c>
      <c r="P749">
        <v>2</v>
      </c>
      <c r="Q749" t="str">
        <f t="shared" si="12"/>
        <v>34</v>
      </c>
    </row>
    <row r="750" spans="1:17" x14ac:dyDescent="0.25">
      <c r="A750">
        <v>749</v>
      </c>
      <c r="F750">
        <v>184.434741</v>
      </c>
      <c r="G750" s="3">
        <v>3</v>
      </c>
      <c r="H750">
        <v>183.58499399999999</v>
      </c>
      <c r="I750" s="5">
        <v>4</v>
      </c>
      <c r="P750">
        <v>2</v>
      </c>
      <c r="Q750" t="str">
        <f t="shared" si="12"/>
        <v>34</v>
      </c>
    </row>
    <row r="751" spans="1:17" x14ac:dyDescent="0.25">
      <c r="A751">
        <v>750</v>
      </c>
      <c r="F751">
        <v>184.39515599999999</v>
      </c>
      <c r="G751" s="3">
        <v>3</v>
      </c>
      <c r="H751">
        <v>183.61627899999999</v>
      </c>
      <c r="I751" s="5">
        <v>4</v>
      </c>
      <c r="P751">
        <v>2</v>
      </c>
      <c r="Q751" t="str">
        <f t="shared" si="12"/>
        <v>34</v>
      </c>
    </row>
    <row r="752" spans="1:17" x14ac:dyDescent="0.25">
      <c r="A752">
        <v>751</v>
      </c>
      <c r="F752">
        <v>184.41644199999999</v>
      </c>
      <c r="G752" s="3">
        <v>3</v>
      </c>
      <c r="H752">
        <v>183.60437300000001</v>
      </c>
      <c r="I752" s="5">
        <v>4</v>
      </c>
      <c r="P752">
        <v>2</v>
      </c>
      <c r="Q752" t="str">
        <f t="shared" si="12"/>
        <v>34</v>
      </c>
    </row>
    <row r="753" spans="1:17" x14ac:dyDescent="0.25">
      <c r="A753">
        <v>752</v>
      </c>
      <c r="F753">
        <v>184.462165</v>
      </c>
      <c r="G753" s="3">
        <v>3</v>
      </c>
      <c r="H753">
        <v>183.55545699999999</v>
      </c>
      <c r="I753" s="5">
        <v>4</v>
      </c>
      <c r="P753">
        <v>2</v>
      </c>
      <c r="Q753" t="str">
        <f t="shared" si="12"/>
        <v>34</v>
      </c>
    </row>
    <row r="754" spans="1:17" x14ac:dyDescent="0.25">
      <c r="A754">
        <v>753</v>
      </c>
      <c r="F754">
        <v>184.468864</v>
      </c>
      <c r="G754" s="3">
        <v>3</v>
      </c>
      <c r="H754">
        <v>183.52551199999999</v>
      </c>
      <c r="I754" s="5">
        <v>4</v>
      </c>
      <c r="P754">
        <v>2</v>
      </c>
      <c r="Q754" t="str">
        <f t="shared" si="12"/>
        <v>34</v>
      </c>
    </row>
    <row r="755" spans="1:17" x14ac:dyDescent="0.25">
      <c r="A755">
        <v>754</v>
      </c>
      <c r="F755">
        <v>184.48716300000001</v>
      </c>
      <c r="G755" s="3">
        <v>3</v>
      </c>
      <c r="H755">
        <v>183.58478500000001</v>
      </c>
      <c r="I755" s="5">
        <v>4</v>
      </c>
      <c r="P755">
        <v>2</v>
      </c>
      <c r="Q755" t="str">
        <f t="shared" si="12"/>
        <v>34</v>
      </c>
    </row>
    <row r="756" spans="1:17" x14ac:dyDescent="0.25">
      <c r="A756">
        <v>755</v>
      </c>
      <c r="P756">
        <v>0</v>
      </c>
      <c r="Q756" t="str">
        <f t="shared" si="12"/>
        <v/>
      </c>
    </row>
    <row r="757" spans="1:17" x14ac:dyDescent="0.25">
      <c r="A757">
        <v>756</v>
      </c>
      <c r="B757">
        <v>205.55228299999999</v>
      </c>
      <c r="C757" s="4">
        <v>1</v>
      </c>
      <c r="P757">
        <v>1</v>
      </c>
      <c r="Q757" t="str">
        <f t="shared" si="12"/>
        <v>1</v>
      </c>
    </row>
    <row r="758" spans="1:17" x14ac:dyDescent="0.25">
      <c r="A758">
        <v>757</v>
      </c>
      <c r="B758">
        <v>205.615318</v>
      </c>
      <c r="C758" s="4">
        <v>1</v>
      </c>
      <c r="P758">
        <v>1</v>
      </c>
      <c r="Q758" t="str">
        <f t="shared" si="12"/>
        <v>1</v>
      </c>
    </row>
    <row r="759" spans="1:17" x14ac:dyDescent="0.25">
      <c r="A759">
        <v>758</v>
      </c>
      <c r="B759">
        <v>205.595271</v>
      </c>
      <c r="C759" s="4">
        <v>1</v>
      </c>
      <c r="P759">
        <v>1</v>
      </c>
      <c r="Q759" t="str">
        <f t="shared" si="12"/>
        <v>1</v>
      </c>
    </row>
    <row r="760" spans="1:17" x14ac:dyDescent="0.25">
      <c r="A760">
        <v>759</v>
      </c>
      <c r="B760">
        <v>205.55650600000001</v>
      </c>
      <c r="C760" s="4">
        <v>1</v>
      </c>
      <c r="P760">
        <v>1</v>
      </c>
      <c r="Q760" t="str">
        <f t="shared" si="12"/>
        <v>1</v>
      </c>
    </row>
    <row r="761" spans="1:17" x14ac:dyDescent="0.25">
      <c r="A761">
        <v>760</v>
      </c>
      <c r="B761">
        <v>205.54130499999999</v>
      </c>
      <c r="C761" s="4">
        <v>1</v>
      </c>
      <c r="P761">
        <v>1</v>
      </c>
      <c r="Q761" t="str">
        <f t="shared" si="12"/>
        <v>1</v>
      </c>
    </row>
    <row r="762" spans="1:17" x14ac:dyDescent="0.25">
      <c r="A762">
        <v>761</v>
      </c>
      <c r="B762">
        <v>205.578204</v>
      </c>
      <c r="C762" s="4">
        <v>1</v>
      </c>
      <c r="D762">
        <v>210.57448499999998</v>
      </c>
      <c r="E762" s="2">
        <v>2</v>
      </c>
      <c r="P762">
        <v>2</v>
      </c>
      <c r="Q762" t="str">
        <f t="shared" si="12"/>
        <v>12</v>
      </c>
    </row>
    <row r="763" spans="1:17" x14ac:dyDescent="0.25">
      <c r="A763">
        <v>762</v>
      </c>
      <c r="B763">
        <v>205.603103</v>
      </c>
      <c r="C763" s="4">
        <v>1</v>
      </c>
      <c r="D763">
        <v>210.559695</v>
      </c>
      <c r="E763" s="2">
        <v>2</v>
      </c>
      <c r="P763">
        <v>2</v>
      </c>
      <c r="Q763" t="str">
        <f t="shared" si="12"/>
        <v>12</v>
      </c>
    </row>
    <row r="764" spans="1:17" x14ac:dyDescent="0.25">
      <c r="A764">
        <v>763</v>
      </c>
      <c r="B764">
        <v>205.578056</v>
      </c>
      <c r="C764" s="4">
        <v>1</v>
      </c>
      <c r="D764">
        <v>210.54887300000001</v>
      </c>
      <c r="E764" s="2">
        <v>2</v>
      </c>
      <c r="P764">
        <v>2</v>
      </c>
      <c r="Q764" t="str">
        <f t="shared" si="12"/>
        <v>12</v>
      </c>
    </row>
    <row r="765" spans="1:17" x14ac:dyDescent="0.25">
      <c r="A765">
        <v>764</v>
      </c>
      <c r="B765">
        <v>205.55228299999999</v>
      </c>
      <c r="C765" s="4">
        <v>1</v>
      </c>
      <c r="D765">
        <v>210.53155100000001</v>
      </c>
      <c r="E765" s="2">
        <v>2</v>
      </c>
      <c r="P765">
        <v>2</v>
      </c>
      <c r="Q765" t="str">
        <f t="shared" si="12"/>
        <v>12</v>
      </c>
    </row>
    <row r="766" spans="1:17" x14ac:dyDescent="0.25">
      <c r="A766">
        <v>765</v>
      </c>
      <c r="D766">
        <v>210.54062199999998</v>
      </c>
      <c r="E766" s="2">
        <v>2</v>
      </c>
      <c r="P766">
        <v>1</v>
      </c>
      <c r="Q766" t="str">
        <f t="shared" si="12"/>
        <v>2</v>
      </c>
    </row>
    <row r="767" spans="1:17" x14ac:dyDescent="0.25">
      <c r="A767">
        <v>766</v>
      </c>
      <c r="D767">
        <v>211.95927</v>
      </c>
      <c r="E767" s="2">
        <v>2</v>
      </c>
      <c r="P767">
        <v>1</v>
      </c>
      <c r="Q767" t="str">
        <f t="shared" si="12"/>
        <v>2</v>
      </c>
    </row>
    <row r="768" spans="1:17" x14ac:dyDescent="0.25">
      <c r="A768">
        <v>767</v>
      </c>
      <c r="D768">
        <v>210.57448499999998</v>
      </c>
      <c r="E768" s="2">
        <v>2</v>
      </c>
      <c r="P768">
        <v>1</v>
      </c>
      <c r="Q768" t="str">
        <f t="shared" si="12"/>
        <v>2</v>
      </c>
    </row>
    <row r="769" spans="1:17" x14ac:dyDescent="0.25">
      <c r="A769">
        <v>768</v>
      </c>
      <c r="D769">
        <v>210.57448499999998</v>
      </c>
      <c r="E769" s="2">
        <v>2</v>
      </c>
      <c r="P769">
        <v>1</v>
      </c>
      <c r="Q769" t="str">
        <f t="shared" si="12"/>
        <v>2</v>
      </c>
    </row>
    <row r="770" spans="1:17" x14ac:dyDescent="0.25">
      <c r="A770">
        <v>769</v>
      </c>
      <c r="H770">
        <v>212.447982</v>
      </c>
      <c r="I770" s="5">
        <v>4</v>
      </c>
      <c r="P770">
        <v>1</v>
      </c>
      <c r="Q770" t="str">
        <f t="shared" ref="Q770:Q833" si="13">CONCATENATE(C770,E770,G770,I770)</f>
        <v>4</v>
      </c>
    </row>
    <row r="771" spans="1:17" x14ac:dyDescent="0.25">
      <c r="A771">
        <v>770</v>
      </c>
      <c r="F771">
        <v>213.730796</v>
      </c>
      <c r="G771" s="3">
        <v>3</v>
      </c>
      <c r="H771">
        <v>212.38197600000001</v>
      </c>
      <c r="I771" s="5">
        <v>4</v>
      </c>
      <c r="P771">
        <v>2</v>
      </c>
      <c r="Q771" t="str">
        <f t="shared" si="13"/>
        <v>34</v>
      </c>
    </row>
    <row r="772" spans="1:17" x14ac:dyDescent="0.25">
      <c r="A772">
        <v>771</v>
      </c>
      <c r="F772">
        <v>213.69781699999999</v>
      </c>
      <c r="G772" s="3">
        <v>3</v>
      </c>
      <c r="H772">
        <v>212.40813600000001</v>
      </c>
      <c r="I772" s="5">
        <v>4</v>
      </c>
      <c r="P772">
        <v>2</v>
      </c>
      <c r="Q772" t="str">
        <f t="shared" si="13"/>
        <v>34</v>
      </c>
    </row>
    <row r="773" spans="1:17" x14ac:dyDescent="0.25">
      <c r="A773">
        <v>772</v>
      </c>
      <c r="F773">
        <v>213.65630400000001</v>
      </c>
      <c r="G773" s="3">
        <v>3</v>
      </c>
      <c r="H773">
        <v>212.461567</v>
      </c>
      <c r="I773" s="5">
        <v>4</v>
      </c>
      <c r="P773">
        <v>2</v>
      </c>
      <c r="Q773" t="str">
        <f t="shared" si="13"/>
        <v>34</v>
      </c>
    </row>
    <row r="774" spans="1:17" x14ac:dyDescent="0.25">
      <c r="A774">
        <v>773</v>
      </c>
      <c r="F774">
        <v>213.64943600000001</v>
      </c>
      <c r="G774" s="3">
        <v>3</v>
      </c>
      <c r="H774">
        <v>212.43571</v>
      </c>
      <c r="I774" s="5">
        <v>4</v>
      </c>
      <c r="P774">
        <v>2</v>
      </c>
      <c r="Q774" t="str">
        <f t="shared" si="13"/>
        <v>34</v>
      </c>
    </row>
    <row r="775" spans="1:17" x14ac:dyDescent="0.25">
      <c r="A775">
        <v>774</v>
      </c>
      <c r="F775">
        <v>213.64564799999999</v>
      </c>
      <c r="G775" s="3">
        <v>3</v>
      </c>
      <c r="H775">
        <v>212.41253</v>
      </c>
      <c r="I775" s="5">
        <v>4</v>
      </c>
      <c r="P775">
        <v>2</v>
      </c>
      <c r="Q775" t="str">
        <f t="shared" si="13"/>
        <v>34</v>
      </c>
    </row>
    <row r="776" spans="1:17" x14ac:dyDescent="0.25">
      <c r="A776">
        <v>775</v>
      </c>
      <c r="F776">
        <v>213.54262299999999</v>
      </c>
      <c r="G776" s="3">
        <v>3</v>
      </c>
      <c r="H776">
        <v>212.46606199999999</v>
      </c>
      <c r="I776" s="5">
        <v>4</v>
      </c>
      <c r="P776">
        <v>2</v>
      </c>
      <c r="Q776" t="str">
        <f t="shared" si="13"/>
        <v>34</v>
      </c>
    </row>
    <row r="777" spans="1:17" x14ac:dyDescent="0.25">
      <c r="A777">
        <v>776</v>
      </c>
      <c r="F777">
        <v>213.54524900000001</v>
      </c>
      <c r="G777" s="3">
        <v>3</v>
      </c>
      <c r="H777">
        <v>212.447982</v>
      </c>
      <c r="I777" s="5">
        <v>4</v>
      </c>
      <c r="P777">
        <v>2</v>
      </c>
      <c r="Q777" t="str">
        <f t="shared" si="13"/>
        <v>34</v>
      </c>
    </row>
    <row r="778" spans="1:17" x14ac:dyDescent="0.25">
      <c r="A778">
        <v>777</v>
      </c>
      <c r="F778">
        <v>213.730796</v>
      </c>
      <c r="G778" s="3">
        <v>3</v>
      </c>
      <c r="P778">
        <v>1</v>
      </c>
      <c r="Q778" t="str">
        <f t="shared" si="13"/>
        <v>3</v>
      </c>
    </row>
    <row r="779" spans="1:17" x14ac:dyDescent="0.25">
      <c r="A779">
        <v>778</v>
      </c>
      <c r="B779">
        <v>229.984207</v>
      </c>
      <c r="C779" s="4">
        <v>1</v>
      </c>
      <c r="P779">
        <v>1</v>
      </c>
      <c r="Q779" t="str">
        <f t="shared" si="13"/>
        <v>1</v>
      </c>
    </row>
    <row r="780" spans="1:17" x14ac:dyDescent="0.25">
      <c r="A780">
        <v>779</v>
      </c>
      <c r="B780">
        <v>229.98395600000001</v>
      </c>
      <c r="C780" s="4">
        <v>1</v>
      </c>
      <c r="P780">
        <v>1</v>
      </c>
      <c r="Q780" t="str">
        <f t="shared" si="13"/>
        <v>1</v>
      </c>
    </row>
    <row r="781" spans="1:17" x14ac:dyDescent="0.25">
      <c r="A781">
        <v>780</v>
      </c>
      <c r="B781">
        <v>229.99683400000001</v>
      </c>
      <c r="C781" s="4">
        <v>1</v>
      </c>
      <c r="P781">
        <v>1</v>
      </c>
      <c r="Q781" t="str">
        <f t="shared" si="13"/>
        <v>1</v>
      </c>
    </row>
    <row r="782" spans="1:17" x14ac:dyDescent="0.25">
      <c r="A782">
        <v>781</v>
      </c>
      <c r="B782">
        <v>229.993551</v>
      </c>
      <c r="C782" s="4">
        <v>1</v>
      </c>
      <c r="P782">
        <v>1</v>
      </c>
      <c r="Q782" t="str">
        <f t="shared" si="13"/>
        <v>1</v>
      </c>
    </row>
    <row r="783" spans="1:17" x14ac:dyDescent="0.25">
      <c r="A783">
        <v>782</v>
      </c>
      <c r="B783">
        <v>229.97052199999999</v>
      </c>
      <c r="C783" s="4">
        <v>1</v>
      </c>
      <c r="P783">
        <v>1</v>
      </c>
      <c r="Q783" t="str">
        <f t="shared" si="13"/>
        <v>1</v>
      </c>
    </row>
    <row r="784" spans="1:17" x14ac:dyDescent="0.25">
      <c r="A784">
        <v>783</v>
      </c>
      <c r="B784">
        <v>229.98577299999999</v>
      </c>
      <c r="C784" s="4">
        <v>1</v>
      </c>
      <c r="P784">
        <v>1</v>
      </c>
      <c r="Q784" t="str">
        <f t="shared" si="13"/>
        <v>1</v>
      </c>
    </row>
    <row r="785" spans="1:17" x14ac:dyDescent="0.25">
      <c r="A785">
        <v>784</v>
      </c>
      <c r="B785">
        <v>229.99269100000001</v>
      </c>
      <c r="C785" s="4">
        <v>1</v>
      </c>
      <c r="P785">
        <v>1</v>
      </c>
      <c r="Q785" t="str">
        <f t="shared" si="13"/>
        <v>1</v>
      </c>
    </row>
    <row r="786" spans="1:17" x14ac:dyDescent="0.25">
      <c r="A786">
        <v>785</v>
      </c>
      <c r="B786">
        <v>229.977541</v>
      </c>
      <c r="C786" s="4">
        <v>1</v>
      </c>
      <c r="D786">
        <v>236.99889999999999</v>
      </c>
      <c r="E786" s="2">
        <v>2</v>
      </c>
      <c r="P786">
        <v>2</v>
      </c>
      <c r="Q786" t="str">
        <f t="shared" si="13"/>
        <v>12</v>
      </c>
    </row>
    <row r="787" spans="1:17" x14ac:dyDescent="0.25">
      <c r="A787">
        <v>786</v>
      </c>
      <c r="B787">
        <v>229.94173499999999</v>
      </c>
      <c r="C787" s="4">
        <v>1</v>
      </c>
      <c r="D787">
        <v>236.900925</v>
      </c>
      <c r="E787" s="2">
        <v>2</v>
      </c>
      <c r="P787">
        <v>2</v>
      </c>
      <c r="Q787" t="str">
        <f t="shared" si="13"/>
        <v>12</v>
      </c>
    </row>
    <row r="788" spans="1:17" x14ac:dyDescent="0.25">
      <c r="A788">
        <v>787</v>
      </c>
      <c r="B788">
        <v>229.984207</v>
      </c>
      <c r="C788" s="4">
        <v>1</v>
      </c>
      <c r="D788">
        <v>236.94087200000001</v>
      </c>
      <c r="E788" s="2">
        <v>2</v>
      </c>
      <c r="P788">
        <v>2</v>
      </c>
      <c r="Q788" t="str">
        <f t="shared" si="13"/>
        <v>12</v>
      </c>
    </row>
    <row r="789" spans="1:17" x14ac:dyDescent="0.25">
      <c r="A789">
        <v>788</v>
      </c>
      <c r="D789">
        <v>236.954003</v>
      </c>
      <c r="E789" s="2">
        <v>2</v>
      </c>
      <c r="P789">
        <v>1</v>
      </c>
      <c r="Q789" t="str">
        <f t="shared" si="13"/>
        <v>2</v>
      </c>
    </row>
    <row r="790" spans="1:17" x14ac:dyDescent="0.25">
      <c r="A790">
        <v>789</v>
      </c>
      <c r="D790">
        <v>236.87158399999998</v>
      </c>
      <c r="E790" s="2">
        <v>2</v>
      </c>
      <c r="P790">
        <v>1</v>
      </c>
      <c r="Q790" t="str">
        <f t="shared" si="13"/>
        <v>2</v>
      </c>
    </row>
    <row r="791" spans="1:17" x14ac:dyDescent="0.25">
      <c r="A791">
        <v>790</v>
      </c>
      <c r="D791">
        <v>236.78431499999999</v>
      </c>
      <c r="E791" s="2">
        <v>2</v>
      </c>
      <c r="P791">
        <v>1</v>
      </c>
      <c r="Q791" t="str">
        <f t="shared" si="13"/>
        <v>2</v>
      </c>
    </row>
    <row r="792" spans="1:17" x14ac:dyDescent="0.25">
      <c r="A792">
        <v>791</v>
      </c>
      <c r="D792">
        <v>236.906935</v>
      </c>
      <c r="E792" s="2">
        <v>2</v>
      </c>
      <c r="P792">
        <v>1</v>
      </c>
      <c r="Q792" t="str">
        <f t="shared" si="13"/>
        <v>2</v>
      </c>
    </row>
    <row r="793" spans="1:17" x14ac:dyDescent="0.25">
      <c r="A793">
        <v>792</v>
      </c>
      <c r="D793">
        <v>236.99889999999999</v>
      </c>
      <c r="E793" s="2">
        <v>2</v>
      </c>
      <c r="P793">
        <v>1</v>
      </c>
      <c r="Q793" t="str">
        <f t="shared" si="13"/>
        <v>2</v>
      </c>
    </row>
    <row r="794" spans="1:17" x14ac:dyDescent="0.25">
      <c r="A794">
        <v>793</v>
      </c>
      <c r="F794">
        <v>237.656746</v>
      </c>
      <c r="G794" s="3">
        <v>3</v>
      </c>
      <c r="H794">
        <v>237.24403999999998</v>
      </c>
      <c r="I794" s="5">
        <v>4</v>
      </c>
      <c r="P794">
        <v>2</v>
      </c>
      <c r="Q794" t="str">
        <f t="shared" si="13"/>
        <v>34</v>
      </c>
    </row>
    <row r="795" spans="1:17" x14ac:dyDescent="0.25">
      <c r="A795">
        <v>794</v>
      </c>
      <c r="F795">
        <v>237.63316</v>
      </c>
      <c r="G795" s="3">
        <v>3</v>
      </c>
      <c r="H795">
        <v>237.226313</v>
      </c>
      <c r="I795" s="5">
        <v>4</v>
      </c>
      <c r="P795">
        <v>2</v>
      </c>
      <c r="Q795" t="str">
        <f t="shared" si="13"/>
        <v>34</v>
      </c>
    </row>
    <row r="796" spans="1:17" x14ac:dyDescent="0.25">
      <c r="A796">
        <v>795</v>
      </c>
      <c r="F796">
        <v>237.63250400000001</v>
      </c>
      <c r="G796" s="3">
        <v>3</v>
      </c>
      <c r="H796">
        <v>237.249897</v>
      </c>
      <c r="I796" s="5">
        <v>4</v>
      </c>
      <c r="P796">
        <v>2</v>
      </c>
      <c r="Q796" t="str">
        <f t="shared" si="13"/>
        <v>34</v>
      </c>
    </row>
    <row r="797" spans="1:17" x14ac:dyDescent="0.25">
      <c r="A797">
        <v>796</v>
      </c>
      <c r="F797">
        <v>237.624979</v>
      </c>
      <c r="G797" s="3">
        <v>3</v>
      </c>
      <c r="H797">
        <v>237.275856</v>
      </c>
      <c r="I797" s="5">
        <v>4</v>
      </c>
      <c r="P797">
        <v>2</v>
      </c>
      <c r="Q797" t="str">
        <f t="shared" si="13"/>
        <v>34</v>
      </c>
    </row>
    <row r="798" spans="1:17" x14ac:dyDescent="0.25">
      <c r="A798">
        <v>797</v>
      </c>
      <c r="F798">
        <v>237.63422</v>
      </c>
      <c r="G798" s="3">
        <v>3</v>
      </c>
      <c r="H798">
        <v>237.28171599999999</v>
      </c>
      <c r="I798" s="5">
        <v>4</v>
      </c>
      <c r="P798">
        <v>2</v>
      </c>
      <c r="Q798" t="str">
        <f t="shared" si="13"/>
        <v>34</v>
      </c>
    </row>
    <row r="799" spans="1:17" x14ac:dyDescent="0.25">
      <c r="A799">
        <v>798</v>
      </c>
      <c r="F799">
        <v>237.63548499999999</v>
      </c>
      <c r="G799" s="3">
        <v>3</v>
      </c>
      <c r="H799">
        <v>237.29161300000001</v>
      </c>
      <c r="I799" s="5">
        <v>4</v>
      </c>
      <c r="P799">
        <v>2</v>
      </c>
      <c r="Q799" t="str">
        <f t="shared" si="13"/>
        <v>34</v>
      </c>
    </row>
    <row r="800" spans="1:17" x14ac:dyDescent="0.25">
      <c r="A800">
        <v>799</v>
      </c>
      <c r="F800">
        <v>237.667351</v>
      </c>
      <c r="G800" s="3">
        <v>3</v>
      </c>
      <c r="H800">
        <v>237.27550099999999</v>
      </c>
      <c r="I800" s="5">
        <v>4</v>
      </c>
      <c r="P800">
        <v>2</v>
      </c>
      <c r="Q800" t="str">
        <f t="shared" si="13"/>
        <v>34</v>
      </c>
    </row>
    <row r="801" spans="1:17" x14ac:dyDescent="0.25">
      <c r="A801">
        <v>800</v>
      </c>
      <c r="B801">
        <v>254.90540899999999</v>
      </c>
      <c r="C801" s="4">
        <v>1</v>
      </c>
      <c r="F801">
        <v>237.68315899999999</v>
      </c>
      <c r="G801" s="3">
        <v>3</v>
      </c>
      <c r="H801">
        <v>237.250654</v>
      </c>
      <c r="I801" s="5">
        <v>4</v>
      </c>
      <c r="P801">
        <v>3</v>
      </c>
      <c r="Q801" t="str">
        <f t="shared" si="13"/>
        <v>134</v>
      </c>
    </row>
    <row r="802" spans="1:17" x14ac:dyDescent="0.25">
      <c r="A802">
        <v>801</v>
      </c>
      <c r="B802">
        <v>254.87571500000001</v>
      </c>
      <c r="C802" s="4">
        <v>1</v>
      </c>
      <c r="F802">
        <v>237.72204600000001</v>
      </c>
      <c r="G802" s="3">
        <v>3</v>
      </c>
      <c r="H802">
        <v>237.23505</v>
      </c>
      <c r="I802" s="5">
        <v>4</v>
      </c>
      <c r="P802">
        <v>3</v>
      </c>
      <c r="Q802" t="str">
        <f t="shared" si="13"/>
        <v>134</v>
      </c>
    </row>
    <row r="803" spans="1:17" x14ac:dyDescent="0.25">
      <c r="A803">
        <v>802</v>
      </c>
      <c r="B803">
        <v>254.85611900000001</v>
      </c>
      <c r="C803" s="4">
        <v>1</v>
      </c>
      <c r="F803">
        <v>237.656746</v>
      </c>
      <c r="G803" s="3">
        <v>3</v>
      </c>
      <c r="H803">
        <v>237.24403999999998</v>
      </c>
      <c r="I803" s="5">
        <v>4</v>
      </c>
      <c r="P803">
        <v>3</v>
      </c>
      <c r="Q803" t="str">
        <f t="shared" si="13"/>
        <v>134</v>
      </c>
    </row>
    <row r="804" spans="1:17" x14ac:dyDescent="0.25">
      <c r="A804">
        <v>803</v>
      </c>
      <c r="B804">
        <v>254.894755</v>
      </c>
      <c r="C804" s="4">
        <v>1</v>
      </c>
      <c r="P804">
        <v>1</v>
      </c>
      <c r="Q804" t="str">
        <f t="shared" si="13"/>
        <v>1</v>
      </c>
    </row>
    <row r="805" spans="1:17" x14ac:dyDescent="0.25">
      <c r="A805">
        <v>804</v>
      </c>
      <c r="B805">
        <v>254.88081599999998</v>
      </c>
      <c r="C805" s="4">
        <v>1</v>
      </c>
      <c r="P805">
        <v>1</v>
      </c>
      <c r="Q805" t="str">
        <f t="shared" si="13"/>
        <v>1</v>
      </c>
    </row>
    <row r="806" spans="1:17" x14ac:dyDescent="0.25">
      <c r="A806">
        <v>805</v>
      </c>
      <c r="B806">
        <v>254.868696</v>
      </c>
      <c r="C806" s="4">
        <v>1</v>
      </c>
      <c r="P806">
        <v>1</v>
      </c>
      <c r="Q806" t="str">
        <f t="shared" si="13"/>
        <v>1</v>
      </c>
    </row>
    <row r="807" spans="1:17" x14ac:dyDescent="0.25">
      <c r="A807">
        <v>806</v>
      </c>
      <c r="B807">
        <v>254.86940199999998</v>
      </c>
      <c r="C807" s="4">
        <v>1</v>
      </c>
      <c r="P807">
        <v>1</v>
      </c>
      <c r="Q807" t="str">
        <f t="shared" si="13"/>
        <v>1</v>
      </c>
    </row>
    <row r="808" spans="1:17" x14ac:dyDescent="0.25">
      <c r="A808">
        <v>807</v>
      </c>
      <c r="B808">
        <v>254.86924999999999</v>
      </c>
      <c r="C808" s="4">
        <v>1</v>
      </c>
      <c r="P808">
        <v>1</v>
      </c>
      <c r="Q808" t="str">
        <f t="shared" si="13"/>
        <v>1</v>
      </c>
    </row>
    <row r="809" spans="1:17" x14ac:dyDescent="0.25">
      <c r="A809">
        <v>808</v>
      </c>
      <c r="B809">
        <v>254.90127000000001</v>
      </c>
      <c r="C809" s="4">
        <v>1</v>
      </c>
      <c r="D809">
        <v>260.35487999999998</v>
      </c>
      <c r="E809" s="2">
        <v>2</v>
      </c>
      <c r="P809">
        <v>2</v>
      </c>
      <c r="Q809" t="str">
        <f t="shared" si="13"/>
        <v>12</v>
      </c>
    </row>
    <row r="810" spans="1:17" x14ac:dyDescent="0.25">
      <c r="A810">
        <v>809</v>
      </c>
      <c r="B810">
        <v>254.90147200000001</v>
      </c>
      <c r="C810" s="4">
        <v>1</v>
      </c>
      <c r="D810">
        <v>260.30831699999999</v>
      </c>
      <c r="E810" s="2">
        <v>2</v>
      </c>
      <c r="P810">
        <v>2</v>
      </c>
      <c r="Q810" t="str">
        <f t="shared" si="13"/>
        <v>12</v>
      </c>
    </row>
    <row r="811" spans="1:17" x14ac:dyDescent="0.25">
      <c r="A811">
        <v>810</v>
      </c>
      <c r="B811">
        <v>254.962378</v>
      </c>
      <c r="C811" s="4">
        <v>1</v>
      </c>
      <c r="D811">
        <v>260.39881700000001</v>
      </c>
      <c r="E811" s="2">
        <v>2</v>
      </c>
      <c r="P811">
        <v>2</v>
      </c>
      <c r="Q811" t="str">
        <f t="shared" si="13"/>
        <v>12</v>
      </c>
    </row>
    <row r="812" spans="1:17" x14ac:dyDescent="0.25">
      <c r="A812">
        <v>811</v>
      </c>
      <c r="B812">
        <v>254.90540899999999</v>
      </c>
      <c r="C812" s="4">
        <v>1</v>
      </c>
      <c r="D812">
        <v>260.38346300000001</v>
      </c>
      <c r="E812" s="2">
        <v>2</v>
      </c>
      <c r="P812">
        <v>2</v>
      </c>
      <c r="Q812" t="str">
        <f t="shared" si="13"/>
        <v>12</v>
      </c>
    </row>
    <row r="813" spans="1:17" x14ac:dyDescent="0.25">
      <c r="A813">
        <v>812</v>
      </c>
      <c r="D813">
        <v>260.35558500000002</v>
      </c>
      <c r="E813" s="2">
        <v>2</v>
      </c>
      <c r="P813">
        <v>1</v>
      </c>
      <c r="Q813" t="str">
        <f t="shared" si="13"/>
        <v>2</v>
      </c>
    </row>
    <row r="814" spans="1:17" x14ac:dyDescent="0.25">
      <c r="A814">
        <v>813</v>
      </c>
      <c r="D814">
        <v>260.35487999999998</v>
      </c>
      <c r="E814" s="2">
        <v>2</v>
      </c>
      <c r="J814">
        <v>235.89819900000001</v>
      </c>
      <c r="K814" t="s">
        <v>22</v>
      </c>
      <c r="Q814" t="str">
        <f t="shared" si="13"/>
        <v>2</v>
      </c>
    </row>
    <row r="815" spans="1:17" x14ac:dyDescent="0.25">
      <c r="A815">
        <v>814</v>
      </c>
      <c r="Q815" t="str">
        <f t="shared" si="13"/>
        <v/>
      </c>
    </row>
    <row r="816" spans="1:17" x14ac:dyDescent="0.25">
      <c r="A816">
        <v>815</v>
      </c>
      <c r="J816">
        <v>38.876694000000001</v>
      </c>
      <c r="K816" t="s">
        <v>22</v>
      </c>
      <c r="Q816" t="str">
        <f t="shared" si="13"/>
        <v/>
      </c>
    </row>
    <row r="817" spans="1:17" x14ac:dyDescent="0.25">
      <c r="A817">
        <v>816</v>
      </c>
      <c r="B817">
        <v>52.769610999999998</v>
      </c>
      <c r="C817" s="4">
        <v>1</v>
      </c>
      <c r="D817">
        <v>53.894863000000001</v>
      </c>
      <c r="E817" s="2">
        <v>2</v>
      </c>
      <c r="P817">
        <v>2</v>
      </c>
      <c r="Q817" t="str">
        <f t="shared" si="13"/>
        <v>12</v>
      </c>
    </row>
    <row r="818" spans="1:17" x14ac:dyDescent="0.25">
      <c r="A818">
        <v>817</v>
      </c>
      <c r="B818">
        <v>52.772185999999998</v>
      </c>
      <c r="C818" s="4">
        <v>1</v>
      </c>
      <c r="D818">
        <v>53.939594</v>
      </c>
      <c r="E818" s="2">
        <v>2</v>
      </c>
      <c r="P818">
        <v>2</v>
      </c>
      <c r="Q818" t="str">
        <f t="shared" si="13"/>
        <v>12</v>
      </c>
    </row>
    <row r="819" spans="1:17" x14ac:dyDescent="0.25">
      <c r="A819">
        <v>818</v>
      </c>
      <c r="B819">
        <v>52.765555999999997</v>
      </c>
      <c r="C819" s="4">
        <v>1</v>
      </c>
      <c r="D819">
        <v>53.894283000000001</v>
      </c>
      <c r="E819" s="2">
        <v>2</v>
      </c>
      <c r="P819">
        <v>2</v>
      </c>
      <c r="Q819" t="str">
        <f t="shared" si="13"/>
        <v>12</v>
      </c>
    </row>
    <row r="820" spans="1:17" x14ac:dyDescent="0.25">
      <c r="A820">
        <v>819</v>
      </c>
      <c r="B820">
        <v>52.735771</v>
      </c>
      <c r="C820" s="4">
        <v>1</v>
      </c>
      <c r="D820">
        <v>53.979014999999997</v>
      </c>
      <c r="E820" s="2">
        <v>2</v>
      </c>
      <c r="P820">
        <v>2</v>
      </c>
      <c r="Q820" t="str">
        <f t="shared" si="13"/>
        <v>12</v>
      </c>
    </row>
    <row r="821" spans="1:17" x14ac:dyDescent="0.25">
      <c r="A821">
        <v>820</v>
      </c>
      <c r="B821">
        <v>52.742348</v>
      </c>
      <c r="C821" s="4">
        <v>1</v>
      </c>
      <c r="D821">
        <v>53.989699999999999</v>
      </c>
      <c r="E821" s="2">
        <v>2</v>
      </c>
      <c r="P821">
        <v>2</v>
      </c>
      <c r="Q821" t="str">
        <f t="shared" si="13"/>
        <v>12</v>
      </c>
    </row>
    <row r="822" spans="1:17" x14ac:dyDescent="0.25">
      <c r="A822">
        <v>821</v>
      </c>
      <c r="B822">
        <v>52.769610999999998</v>
      </c>
      <c r="C822" s="4">
        <v>1</v>
      </c>
      <c r="D822">
        <v>53.961753999999999</v>
      </c>
      <c r="E822" s="2">
        <v>2</v>
      </c>
      <c r="P822">
        <v>2</v>
      </c>
      <c r="Q822" t="str">
        <f t="shared" si="13"/>
        <v>12</v>
      </c>
    </row>
    <row r="823" spans="1:17" x14ac:dyDescent="0.25">
      <c r="A823">
        <v>822</v>
      </c>
      <c r="B823">
        <v>52.769610999999998</v>
      </c>
      <c r="C823" s="4">
        <v>1</v>
      </c>
      <c r="D823">
        <v>53.894863000000001</v>
      </c>
      <c r="E823" s="2">
        <v>2</v>
      </c>
      <c r="P823">
        <v>2</v>
      </c>
      <c r="Q823" t="str">
        <f t="shared" si="13"/>
        <v>12</v>
      </c>
    </row>
    <row r="824" spans="1:17" x14ac:dyDescent="0.25">
      <c r="A824">
        <v>823</v>
      </c>
      <c r="D824">
        <v>53.894863000000001</v>
      </c>
      <c r="E824" s="2">
        <v>2</v>
      </c>
      <c r="P824">
        <v>1</v>
      </c>
      <c r="Q824" t="str">
        <f t="shared" si="13"/>
        <v>2</v>
      </c>
    </row>
    <row r="825" spans="1:17" x14ac:dyDescent="0.25">
      <c r="A825">
        <v>824</v>
      </c>
      <c r="F825">
        <v>55.540562000000001</v>
      </c>
      <c r="G825" s="3">
        <v>3</v>
      </c>
      <c r="H825">
        <v>54.527034999999998</v>
      </c>
      <c r="I825" s="5">
        <v>4</v>
      </c>
      <c r="P825">
        <v>2</v>
      </c>
      <c r="Q825" t="str">
        <f t="shared" si="13"/>
        <v>34</v>
      </c>
    </row>
    <row r="826" spans="1:17" x14ac:dyDescent="0.25">
      <c r="A826">
        <v>825</v>
      </c>
      <c r="F826">
        <v>55.543242999999997</v>
      </c>
      <c r="G826" s="3">
        <v>3</v>
      </c>
      <c r="H826">
        <v>54.453991000000002</v>
      </c>
      <c r="I826" s="5">
        <v>4</v>
      </c>
      <c r="P826">
        <v>2</v>
      </c>
      <c r="Q826" t="str">
        <f t="shared" si="13"/>
        <v>34</v>
      </c>
    </row>
    <row r="827" spans="1:17" x14ac:dyDescent="0.25">
      <c r="A827">
        <v>826</v>
      </c>
      <c r="F827">
        <v>55.539878999999999</v>
      </c>
      <c r="G827" s="3">
        <v>3</v>
      </c>
      <c r="H827">
        <v>54.496197000000002</v>
      </c>
      <c r="I827" s="5">
        <v>4</v>
      </c>
      <c r="P827">
        <v>2</v>
      </c>
      <c r="Q827" t="str">
        <f t="shared" si="13"/>
        <v>34</v>
      </c>
    </row>
    <row r="828" spans="1:17" x14ac:dyDescent="0.25">
      <c r="A828">
        <v>827</v>
      </c>
      <c r="F828">
        <v>55.537982999999997</v>
      </c>
      <c r="G828" s="3">
        <v>3</v>
      </c>
      <c r="H828">
        <v>54.538829999999997</v>
      </c>
      <c r="I828" s="5">
        <v>4</v>
      </c>
      <c r="P828">
        <v>2</v>
      </c>
      <c r="Q828" t="str">
        <f t="shared" si="13"/>
        <v>34</v>
      </c>
    </row>
    <row r="829" spans="1:17" x14ac:dyDescent="0.25">
      <c r="A829">
        <v>828</v>
      </c>
      <c r="F829">
        <v>55.518669000000003</v>
      </c>
      <c r="G829" s="3">
        <v>3</v>
      </c>
      <c r="H829">
        <v>54.566035999999997</v>
      </c>
      <c r="I829" s="5">
        <v>4</v>
      </c>
      <c r="P829">
        <v>2</v>
      </c>
      <c r="Q829" t="str">
        <f t="shared" si="13"/>
        <v>34</v>
      </c>
    </row>
    <row r="830" spans="1:17" x14ac:dyDescent="0.25">
      <c r="A830">
        <v>829</v>
      </c>
      <c r="F830">
        <v>55.558295999999999</v>
      </c>
      <c r="G830" s="3">
        <v>3</v>
      </c>
      <c r="H830">
        <v>54.524932999999997</v>
      </c>
      <c r="I830" s="5">
        <v>4</v>
      </c>
      <c r="P830">
        <v>2</v>
      </c>
      <c r="Q830" t="str">
        <f t="shared" si="13"/>
        <v>34</v>
      </c>
    </row>
    <row r="831" spans="1:17" x14ac:dyDescent="0.25">
      <c r="A831">
        <v>830</v>
      </c>
      <c r="F831">
        <v>55.586348999999998</v>
      </c>
      <c r="G831" s="3">
        <v>3</v>
      </c>
      <c r="H831">
        <v>54.527034999999998</v>
      </c>
      <c r="I831" s="5">
        <v>4</v>
      </c>
      <c r="P831">
        <v>2</v>
      </c>
      <c r="Q831" t="str">
        <f t="shared" si="13"/>
        <v>34</v>
      </c>
    </row>
    <row r="832" spans="1:17" x14ac:dyDescent="0.25">
      <c r="A832">
        <v>831</v>
      </c>
      <c r="F832">
        <v>55.540562000000001</v>
      </c>
      <c r="G832" s="3">
        <v>3</v>
      </c>
      <c r="P832">
        <v>1</v>
      </c>
      <c r="Q832" t="str">
        <f t="shared" si="13"/>
        <v>3</v>
      </c>
    </row>
    <row r="833" spans="1:17" x14ac:dyDescent="0.25">
      <c r="A833">
        <v>832</v>
      </c>
      <c r="P833">
        <v>0</v>
      </c>
      <c r="Q833" t="str">
        <f t="shared" si="13"/>
        <v/>
      </c>
    </row>
    <row r="834" spans="1:17" x14ac:dyDescent="0.25">
      <c r="A834">
        <v>833</v>
      </c>
      <c r="P834">
        <v>0</v>
      </c>
      <c r="Q834" t="str">
        <f t="shared" ref="Q834:Q897" si="14">CONCATENATE(C834,E834,G834,I834)</f>
        <v/>
      </c>
    </row>
    <row r="835" spans="1:17" x14ac:dyDescent="0.25">
      <c r="A835">
        <v>834</v>
      </c>
      <c r="P835">
        <v>0</v>
      </c>
      <c r="Q835" t="str">
        <f t="shared" si="14"/>
        <v/>
      </c>
    </row>
    <row r="836" spans="1:17" x14ac:dyDescent="0.25">
      <c r="A836">
        <v>835</v>
      </c>
      <c r="P836">
        <v>0</v>
      </c>
      <c r="Q836" t="str">
        <f t="shared" si="14"/>
        <v/>
      </c>
    </row>
    <row r="837" spans="1:17" x14ac:dyDescent="0.25">
      <c r="A837">
        <v>836</v>
      </c>
      <c r="P837">
        <v>0</v>
      </c>
      <c r="Q837" t="str">
        <f t="shared" si="14"/>
        <v/>
      </c>
    </row>
    <row r="838" spans="1:17" x14ac:dyDescent="0.25">
      <c r="A838">
        <v>837</v>
      </c>
      <c r="P838">
        <v>0</v>
      </c>
      <c r="Q838" t="str">
        <f t="shared" si="14"/>
        <v/>
      </c>
    </row>
    <row r="839" spans="1:17" x14ac:dyDescent="0.25">
      <c r="A839">
        <v>838</v>
      </c>
      <c r="B839">
        <v>80.767680000000013</v>
      </c>
      <c r="C839" s="4">
        <v>1</v>
      </c>
      <c r="P839">
        <v>1</v>
      </c>
      <c r="Q839" t="str">
        <f t="shared" si="14"/>
        <v>1</v>
      </c>
    </row>
    <row r="840" spans="1:17" x14ac:dyDescent="0.25">
      <c r="A840">
        <v>839</v>
      </c>
      <c r="B840">
        <v>80.775979000000007</v>
      </c>
      <c r="C840" s="4">
        <v>1</v>
      </c>
      <c r="P840">
        <v>1</v>
      </c>
      <c r="Q840" t="str">
        <f t="shared" si="14"/>
        <v>1</v>
      </c>
    </row>
    <row r="841" spans="1:17" x14ac:dyDescent="0.25">
      <c r="A841">
        <v>840</v>
      </c>
      <c r="B841">
        <v>80.787113000000005</v>
      </c>
      <c r="C841" s="4">
        <v>1</v>
      </c>
      <c r="D841">
        <v>83.404226000000008</v>
      </c>
      <c r="E841" s="2">
        <v>2</v>
      </c>
      <c r="P841">
        <v>2</v>
      </c>
      <c r="Q841" t="str">
        <f t="shared" si="14"/>
        <v>12</v>
      </c>
    </row>
    <row r="842" spans="1:17" x14ac:dyDescent="0.25">
      <c r="A842">
        <v>841</v>
      </c>
      <c r="B842">
        <v>80.770206000000002</v>
      </c>
      <c r="C842" s="4">
        <v>1</v>
      </c>
      <c r="D842">
        <v>83.404226000000008</v>
      </c>
      <c r="E842" s="2">
        <v>2</v>
      </c>
      <c r="P842">
        <v>2</v>
      </c>
      <c r="Q842" t="str">
        <f t="shared" si="14"/>
        <v>12</v>
      </c>
    </row>
    <row r="843" spans="1:17" x14ac:dyDescent="0.25">
      <c r="A843">
        <v>842</v>
      </c>
      <c r="B843">
        <v>80.781958000000003</v>
      </c>
      <c r="C843" s="4">
        <v>1</v>
      </c>
      <c r="D843">
        <v>83.404226000000008</v>
      </c>
      <c r="E843" s="2">
        <v>2</v>
      </c>
      <c r="P843">
        <v>2</v>
      </c>
      <c r="Q843" t="str">
        <f t="shared" si="14"/>
        <v>12</v>
      </c>
    </row>
    <row r="844" spans="1:17" x14ac:dyDescent="0.25">
      <c r="A844">
        <v>843</v>
      </c>
      <c r="B844">
        <v>80.767680000000013</v>
      </c>
      <c r="C844" s="4">
        <v>1</v>
      </c>
      <c r="D844">
        <v>83.404226000000008</v>
      </c>
      <c r="E844" s="2">
        <v>2</v>
      </c>
      <c r="P844">
        <v>2</v>
      </c>
      <c r="Q844" t="str">
        <f t="shared" si="14"/>
        <v>12</v>
      </c>
    </row>
    <row r="845" spans="1:17" x14ac:dyDescent="0.25">
      <c r="A845">
        <v>844</v>
      </c>
      <c r="B845">
        <v>80.767680000000013</v>
      </c>
      <c r="C845" s="4">
        <v>1</v>
      </c>
      <c r="D845">
        <v>83.404226000000008</v>
      </c>
      <c r="E845" s="2">
        <v>2</v>
      </c>
      <c r="P845">
        <v>2</v>
      </c>
      <c r="Q845" t="str">
        <f t="shared" si="14"/>
        <v>12</v>
      </c>
    </row>
    <row r="846" spans="1:17" x14ac:dyDescent="0.25">
      <c r="A846">
        <v>845</v>
      </c>
      <c r="D846">
        <v>83.404226000000008</v>
      </c>
      <c r="E846" s="2">
        <v>2</v>
      </c>
      <c r="P846">
        <v>1</v>
      </c>
      <c r="Q846" t="str">
        <f t="shared" si="14"/>
        <v>2</v>
      </c>
    </row>
    <row r="847" spans="1:17" x14ac:dyDescent="0.25">
      <c r="A847">
        <v>846</v>
      </c>
      <c r="H847">
        <v>83.384742000000003</v>
      </c>
      <c r="I847" s="5">
        <v>4</v>
      </c>
      <c r="P847">
        <v>1</v>
      </c>
      <c r="Q847" t="str">
        <f t="shared" si="14"/>
        <v>4</v>
      </c>
    </row>
    <row r="848" spans="1:17" x14ac:dyDescent="0.25">
      <c r="A848">
        <v>847</v>
      </c>
      <c r="F848">
        <v>85.265618000000003</v>
      </c>
      <c r="G848" s="3">
        <v>3</v>
      </c>
      <c r="H848">
        <v>83.837938000000008</v>
      </c>
      <c r="I848" s="5">
        <v>4</v>
      </c>
      <c r="P848">
        <v>2</v>
      </c>
      <c r="Q848" t="str">
        <f t="shared" si="14"/>
        <v>34</v>
      </c>
    </row>
    <row r="849" spans="1:17" x14ac:dyDescent="0.25">
      <c r="A849">
        <v>848</v>
      </c>
      <c r="F849">
        <v>85.208041000000009</v>
      </c>
      <c r="G849" s="3">
        <v>3</v>
      </c>
      <c r="H849">
        <v>83.863555000000005</v>
      </c>
      <c r="I849" s="5">
        <v>4</v>
      </c>
      <c r="P849">
        <v>2</v>
      </c>
      <c r="Q849" t="str">
        <f t="shared" si="14"/>
        <v>34</v>
      </c>
    </row>
    <row r="850" spans="1:17" x14ac:dyDescent="0.25">
      <c r="A850">
        <v>849</v>
      </c>
      <c r="F850">
        <v>85.209586999999999</v>
      </c>
      <c r="G850" s="3">
        <v>3</v>
      </c>
      <c r="H850">
        <v>83.759328000000011</v>
      </c>
      <c r="I850" s="5">
        <v>4</v>
      </c>
      <c r="P850">
        <v>2</v>
      </c>
      <c r="Q850" t="str">
        <f t="shared" si="14"/>
        <v>34</v>
      </c>
    </row>
    <row r="851" spans="1:17" x14ac:dyDescent="0.25">
      <c r="A851">
        <v>850</v>
      </c>
      <c r="F851">
        <v>85.239380000000011</v>
      </c>
      <c r="G851" s="3">
        <v>3</v>
      </c>
      <c r="H851">
        <v>83.770309000000012</v>
      </c>
      <c r="I851" s="5">
        <v>4</v>
      </c>
      <c r="P851">
        <v>2</v>
      </c>
      <c r="Q851" t="str">
        <f t="shared" si="14"/>
        <v>34</v>
      </c>
    </row>
    <row r="852" spans="1:17" x14ac:dyDescent="0.25">
      <c r="A852">
        <v>851</v>
      </c>
      <c r="F852">
        <v>85.214483999999999</v>
      </c>
      <c r="G852" s="3">
        <v>3</v>
      </c>
      <c r="H852">
        <v>83.781031000000013</v>
      </c>
      <c r="I852" s="5">
        <v>4</v>
      </c>
      <c r="P852">
        <v>2</v>
      </c>
      <c r="Q852" t="str">
        <f t="shared" si="14"/>
        <v>34</v>
      </c>
    </row>
    <row r="853" spans="1:17" x14ac:dyDescent="0.25">
      <c r="A853">
        <v>852</v>
      </c>
      <c r="F853">
        <v>85.193247000000014</v>
      </c>
      <c r="G853" s="3">
        <v>3</v>
      </c>
      <c r="H853">
        <v>83.912834000000004</v>
      </c>
      <c r="I853" s="5">
        <v>4</v>
      </c>
      <c r="P853">
        <v>2</v>
      </c>
      <c r="Q853" t="str">
        <f t="shared" si="14"/>
        <v>34</v>
      </c>
    </row>
    <row r="854" spans="1:17" x14ac:dyDescent="0.25">
      <c r="A854">
        <v>853</v>
      </c>
      <c r="F854">
        <v>85.193453000000005</v>
      </c>
      <c r="G854" s="3">
        <v>3</v>
      </c>
      <c r="H854">
        <v>83.837938000000008</v>
      </c>
      <c r="I854" s="5">
        <v>4</v>
      </c>
      <c r="P854">
        <v>2</v>
      </c>
      <c r="Q854" t="str">
        <f t="shared" si="14"/>
        <v>34</v>
      </c>
    </row>
    <row r="855" spans="1:17" x14ac:dyDescent="0.25">
      <c r="A855">
        <v>854</v>
      </c>
      <c r="F855">
        <v>85.285102000000009</v>
      </c>
      <c r="G855" s="3">
        <v>3</v>
      </c>
      <c r="P855">
        <v>1</v>
      </c>
      <c r="Q855" t="str">
        <f t="shared" si="14"/>
        <v>3</v>
      </c>
    </row>
    <row r="856" spans="1:17" x14ac:dyDescent="0.25">
      <c r="A856">
        <v>855</v>
      </c>
      <c r="P856">
        <v>0</v>
      </c>
      <c r="Q856" t="str">
        <f t="shared" si="14"/>
        <v/>
      </c>
    </row>
    <row r="857" spans="1:17" x14ac:dyDescent="0.25">
      <c r="A857">
        <v>856</v>
      </c>
      <c r="P857">
        <v>0</v>
      </c>
      <c r="Q857" t="str">
        <f t="shared" si="14"/>
        <v/>
      </c>
    </row>
    <row r="858" spans="1:17" x14ac:dyDescent="0.25">
      <c r="A858">
        <v>857</v>
      </c>
      <c r="B858">
        <v>109.16371000000001</v>
      </c>
      <c r="C858" s="4">
        <v>1</v>
      </c>
      <c r="P858">
        <v>1</v>
      </c>
      <c r="Q858" t="str">
        <f t="shared" si="14"/>
        <v>1</v>
      </c>
    </row>
    <row r="859" spans="1:17" x14ac:dyDescent="0.25">
      <c r="A859">
        <v>858</v>
      </c>
      <c r="B859">
        <v>109.22824700000001</v>
      </c>
      <c r="C859" s="4">
        <v>1</v>
      </c>
      <c r="P859">
        <v>1</v>
      </c>
      <c r="Q859" t="str">
        <f t="shared" si="14"/>
        <v>1</v>
      </c>
    </row>
    <row r="860" spans="1:17" x14ac:dyDescent="0.25">
      <c r="A860">
        <v>859</v>
      </c>
      <c r="B860">
        <v>109.172678</v>
      </c>
      <c r="C860" s="4">
        <v>1</v>
      </c>
      <c r="P860">
        <v>1</v>
      </c>
      <c r="Q860" t="str">
        <f t="shared" si="14"/>
        <v>1</v>
      </c>
    </row>
    <row r="861" spans="1:17" x14ac:dyDescent="0.25">
      <c r="A861">
        <v>860</v>
      </c>
      <c r="B861">
        <v>109.178866</v>
      </c>
      <c r="C861" s="4">
        <v>1</v>
      </c>
      <c r="D861">
        <v>112.54221600000001</v>
      </c>
      <c r="E861" s="2">
        <v>2</v>
      </c>
      <c r="P861">
        <v>2</v>
      </c>
      <c r="Q861" t="str">
        <f t="shared" si="14"/>
        <v>12</v>
      </c>
    </row>
    <row r="862" spans="1:17" x14ac:dyDescent="0.25">
      <c r="A862">
        <v>861</v>
      </c>
      <c r="B862">
        <v>109.16185200000001</v>
      </c>
      <c r="C862" s="4">
        <v>1</v>
      </c>
      <c r="D862">
        <v>112.534121</v>
      </c>
      <c r="E862" s="2">
        <v>2</v>
      </c>
      <c r="P862">
        <v>2</v>
      </c>
      <c r="Q862" t="str">
        <f t="shared" si="14"/>
        <v>12</v>
      </c>
    </row>
    <row r="863" spans="1:17" x14ac:dyDescent="0.25">
      <c r="A863">
        <v>862</v>
      </c>
      <c r="B863">
        <v>109.17330000000001</v>
      </c>
      <c r="C863" s="4">
        <v>1</v>
      </c>
      <c r="D863">
        <v>112.55809300000001</v>
      </c>
      <c r="E863" s="2">
        <v>2</v>
      </c>
      <c r="P863">
        <v>2</v>
      </c>
      <c r="Q863" t="str">
        <f t="shared" si="14"/>
        <v>12</v>
      </c>
    </row>
    <row r="864" spans="1:17" x14ac:dyDescent="0.25">
      <c r="A864">
        <v>863</v>
      </c>
      <c r="B864">
        <v>109.16371000000001</v>
      </c>
      <c r="C864" s="4">
        <v>1</v>
      </c>
      <c r="D864">
        <v>112.57139100000001</v>
      </c>
      <c r="E864" s="2">
        <v>2</v>
      </c>
      <c r="P864">
        <v>2</v>
      </c>
      <c r="Q864" t="str">
        <f t="shared" si="14"/>
        <v>12</v>
      </c>
    </row>
    <row r="865" spans="1:17" x14ac:dyDescent="0.25">
      <c r="A865">
        <v>864</v>
      </c>
      <c r="D865">
        <v>112.54783500000001</v>
      </c>
      <c r="E865" s="2">
        <v>2</v>
      </c>
      <c r="P865">
        <v>1</v>
      </c>
      <c r="Q865" t="str">
        <f t="shared" si="14"/>
        <v>2</v>
      </c>
    </row>
    <row r="866" spans="1:17" x14ac:dyDescent="0.25">
      <c r="A866">
        <v>865</v>
      </c>
      <c r="D866">
        <v>112.54221600000001</v>
      </c>
      <c r="E866" s="2">
        <v>2</v>
      </c>
      <c r="P866">
        <v>1</v>
      </c>
      <c r="Q866" t="str">
        <f t="shared" si="14"/>
        <v>2</v>
      </c>
    </row>
    <row r="867" spans="1:17" x14ac:dyDescent="0.25">
      <c r="A867">
        <v>866</v>
      </c>
      <c r="D867">
        <v>112.54221600000001</v>
      </c>
      <c r="E867" s="2">
        <v>2</v>
      </c>
      <c r="P867">
        <v>1</v>
      </c>
      <c r="Q867" t="str">
        <f t="shared" si="14"/>
        <v>2</v>
      </c>
    </row>
    <row r="868" spans="1:17" x14ac:dyDescent="0.25">
      <c r="A868">
        <v>867</v>
      </c>
      <c r="F868">
        <v>115.845</v>
      </c>
      <c r="G868" s="3">
        <v>3</v>
      </c>
      <c r="H868">
        <v>114.31123600000001</v>
      </c>
      <c r="I868" s="5">
        <v>4</v>
      </c>
      <c r="P868">
        <v>2</v>
      </c>
      <c r="Q868" t="str">
        <f t="shared" si="14"/>
        <v>34</v>
      </c>
    </row>
    <row r="869" spans="1:17" x14ac:dyDescent="0.25">
      <c r="A869">
        <v>868</v>
      </c>
      <c r="F869">
        <v>115.875979</v>
      </c>
      <c r="G869" s="3">
        <v>3</v>
      </c>
      <c r="H869">
        <v>114.35989600000001</v>
      </c>
      <c r="I869" s="5">
        <v>4</v>
      </c>
      <c r="P869">
        <v>2</v>
      </c>
      <c r="Q869" t="str">
        <f t="shared" si="14"/>
        <v>34</v>
      </c>
    </row>
    <row r="870" spans="1:17" x14ac:dyDescent="0.25">
      <c r="A870">
        <v>869</v>
      </c>
      <c r="F870">
        <v>115.878916</v>
      </c>
      <c r="G870" s="3">
        <v>3</v>
      </c>
      <c r="H870">
        <v>114.39891300000001</v>
      </c>
      <c r="I870" s="5">
        <v>4</v>
      </c>
      <c r="P870">
        <v>2</v>
      </c>
      <c r="Q870" t="str">
        <f t="shared" si="14"/>
        <v>34</v>
      </c>
    </row>
    <row r="871" spans="1:17" x14ac:dyDescent="0.25">
      <c r="A871">
        <v>870</v>
      </c>
      <c r="F871">
        <v>115.909277</v>
      </c>
      <c r="G871" s="3">
        <v>3</v>
      </c>
      <c r="H871">
        <v>114.36015600000002</v>
      </c>
      <c r="I871" s="5">
        <v>4</v>
      </c>
      <c r="P871">
        <v>2</v>
      </c>
      <c r="Q871" t="str">
        <f t="shared" si="14"/>
        <v>34</v>
      </c>
    </row>
    <row r="872" spans="1:17" x14ac:dyDescent="0.25">
      <c r="A872">
        <v>871</v>
      </c>
      <c r="F872">
        <v>115.87664700000001</v>
      </c>
      <c r="G872" s="3">
        <v>3</v>
      </c>
      <c r="H872">
        <v>114.34051400000001</v>
      </c>
      <c r="I872" s="5">
        <v>4</v>
      </c>
      <c r="P872">
        <v>2</v>
      </c>
      <c r="Q872" t="str">
        <f t="shared" si="14"/>
        <v>34</v>
      </c>
    </row>
    <row r="873" spans="1:17" x14ac:dyDescent="0.25">
      <c r="A873">
        <v>872</v>
      </c>
      <c r="F873">
        <v>115.90603100000001</v>
      </c>
      <c r="G873" s="3">
        <v>3</v>
      </c>
      <c r="H873">
        <v>114.39097800000002</v>
      </c>
      <c r="I873" s="5">
        <v>4</v>
      </c>
      <c r="P873">
        <v>2</v>
      </c>
      <c r="Q873" t="str">
        <f t="shared" si="14"/>
        <v>34</v>
      </c>
    </row>
    <row r="874" spans="1:17" x14ac:dyDescent="0.25">
      <c r="A874">
        <v>873</v>
      </c>
      <c r="F874">
        <v>115.98716200000001</v>
      </c>
      <c r="G874" s="3">
        <v>3</v>
      </c>
      <c r="H874">
        <v>114.380156</v>
      </c>
      <c r="I874" s="5">
        <v>4</v>
      </c>
      <c r="P874">
        <v>2</v>
      </c>
      <c r="Q874" t="str">
        <f t="shared" si="14"/>
        <v>34</v>
      </c>
    </row>
    <row r="875" spans="1:17" x14ac:dyDescent="0.25">
      <c r="A875">
        <v>874</v>
      </c>
      <c r="F875">
        <v>115.845</v>
      </c>
      <c r="G875" s="3">
        <v>3</v>
      </c>
      <c r="H875">
        <v>114.31123600000001</v>
      </c>
      <c r="I875" s="5">
        <v>4</v>
      </c>
      <c r="P875">
        <v>2</v>
      </c>
      <c r="Q875" t="str">
        <f t="shared" si="14"/>
        <v>34</v>
      </c>
    </row>
    <row r="876" spans="1:17" x14ac:dyDescent="0.25">
      <c r="A876">
        <v>875</v>
      </c>
      <c r="F876">
        <v>115.845</v>
      </c>
      <c r="G876" s="3">
        <v>3</v>
      </c>
      <c r="P876">
        <v>1</v>
      </c>
      <c r="Q876" t="str">
        <f t="shared" si="14"/>
        <v>3</v>
      </c>
    </row>
    <row r="877" spans="1:17" x14ac:dyDescent="0.25">
      <c r="A877">
        <v>876</v>
      </c>
      <c r="P877">
        <v>0</v>
      </c>
      <c r="Q877" t="str">
        <f t="shared" si="14"/>
        <v/>
      </c>
    </row>
    <row r="878" spans="1:17" x14ac:dyDescent="0.25">
      <c r="A878">
        <v>877</v>
      </c>
      <c r="P878">
        <v>0</v>
      </c>
      <c r="Q878" t="str">
        <f t="shared" si="14"/>
        <v/>
      </c>
    </row>
    <row r="879" spans="1:17" x14ac:dyDescent="0.25">
      <c r="A879">
        <v>878</v>
      </c>
      <c r="B879">
        <v>135.74783200000002</v>
      </c>
      <c r="C879" s="4">
        <v>1</v>
      </c>
      <c r="P879">
        <v>1</v>
      </c>
      <c r="Q879" t="str">
        <f t="shared" si="14"/>
        <v>1</v>
      </c>
    </row>
    <row r="880" spans="1:17" x14ac:dyDescent="0.25">
      <c r="A880">
        <v>879</v>
      </c>
      <c r="B880">
        <v>135.808142</v>
      </c>
      <c r="C880" s="4">
        <v>1</v>
      </c>
      <c r="P880">
        <v>1</v>
      </c>
      <c r="Q880" t="str">
        <f t="shared" si="14"/>
        <v>1</v>
      </c>
    </row>
    <row r="881" spans="1:17" x14ac:dyDescent="0.25">
      <c r="A881">
        <v>880</v>
      </c>
      <c r="B881">
        <v>135.69659999999999</v>
      </c>
      <c r="C881" s="4">
        <v>1</v>
      </c>
      <c r="D881">
        <v>149.34614099999999</v>
      </c>
      <c r="E881" s="2">
        <v>2</v>
      </c>
      <c r="P881">
        <v>2</v>
      </c>
      <c r="Q881" t="str">
        <f t="shared" si="14"/>
        <v>12</v>
      </c>
    </row>
    <row r="882" spans="1:17" x14ac:dyDescent="0.25">
      <c r="A882">
        <v>881</v>
      </c>
      <c r="B882">
        <v>135.79303600000003</v>
      </c>
      <c r="C882" s="4">
        <v>1</v>
      </c>
      <c r="D882">
        <v>149.34614099999999</v>
      </c>
      <c r="E882" s="2">
        <v>2</v>
      </c>
      <c r="P882">
        <v>2</v>
      </c>
      <c r="Q882" t="str">
        <f t="shared" si="14"/>
        <v>12</v>
      </c>
    </row>
    <row r="883" spans="1:17" x14ac:dyDescent="0.25">
      <c r="A883">
        <v>882</v>
      </c>
      <c r="B883">
        <v>135.83454</v>
      </c>
      <c r="C883" s="4">
        <v>1</v>
      </c>
      <c r="D883">
        <v>149.34614099999999</v>
      </c>
      <c r="E883" s="2">
        <v>2</v>
      </c>
      <c r="P883">
        <v>2</v>
      </c>
      <c r="Q883" t="str">
        <f t="shared" si="14"/>
        <v>12</v>
      </c>
    </row>
    <row r="884" spans="1:17" x14ac:dyDescent="0.25">
      <c r="A884">
        <v>883</v>
      </c>
      <c r="B884">
        <v>135.84742600000001</v>
      </c>
      <c r="C884" s="4">
        <v>1</v>
      </c>
      <c r="D884">
        <v>149.34614099999999</v>
      </c>
      <c r="E884" s="2">
        <v>2</v>
      </c>
      <c r="P884">
        <v>2</v>
      </c>
      <c r="Q884" t="str">
        <f t="shared" si="14"/>
        <v>12</v>
      </c>
    </row>
    <row r="885" spans="1:17" x14ac:dyDescent="0.25">
      <c r="A885">
        <v>884</v>
      </c>
      <c r="B885">
        <v>135.91092500000002</v>
      </c>
      <c r="C885" s="4">
        <v>1</v>
      </c>
      <c r="D885">
        <v>149.34614099999999</v>
      </c>
      <c r="E885" s="2">
        <v>2</v>
      </c>
      <c r="P885">
        <v>2</v>
      </c>
      <c r="Q885" t="str">
        <f t="shared" si="14"/>
        <v>12</v>
      </c>
    </row>
    <row r="886" spans="1:17" x14ac:dyDescent="0.25">
      <c r="A886">
        <v>885</v>
      </c>
      <c r="B886">
        <v>135.74783200000002</v>
      </c>
      <c r="C886" s="4">
        <v>1</v>
      </c>
      <c r="D886">
        <v>149.34614099999999</v>
      </c>
      <c r="E886" s="2">
        <v>2</v>
      </c>
      <c r="P886">
        <v>2</v>
      </c>
      <c r="Q886" t="str">
        <f t="shared" si="14"/>
        <v>12</v>
      </c>
    </row>
    <row r="887" spans="1:17" x14ac:dyDescent="0.25">
      <c r="A887">
        <v>886</v>
      </c>
      <c r="D887">
        <v>149.34614099999999</v>
      </c>
      <c r="E887" s="2">
        <v>2</v>
      </c>
      <c r="P887">
        <v>1</v>
      </c>
      <c r="Q887" t="str">
        <f t="shared" si="14"/>
        <v>2</v>
      </c>
    </row>
    <row r="888" spans="1:17" x14ac:dyDescent="0.25">
      <c r="A888">
        <v>887</v>
      </c>
      <c r="P888">
        <v>0</v>
      </c>
      <c r="Q888" t="str">
        <f t="shared" si="14"/>
        <v/>
      </c>
    </row>
    <row r="889" spans="1:17" x14ac:dyDescent="0.25">
      <c r="A889">
        <v>888</v>
      </c>
      <c r="P889">
        <v>0</v>
      </c>
      <c r="Q889" t="str">
        <f t="shared" si="14"/>
        <v/>
      </c>
    </row>
    <row r="890" spans="1:17" x14ac:dyDescent="0.25">
      <c r="A890">
        <v>889</v>
      </c>
      <c r="F890">
        <v>151.53782799999999</v>
      </c>
      <c r="G890" s="3">
        <v>3</v>
      </c>
      <c r="H890">
        <v>150.08780200000001</v>
      </c>
      <c r="I890" s="5">
        <v>4</v>
      </c>
      <c r="P890">
        <v>2</v>
      </c>
      <c r="Q890" t="str">
        <f t="shared" si="14"/>
        <v>34</v>
      </c>
    </row>
    <row r="891" spans="1:17" x14ac:dyDescent="0.25">
      <c r="A891">
        <v>890</v>
      </c>
      <c r="F891">
        <v>151.64364799999998</v>
      </c>
      <c r="G891" s="3">
        <v>3</v>
      </c>
      <c r="H891">
        <v>150.08780200000001</v>
      </c>
      <c r="I891" s="5">
        <v>4</v>
      </c>
      <c r="P891">
        <v>2</v>
      </c>
      <c r="Q891" t="str">
        <f t="shared" si="14"/>
        <v>34</v>
      </c>
    </row>
    <row r="892" spans="1:17" x14ac:dyDescent="0.25">
      <c r="A892">
        <v>891</v>
      </c>
      <c r="F892">
        <v>151.55406500000001</v>
      </c>
      <c r="G892" s="3">
        <v>3</v>
      </c>
      <c r="H892">
        <v>150.08780200000001</v>
      </c>
      <c r="I892" s="5">
        <v>4</v>
      </c>
      <c r="P892">
        <v>2</v>
      </c>
      <c r="Q892" t="str">
        <f t="shared" si="14"/>
        <v>34</v>
      </c>
    </row>
    <row r="893" spans="1:17" x14ac:dyDescent="0.25">
      <c r="A893">
        <v>892</v>
      </c>
      <c r="F893">
        <v>151.55200300000001</v>
      </c>
      <c r="G893" s="3">
        <v>3</v>
      </c>
      <c r="H893">
        <v>150.08780200000001</v>
      </c>
      <c r="I893" s="5">
        <v>4</v>
      </c>
      <c r="P893">
        <v>2</v>
      </c>
      <c r="Q893" t="str">
        <f t="shared" si="14"/>
        <v>34</v>
      </c>
    </row>
    <row r="894" spans="1:17" x14ac:dyDescent="0.25">
      <c r="A894">
        <v>893</v>
      </c>
      <c r="F894">
        <v>151.534581</v>
      </c>
      <c r="G894" s="3">
        <v>3</v>
      </c>
      <c r="H894">
        <v>150.08780200000001</v>
      </c>
      <c r="I894" s="5">
        <v>4</v>
      </c>
      <c r="P894">
        <v>2</v>
      </c>
      <c r="Q894" t="str">
        <f t="shared" si="14"/>
        <v>34</v>
      </c>
    </row>
    <row r="895" spans="1:17" x14ac:dyDescent="0.25">
      <c r="A895">
        <v>894</v>
      </c>
      <c r="F895">
        <v>151.53782799999999</v>
      </c>
      <c r="G895" s="3">
        <v>3</v>
      </c>
      <c r="H895">
        <v>150.08780200000001</v>
      </c>
      <c r="I895" s="5">
        <v>4</v>
      </c>
      <c r="P895">
        <v>2</v>
      </c>
      <c r="Q895" t="str">
        <f t="shared" si="14"/>
        <v>34</v>
      </c>
    </row>
    <row r="896" spans="1:17" x14ac:dyDescent="0.25">
      <c r="A896">
        <v>895</v>
      </c>
      <c r="F896">
        <v>151.53782799999999</v>
      </c>
      <c r="G896" s="3">
        <v>3</v>
      </c>
      <c r="H896">
        <v>150.08780200000001</v>
      </c>
      <c r="I896" s="5">
        <v>4</v>
      </c>
      <c r="P896">
        <v>2</v>
      </c>
      <c r="Q896" t="str">
        <f t="shared" si="14"/>
        <v>34</v>
      </c>
    </row>
    <row r="897" spans="1:17" x14ac:dyDescent="0.25">
      <c r="A897">
        <v>896</v>
      </c>
      <c r="F897">
        <v>151.53782799999999</v>
      </c>
      <c r="G897" s="3">
        <v>3</v>
      </c>
      <c r="P897">
        <v>1</v>
      </c>
      <c r="Q897" t="str">
        <f t="shared" si="14"/>
        <v>3</v>
      </c>
    </row>
    <row r="898" spans="1:17" x14ac:dyDescent="0.25">
      <c r="A898">
        <v>897</v>
      </c>
      <c r="P898">
        <v>0</v>
      </c>
      <c r="Q898" t="str">
        <f t="shared" ref="Q898:Q961" si="15">CONCATENATE(C898,E898,G898,I898)</f>
        <v/>
      </c>
    </row>
    <row r="899" spans="1:17" x14ac:dyDescent="0.25">
      <c r="A899">
        <v>898</v>
      </c>
      <c r="P899">
        <v>0</v>
      </c>
      <c r="Q899" t="str">
        <f t="shared" si="15"/>
        <v/>
      </c>
    </row>
    <row r="900" spans="1:17" x14ac:dyDescent="0.25">
      <c r="A900">
        <v>899</v>
      </c>
      <c r="P900">
        <v>0</v>
      </c>
      <c r="Q900" t="str">
        <f t="shared" si="15"/>
        <v/>
      </c>
    </row>
    <row r="901" spans="1:17" x14ac:dyDescent="0.25">
      <c r="A901">
        <v>900</v>
      </c>
      <c r="P901">
        <v>0</v>
      </c>
      <c r="Q901" t="str">
        <f t="shared" si="15"/>
        <v/>
      </c>
    </row>
    <row r="902" spans="1:17" x14ac:dyDescent="0.25">
      <c r="A902">
        <v>901</v>
      </c>
      <c r="P902">
        <v>0</v>
      </c>
      <c r="Q902" t="str">
        <f t="shared" si="15"/>
        <v/>
      </c>
    </row>
    <row r="903" spans="1:17" x14ac:dyDescent="0.25">
      <c r="A903">
        <v>902</v>
      </c>
      <c r="D903">
        <v>172.60413299999999</v>
      </c>
      <c r="E903" s="2">
        <v>2</v>
      </c>
      <c r="P903">
        <v>1</v>
      </c>
      <c r="Q903" t="str">
        <f t="shared" si="15"/>
        <v>2</v>
      </c>
    </row>
    <row r="904" spans="1:17" x14ac:dyDescent="0.25">
      <c r="A904">
        <v>903</v>
      </c>
      <c r="D904">
        <v>172.60083299999999</v>
      </c>
      <c r="E904" s="2">
        <v>2</v>
      </c>
      <c r="P904">
        <v>1</v>
      </c>
      <c r="Q904" t="str">
        <f t="shared" si="15"/>
        <v>2</v>
      </c>
    </row>
    <row r="905" spans="1:17" x14ac:dyDescent="0.25">
      <c r="A905">
        <v>904</v>
      </c>
      <c r="B905">
        <v>175.87921599999999</v>
      </c>
      <c r="C905" s="4">
        <v>1</v>
      </c>
      <c r="D905">
        <v>172.66005799999999</v>
      </c>
      <c r="E905" s="2">
        <v>2</v>
      </c>
      <c r="P905">
        <v>2</v>
      </c>
      <c r="Q905" t="str">
        <f t="shared" si="15"/>
        <v>12</v>
      </c>
    </row>
    <row r="906" spans="1:17" x14ac:dyDescent="0.25">
      <c r="A906">
        <v>905</v>
      </c>
      <c r="B906">
        <v>175.92864700000001</v>
      </c>
      <c r="C906" s="4">
        <v>1</v>
      </c>
      <c r="D906">
        <v>172.623616</v>
      </c>
      <c r="E906" s="2">
        <v>2</v>
      </c>
      <c r="P906">
        <v>2</v>
      </c>
      <c r="Q906" t="str">
        <f t="shared" si="15"/>
        <v>12</v>
      </c>
    </row>
    <row r="907" spans="1:17" x14ac:dyDescent="0.25">
      <c r="A907">
        <v>906</v>
      </c>
      <c r="B907">
        <v>175.939109</v>
      </c>
      <c r="C907" s="4">
        <v>1</v>
      </c>
      <c r="D907">
        <v>172.58037100000001</v>
      </c>
      <c r="E907" s="2">
        <v>2</v>
      </c>
      <c r="P907">
        <v>2</v>
      </c>
      <c r="Q907" t="str">
        <f t="shared" si="15"/>
        <v>12</v>
      </c>
    </row>
    <row r="908" spans="1:17" x14ac:dyDescent="0.25">
      <c r="A908">
        <v>907</v>
      </c>
      <c r="B908">
        <v>175.95482900000002</v>
      </c>
      <c r="C908" s="4">
        <v>1</v>
      </c>
      <c r="D908">
        <v>172.74979500000001</v>
      </c>
      <c r="E908" s="2">
        <v>2</v>
      </c>
      <c r="P908">
        <v>2</v>
      </c>
      <c r="Q908" t="str">
        <f t="shared" si="15"/>
        <v>12</v>
      </c>
    </row>
    <row r="909" spans="1:17" x14ac:dyDescent="0.25">
      <c r="A909">
        <v>908</v>
      </c>
      <c r="B909">
        <v>175.959779</v>
      </c>
      <c r="C909" s="4">
        <v>1</v>
      </c>
      <c r="D909">
        <v>172.60413299999999</v>
      </c>
      <c r="E909" s="2">
        <v>2</v>
      </c>
      <c r="P909">
        <v>2</v>
      </c>
      <c r="Q909" t="str">
        <f t="shared" si="15"/>
        <v>12</v>
      </c>
    </row>
    <row r="910" spans="1:17" x14ac:dyDescent="0.25">
      <c r="A910">
        <v>909</v>
      </c>
      <c r="B910">
        <v>175.953078</v>
      </c>
      <c r="C910" s="4">
        <v>1</v>
      </c>
      <c r="P910">
        <v>1</v>
      </c>
      <c r="Q910" t="str">
        <f t="shared" si="15"/>
        <v>1</v>
      </c>
    </row>
    <row r="911" spans="1:17" x14ac:dyDescent="0.25">
      <c r="A911">
        <v>910</v>
      </c>
      <c r="B911">
        <v>175.87921599999999</v>
      </c>
      <c r="C911" s="4">
        <v>1</v>
      </c>
      <c r="P911">
        <v>1</v>
      </c>
      <c r="Q911" t="str">
        <f t="shared" si="15"/>
        <v>1</v>
      </c>
    </row>
    <row r="912" spans="1:17" x14ac:dyDescent="0.25">
      <c r="A912">
        <v>911</v>
      </c>
      <c r="P912">
        <v>0</v>
      </c>
      <c r="Q912" t="str">
        <f t="shared" si="15"/>
        <v/>
      </c>
    </row>
    <row r="913" spans="1:17" x14ac:dyDescent="0.25">
      <c r="A913">
        <v>912</v>
      </c>
      <c r="P913">
        <v>0</v>
      </c>
      <c r="Q913" t="str">
        <f t="shared" si="15"/>
        <v/>
      </c>
    </row>
    <row r="914" spans="1:17" x14ac:dyDescent="0.25">
      <c r="A914">
        <v>913</v>
      </c>
      <c r="F914">
        <v>178.90044699999999</v>
      </c>
      <c r="G914" s="3">
        <v>3</v>
      </c>
      <c r="H914">
        <v>179.11554100000001</v>
      </c>
      <c r="I914" s="5">
        <v>4</v>
      </c>
      <c r="P914">
        <v>2</v>
      </c>
      <c r="Q914" t="str">
        <f t="shared" si="15"/>
        <v>34</v>
      </c>
    </row>
    <row r="915" spans="1:17" x14ac:dyDescent="0.25">
      <c r="A915">
        <v>914</v>
      </c>
      <c r="F915">
        <v>178.86828500000001</v>
      </c>
      <c r="G915" s="3">
        <v>3</v>
      </c>
      <c r="H915">
        <v>179.05745000000002</v>
      </c>
      <c r="I915" s="5">
        <v>4</v>
      </c>
      <c r="P915">
        <v>2</v>
      </c>
      <c r="Q915" t="str">
        <f t="shared" si="15"/>
        <v>34</v>
      </c>
    </row>
    <row r="916" spans="1:17" x14ac:dyDescent="0.25">
      <c r="A916">
        <v>915</v>
      </c>
      <c r="F916">
        <v>178.871171</v>
      </c>
      <c r="G916" s="3">
        <v>3</v>
      </c>
      <c r="H916">
        <v>178.97384599999998</v>
      </c>
      <c r="I916" s="5">
        <v>4</v>
      </c>
      <c r="P916">
        <v>2</v>
      </c>
      <c r="Q916" t="str">
        <f t="shared" si="15"/>
        <v>34</v>
      </c>
    </row>
    <row r="917" spans="1:17" x14ac:dyDescent="0.25">
      <c r="A917">
        <v>916</v>
      </c>
      <c r="F917">
        <v>178.85369800000001</v>
      </c>
      <c r="G917" s="3">
        <v>3</v>
      </c>
      <c r="H917">
        <v>178.948487</v>
      </c>
      <c r="I917" s="5">
        <v>4</v>
      </c>
      <c r="P917">
        <v>2</v>
      </c>
      <c r="Q917" t="str">
        <f t="shared" si="15"/>
        <v>34</v>
      </c>
    </row>
    <row r="918" spans="1:17" x14ac:dyDescent="0.25">
      <c r="A918">
        <v>917</v>
      </c>
      <c r="F918">
        <v>178.86426699999998</v>
      </c>
      <c r="G918" s="3">
        <v>3</v>
      </c>
      <c r="H918">
        <v>178.996576</v>
      </c>
      <c r="I918" s="5">
        <v>4</v>
      </c>
      <c r="P918">
        <v>2</v>
      </c>
      <c r="Q918" t="str">
        <f t="shared" si="15"/>
        <v>34</v>
      </c>
    </row>
    <row r="919" spans="1:17" x14ac:dyDescent="0.25">
      <c r="A919">
        <v>918</v>
      </c>
      <c r="F919">
        <v>178.85699599999998</v>
      </c>
      <c r="G919" s="3">
        <v>3</v>
      </c>
      <c r="H919">
        <v>178.96539200000001</v>
      </c>
      <c r="I919" s="5">
        <v>4</v>
      </c>
      <c r="P919">
        <v>2</v>
      </c>
      <c r="Q919" t="str">
        <f t="shared" si="15"/>
        <v>34</v>
      </c>
    </row>
    <row r="920" spans="1:17" x14ac:dyDescent="0.25">
      <c r="A920">
        <v>919</v>
      </c>
      <c r="F920">
        <v>178.90044699999999</v>
      </c>
      <c r="G920" s="3">
        <v>3</v>
      </c>
      <c r="H920">
        <v>179.11554100000001</v>
      </c>
      <c r="I920" s="5">
        <v>4</v>
      </c>
      <c r="P920">
        <v>2</v>
      </c>
      <c r="Q920" t="str">
        <f t="shared" si="15"/>
        <v>34</v>
      </c>
    </row>
    <row r="921" spans="1:17" x14ac:dyDescent="0.25">
      <c r="A921">
        <v>920</v>
      </c>
      <c r="F921">
        <v>178.90044699999999</v>
      </c>
      <c r="G921" s="3">
        <v>3</v>
      </c>
      <c r="H921">
        <v>179.11554100000001</v>
      </c>
      <c r="I921" s="5">
        <v>4</v>
      </c>
      <c r="P921">
        <v>2</v>
      </c>
      <c r="Q921" t="str">
        <f t="shared" si="15"/>
        <v>34</v>
      </c>
    </row>
    <row r="922" spans="1:17" x14ac:dyDescent="0.25">
      <c r="A922">
        <v>921</v>
      </c>
      <c r="P922">
        <v>0</v>
      </c>
      <c r="Q922" t="str">
        <f t="shared" si="15"/>
        <v/>
      </c>
    </row>
    <row r="923" spans="1:17" x14ac:dyDescent="0.25">
      <c r="A923">
        <v>922</v>
      </c>
      <c r="P923">
        <v>0</v>
      </c>
      <c r="Q923" t="str">
        <f t="shared" si="15"/>
        <v/>
      </c>
    </row>
    <row r="924" spans="1:17" x14ac:dyDescent="0.25">
      <c r="A924">
        <v>923</v>
      </c>
      <c r="P924">
        <v>0</v>
      </c>
      <c r="Q924" t="str">
        <f t="shared" si="15"/>
        <v/>
      </c>
    </row>
    <row r="925" spans="1:17" x14ac:dyDescent="0.25">
      <c r="A925">
        <v>924</v>
      </c>
      <c r="D925">
        <v>204.55872600000001</v>
      </c>
      <c r="E925" s="2">
        <v>2</v>
      </c>
      <c r="P925">
        <v>1</v>
      </c>
      <c r="Q925" t="str">
        <f t="shared" si="15"/>
        <v>2</v>
      </c>
    </row>
    <row r="926" spans="1:17" x14ac:dyDescent="0.25">
      <c r="A926">
        <v>925</v>
      </c>
      <c r="D926">
        <v>204.567126</v>
      </c>
      <c r="E926" s="2">
        <v>2</v>
      </c>
      <c r="P926">
        <v>1</v>
      </c>
      <c r="Q926" t="str">
        <f t="shared" si="15"/>
        <v>2</v>
      </c>
    </row>
    <row r="927" spans="1:17" x14ac:dyDescent="0.25">
      <c r="A927">
        <v>926</v>
      </c>
      <c r="B927">
        <v>207.62876399999999</v>
      </c>
      <c r="C927" s="4">
        <v>1</v>
      </c>
      <c r="D927">
        <v>204.56805299999999</v>
      </c>
      <c r="E927" s="2">
        <v>2</v>
      </c>
      <c r="P927">
        <v>2</v>
      </c>
      <c r="Q927" t="str">
        <f t="shared" si="15"/>
        <v>12</v>
      </c>
    </row>
    <row r="928" spans="1:17" x14ac:dyDescent="0.25">
      <c r="A928">
        <v>927</v>
      </c>
      <c r="B928">
        <v>207.65015700000001</v>
      </c>
      <c r="C928" s="4">
        <v>1</v>
      </c>
      <c r="D928">
        <v>204.63181600000001</v>
      </c>
      <c r="E928" s="2">
        <v>2</v>
      </c>
      <c r="P928">
        <v>2</v>
      </c>
      <c r="Q928" t="str">
        <f t="shared" si="15"/>
        <v>12</v>
      </c>
    </row>
    <row r="929" spans="1:17" x14ac:dyDescent="0.25">
      <c r="A929">
        <v>928</v>
      </c>
      <c r="B929">
        <v>207.63799599999999</v>
      </c>
      <c r="C929" s="4">
        <v>1</v>
      </c>
      <c r="D929">
        <v>204.63217499999999</v>
      </c>
      <c r="E929" s="2">
        <v>2</v>
      </c>
      <c r="P929">
        <v>2</v>
      </c>
      <c r="Q929" t="str">
        <f t="shared" si="15"/>
        <v>12</v>
      </c>
    </row>
    <row r="930" spans="1:17" x14ac:dyDescent="0.25">
      <c r="A930">
        <v>929</v>
      </c>
      <c r="B930">
        <v>207.648044</v>
      </c>
      <c r="C930" s="4">
        <v>1</v>
      </c>
      <c r="D930">
        <v>204.68397400000001</v>
      </c>
      <c r="E930" s="2">
        <v>2</v>
      </c>
      <c r="P930">
        <v>2</v>
      </c>
      <c r="Q930" t="str">
        <f t="shared" si="15"/>
        <v>12</v>
      </c>
    </row>
    <row r="931" spans="1:17" x14ac:dyDescent="0.25">
      <c r="A931">
        <v>930</v>
      </c>
      <c r="B931">
        <v>207.658199</v>
      </c>
      <c r="C931" s="4">
        <v>1</v>
      </c>
      <c r="D931">
        <v>204.55872600000001</v>
      </c>
      <c r="E931" s="2">
        <v>2</v>
      </c>
      <c r="P931">
        <v>2</v>
      </c>
      <c r="Q931" t="str">
        <f t="shared" si="15"/>
        <v>12</v>
      </c>
    </row>
    <row r="932" spans="1:17" x14ac:dyDescent="0.25">
      <c r="A932">
        <v>931</v>
      </c>
      <c r="B932">
        <v>207.673247</v>
      </c>
      <c r="C932" s="4">
        <v>1</v>
      </c>
      <c r="P932">
        <v>1</v>
      </c>
      <c r="Q932" t="str">
        <f t="shared" si="15"/>
        <v>1</v>
      </c>
    </row>
    <row r="933" spans="1:17" x14ac:dyDescent="0.25">
      <c r="A933">
        <v>932</v>
      </c>
      <c r="B933">
        <v>207.62876399999999</v>
      </c>
      <c r="C933" s="4">
        <v>1</v>
      </c>
      <c r="P933">
        <v>1</v>
      </c>
      <c r="Q933" t="str">
        <f t="shared" si="15"/>
        <v>1</v>
      </c>
    </row>
    <row r="934" spans="1:17" x14ac:dyDescent="0.25">
      <c r="A934">
        <v>933</v>
      </c>
      <c r="B934">
        <v>207.62876399999999</v>
      </c>
      <c r="C934" s="4">
        <v>1</v>
      </c>
      <c r="P934">
        <v>1</v>
      </c>
      <c r="Q934" t="str">
        <f t="shared" si="15"/>
        <v>1</v>
      </c>
    </row>
    <row r="935" spans="1:17" x14ac:dyDescent="0.25">
      <c r="A935">
        <v>934</v>
      </c>
      <c r="P935">
        <v>0</v>
      </c>
      <c r="Q935" t="str">
        <f t="shared" si="15"/>
        <v/>
      </c>
    </row>
    <row r="936" spans="1:17" x14ac:dyDescent="0.25">
      <c r="A936">
        <v>935</v>
      </c>
      <c r="F936">
        <v>212.17582400000001</v>
      </c>
      <c r="G936" s="3">
        <v>3</v>
      </c>
      <c r="H936">
        <v>212.25173000000001</v>
      </c>
      <c r="I936" s="5">
        <v>4</v>
      </c>
      <c r="P936">
        <v>2</v>
      </c>
      <c r="Q936" t="str">
        <f t="shared" si="15"/>
        <v>34</v>
      </c>
    </row>
    <row r="937" spans="1:17" x14ac:dyDescent="0.25">
      <c r="A937">
        <v>936</v>
      </c>
      <c r="F937">
        <v>212.17582400000001</v>
      </c>
      <c r="G937" s="3">
        <v>3</v>
      </c>
      <c r="H937">
        <v>212.25708299999999</v>
      </c>
      <c r="I937" s="5">
        <v>4</v>
      </c>
      <c r="P937">
        <v>2</v>
      </c>
      <c r="Q937" t="str">
        <f t="shared" si="15"/>
        <v>34</v>
      </c>
    </row>
    <row r="938" spans="1:17" x14ac:dyDescent="0.25">
      <c r="A938">
        <v>937</v>
      </c>
      <c r="F938">
        <v>212.17582400000001</v>
      </c>
      <c r="G938" s="3">
        <v>3</v>
      </c>
      <c r="H938">
        <v>212.25233599999999</v>
      </c>
      <c r="I938" s="5">
        <v>4</v>
      </c>
      <c r="P938">
        <v>2</v>
      </c>
      <c r="Q938" t="str">
        <f t="shared" si="15"/>
        <v>34</v>
      </c>
    </row>
    <row r="939" spans="1:17" x14ac:dyDescent="0.25">
      <c r="A939">
        <v>938</v>
      </c>
      <c r="F939">
        <v>212.17582400000001</v>
      </c>
      <c r="G939" s="3">
        <v>3</v>
      </c>
      <c r="H939">
        <v>212.231731</v>
      </c>
      <c r="I939" s="5">
        <v>4</v>
      </c>
      <c r="P939">
        <v>2</v>
      </c>
      <c r="Q939" t="str">
        <f t="shared" si="15"/>
        <v>34</v>
      </c>
    </row>
    <row r="940" spans="1:17" x14ac:dyDescent="0.25">
      <c r="A940">
        <v>939</v>
      </c>
      <c r="F940">
        <v>212.17582400000001</v>
      </c>
      <c r="G940" s="3">
        <v>3</v>
      </c>
      <c r="H940">
        <v>212.220923</v>
      </c>
      <c r="I940" s="5">
        <v>4</v>
      </c>
      <c r="P940">
        <v>2</v>
      </c>
      <c r="Q940" t="str">
        <f t="shared" si="15"/>
        <v>34</v>
      </c>
    </row>
    <row r="941" spans="1:17" x14ac:dyDescent="0.25">
      <c r="A941">
        <v>940</v>
      </c>
      <c r="F941">
        <v>212.17582400000001</v>
      </c>
      <c r="G941" s="3">
        <v>3</v>
      </c>
      <c r="H941">
        <v>212.22183200000001</v>
      </c>
      <c r="I941" s="5">
        <v>4</v>
      </c>
      <c r="P941">
        <v>2</v>
      </c>
      <c r="Q941" t="str">
        <f t="shared" si="15"/>
        <v>34</v>
      </c>
    </row>
    <row r="942" spans="1:17" x14ac:dyDescent="0.25">
      <c r="A942">
        <v>941</v>
      </c>
      <c r="F942">
        <v>212.17582400000001</v>
      </c>
      <c r="G942" s="3">
        <v>3</v>
      </c>
      <c r="H942">
        <v>212.25173000000001</v>
      </c>
      <c r="I942" s="5">
        <v>4</v>
      </c>
      <c r="P942">
        <v>2</v>
      </c>
      <c r="Q942" t="str">
        <f t="shared" si="15"/>
        <v>34</v>
      </c>
    </row>
    <row r="943" spans="1:17" x14ac:dyDescent="0.25">
      <c r="A943">
        <v>942</v>
      </c>
      <c r="F943">
        <v>212.17582400000001</v>
      </c>
      <c r="G943" s="3">
        <v>3</v>
      </c>
      <c r="P943">
        <v>1</v>
      </c>
      <c r="Q943" t="str">
        <f t="shared" si="15"/>
        <v>3</v>
      </c>
    </row>
    <row r="944" spans="1:17" x14ac:dyDescent="0.25">
      <c r="A944">
        <v>943</v>
      </c>
      <c r="D944">
        <v>229.04107500000001</v>
      </c>
      <c r="E944" s="2">
        <v>2</v>
      </c>
      <c r="P944">
        <v>1</v>
      </c>
      <c r="Q944" t="str">
        <f t="shared" si="15"/>
        <v>2</v>
      </c>
    </row>
    <row r="945" spans="1:17" x14ac:dyDescent="0.25">
      <c r="A945">
        <v>944</v>
      </c>
      <c r="D945">
        <v>229.011833</v>
      </c>
      <c r="E945" s="2">
        <v>2</v>
      </c>
      <c r="P945">
        <v>1</v>
      </c>
      <c r="Q945" t="str">
        <f t="shared" si="15"/>
        <v>2</v>
      </c>
    </row>
    <row r="946" spans="1:17" x14ac:dyDescent="0.25">
      <c r="A946">
        <v>945</v>
      </c>
      <c r="D946">
        <v>229.008906</v>
      </c>
      <c r="E946" s="2">
        <v>2</v>
      </c>
      <c r="P946">
        <v>1</v>
      </c>
      <c r="Q946" t="str">
        <f t="shared" si="15"/>
        <v>2</v>
      </c>
    </row>
    <row r="947" spans="1:17" x14ac:dyDescent="0.25">
      <c r="A947">
        <v>946</v>
      </c>
      <c r="D947">
        <v>229.02380199999999</v>
      </c>
      <c r="E947" s="2">
        <v>2</v>
      </c>
      <c r="P947">
        <v>1</v>
      </c>
      <c r="Q947" t="str">
        <f t="shared" si="15"/>
        <v>2</v>
      </c>
    </row>
    <row r="948" spans="1:17" x14ac:dyDescent="0.25">
      <c r="A948">
        <v>947</v>
      </c>
      <c r="D948">
        <v>228.98935900000001</v>
      </c>
      <c r="E948" s="2">
        <v>2</v>
      </c>
      <c r="P948">
        <v>1</v>
      </c>
      <c r="Q948" t="str">
        <f t="shared" si="15"/>
        <v>2</v>
      </c>
    </row>
    <row r="949" spans="1:17" x14ac:dyDescent="0.25">
      <c r="A949">
        <v>948</v>
      </c>
      <c r="D949">
        <v>229.005875</v>
      </c>
      <c r="E949" s="2">
        <v>2</v>
      </c>
      <c r="P949">
        <v>1</v>
      </c>
      <c r="Q949" t="str">
        <f t="shared" si="15"/>
        <v>2</v>
      </c>
    </row>
    <row r="950" spans="1:17" x14ac:dyDescent="0.25">
      <c r="A950">
        <v>949</v>
      </c>
      <c r="B950">
        <v>236.009154</v>
      </c>
      <c r="C950" s="4">
        <v>1</v>
      </c>
      <c r="D950">
        <v>229.075669</v>
      </c>
      <c r="E950" s="2">
        <v>2</v>
      </c>
      <c r="P950">
        <v>2</v>
      </c>
      <c r="Q950" t="str">
        <f t="shared" si="15"/>
        <v>12</v>
      </c>
    </row>
    <row r="951" spans="1:17" x14ac:dyDescent="0.25">
      <c r="A951">
        <v>950</v>
      </c>
      <c r="B951">
        <v>236.06642400000001</v>
      </c>
      <c r="C951" s="4">
        <v>1</v>
      </c>
      <c r="D951">
        <v>229.04107500000001</v>
      </c>
      <c r="E951" s="2">
        <v>2</v>
      </c>
      <c r="P951">
        <v>2</v>
      </c>
      <c r="Q951" t="str">
        <f t="shared" si="15"/>
        <v>12</v>
      </c>
    </row>
    <row r="952" spans="1:17" x14ac:dyDescent="0.25">
      <c r="A952">
        <v>951</v>
      </c>
      <c r="B952">
        <v>236.069908</v>
      </c>
      <c r="C952" s="4">
        <v>1</v>
      </c>
      <c r="P952">
        <v>1</v>
      </c>
      <c r="Q952" t="str">
        <f t="shared" si="15"/>
        <v>1</v>
      </c>
    </row>
    <row r="953" spans="1:17" x14ac:dyDescent="0.25">
      <c r="A953">
        <v>952</v>
      </c>
      <c r="B953">
        <v>236.037789</v>
      </c>
      <c r="C953" s="4">
        <v>1</v>
      </c>
      <c r="P953">
        <v>1</v>
      </c>
      <c r="Q953" t="str">
        <f t="shared" si="15"/>
        <v>1</v>
      </c>
    </row>
    <row r="954" spans="1:17" x14ac:dyDescent="0.25">
      <c r="A954">
        <v>953</v>
      </c>
      <c r="B954">
        <v>236.02996100000001</v>
      </c>
      <c r="C954" s="4">
        <v>1</v>
      </c>
      <c r="P954">
        <v>1</v>
      </c>
      <c r="Q954" t="str">
        <f t="shared" si="15"/>
        <v>1</v>
      </c>
    </row>
    <row r="955" spans="1:17" x14ac:dyDescent="0.25">
      <c r="A955">
        <v>954</v>
      </c>
      <c r="B955">
        <v>236.05627100000001</v>
      </c>
      <c r="C955" s="4">
        <v>1</v>
      </c>
      <c r="P955">
        <v>1</v>
      </c>
      <c r="Q955" t="str">
        <f t="shared" si="15"/>
        <v>1</v>
      </c>
    </row>
    <row r="956" spans="1:17" x14ac:dyDescent="0.25">
      <c r="A956">
        <v>955</v>
      </c>
      <c r="B956">
        <v>236.09051299999999</v>
      </c>
      <c r="C956" s="4">
        <v>1</v>
      </c>
      <c r="P956">
        <v>1</v>
      </c>
      <c r="Q956" t="str">
        <f t="shared" si="15"/>
        <v>1</v>
      </c>
    </row>
    <row r="957" spans="1:17" x14ac:dyDescent="0.25">
      <c r="A957">
        <v>956</v>
      </c>
      <c r="B957">
        <v>236.009154</v>
      </c>
      <c r="C957" s="4">
        <v>1</v>
      </c>
      <c r="P957">
        <v>1</v>
      </c>
      <c r="Q957" t="str">
        <f t="shared" si="15"/>
        <v>1</v>
      </c>
    </row>
    <row r="958" spans="1:17" x14ac:dyDescent="0.25">
      <c r="A958">
        <v>957</v>
      </c>
      <c r="P958">
        <v>0</v>
      </c>
      <c r="Q958" t="str">
        <f t="shared" si="15"/>
        <v/>
      </c>
    </row>
    <row r="959" spans="1:17" x14ac:dyDescent="0.25">
      <c r="A959">
        <v>958</v>
      </c>
      <c r="F959">
        <v>237.915671</v>
      </c>
      <c r="G959" s="3">
        <v>3</v>
      </c>
      <c r="P959">
        <v>1</v>
      </c>
      <c r="Q959" t="str">
        <f t="shared" si="15"/>
        <v>3</v>
      </c>
    </row>
    <row r="960" spans="1:17" x14ac:dyDescent="0.25">
      <c r="A960">
        <v>959</v>
      </c>
      <c r="F960">
        <v>237.93263999999999</v>
      </c>
      <c r="G960" s="3">
        <v>3</v>
      </c>
      <c r="H960">
        <v>238.291056</v>
      </c>
      <c r="I960" s="5">
        <v>4</v>
      </c>
      <c r="P960">
        <v>2</v>
      </c>
      <c r="Q960" t="str">
        <f t="shared" si="15"/>
        <v>34</v>
      </c>
    </row>
    <row r="961" spans="1:17" x14ac:dyDescent="0.25">
      <c r="A961">
        <v>960</v>
      </c>
      <c r="F961">
        <v>237.946326</v>
      </c>
      <c r="G961" s="3">
        <v>3</v>
      </c>
      <c r="H961">
        <v>238.34585200000001</v>
      </c>
      <c r="I961" s="5">
        <v>4</v>
      </c>
      <c r="P961">
        <v>2</v>
      </c>
      <c r="Q961" t="str">
        <f t="shared" si="15"/>
        <v>34</v>
      </c>
    </row>
    <row r="962" spans="1:17" x14ac:dyDescent="0.25">
      <c r="A962">
        <v>961</v>
      </c>
      <c r="F962">
        <v>237.95693199999999</v>
      </c>
      <c r="G962" s="3">
        <v>3</v>
      </c>
      <c r="H962">
        <v>238.31716599999999</v>
      </c>
      <c r="I962" s="5">
        <v>4</v>
      </c>
      <c r="P962">
        <v>2</v>
      </c>
      <c r="Q962" t="str">
        <f t="shared" ref="Q962:Q1025" si="16">CONCATENATE(C962,E962,G962,I962)</f>
        <v>34</v>
      </c>
    </row>
    <row r="963" spans="1:17" x14ac:dyDescent="0.25">
      <c r="A963">
        <v>962</v>
      </c>
      <c r="F963">
        <v>237.92248899999998</v>
      </c>
      <c r="G963" s="3">
        <v>3</v>
      </c>
      <c r="H963">
        <v>238.315348</v>
      </c>
      <c r="I963" s="5">
        <v>4</v>
      </c>
      <c r="P963">
        <v>2</v>
      </c>
      <c r="Q963" t="str">
        <f t="shared" si="16"/>
        <v>34</v>
      </c>
    </row>
    <row r="964" spans="1:17" x14ac:dyDescent="0.25">
      <c r="A964">
        <v>963</v>
      </c>
      <c r="F964">
        <v>237.913399</v>
      </c>
      <c r="G964" s="3">
        <v>3</v>
      </c>
      <c r="H964">
        <v>238.310045</v>
      </c>
      <c r="I964" s="5">
        <v>4</v>
      </c>
      <c r="P964">
        <v>2</v>
      </c>
      <c r="Q964" t="str">
        <f t="shared" si="16"/>
        <v>34</v>
      </c>
    </row>
    <row r="965" spans="1:17" x14ac:dyDescent="0.25">
      <c r="A965">
        <v>964</v>
      </c>
      <c r="F965">
        <v>237.95844700000001</v>
      </c>
      <c r="G965" s="3">
        <v>3</v>
      </c>
      <c r="H965">
        <v>238.364285</v>
      </c>
      <c r="I965" s="5">
        <v>4</v>
      </c>
      <c r="P965">
        <v>2</v>
      </c>
      <c r="Q965" t="str">
        <f t="shared" si="16"/>
        <v>34</v>
      </c>
    </row>
    <row r="966" spans="1:17" x14ac:dyDescent="0.25">
      <c r="A966">
        <v>965</v>
      </c>
      <c r="D966">
        <v>255.50436999999999</v>
      </c>
      <c r="E966" s="2">
        <v>2</v>
      </c>
      <c r="F966">
        <v>237.97511299999999</v>
      </c>
      <c r="G966" s="3">
        <v>3</v>
      </c>
      <c r="H966">
        <v>238.36377899999999</v>
      </c>
      <c r="I966" s="5">
        <v>4</v>
      </c>
      <c r="P966">
        <v>3</v>
      </c>
      <c r="Q966" t="str">
        <f t="shared" si="16"/>
        <v>234</v>
      </c>
    </row>
    <row r="967" spans="1:17" x14ac:dyDescent="0.25">
      <c r="A967">
        <v>966</v>
      </c>
      <c r="D967">
        <v>255.53411699999998</v>
      </c>
      <c r="E967" s="2">
        <v>2</v>
      </c>
      <c r="F967">
        <v>237.97874999999999</v>
      </c>
      <c r="G967" s="3">
        <v>3</v>
      </c>
      <c r="H967">
        <v>238.36377899999999</v>
      </c>
      <c r="I967" s="5">
        <v>4</v>
      </c>
      <c r="P967">
        <v>3</v>
      </c>
      <c r="Q967" t="str">
        <f t="shared" si="16"/>
        <v>234</v>
      </c>
    </row>
    <row r="968" spans="1:17" x14ac:dyDescent="0.25">
      <c r="A968">
        <v>967</v>
      </c>
      <c r="D968">
        <v>255.495936</v>
      </c>
      <c r="E968" s="2">
        <v>2</v>
      </c>
      <c r="F968">
        <v>237.915671</v>
      </c>
      <c r="G968" s="3">
        <v>3</v>
      </c>
      <c r="P968">
        <v>2</v>
      </c>
      <c r="Q968" t="str">
        <f t="shared" si="16"/>
        <v>23</v>
      </c>
    </row>
    <row r="969" spans="1:17" x14ac:dyDescent="0.25">
      <c r="A969">
        <v>968</v>
      </c>
      <c r="D969">
        <v>255.50209599999999</v>
      </c>
      <c r="E969" s="2">
        <v>2</v>
      </c>
      <c r="P969">
        <v>1</v>
      </c>
      <c r="Q969" t="str">
        <f t="shared" si="16"/>
        <v>2</v>
      </c>
    </row>
    <row r="970" spans="1:17" x14ac:dyDescent="0.25">
      <c r="A970">
        <v>969</v>
      </c>
      <c r="D970">
        <v>255.53643599999998</v>
      </c>
      <c r="E970" s="2">
        <v>2</v>
      </c>
      <c r="P970">
        <v>1</v>
      </c>
      <c r="Q970" t="str">
        <f t="shared" si="16"/>
        <v>2</v>
      </c>
    </row>
    <row r="971" spans="1:17" x14ac:dyDescent="0.25">
      <c r="A971">
        <v>970</v>
      </c>
      <c r="D971">
        <v>255.55255</v>
      </c>
      <c r="E971" s="2">
        <v>2</v>
      </c>
      <c r="P971">
        <v>1</v>
      </c>
      <c r="Q971" t="str">
        <f t="shared" si="16"/>
        <v>2</v>
      </c>
    </row>
    <row r="972" spans="1:17" x14ac:dyDescent="0.25">
      <c r="A972">
        <v>971</v>
      </c>
      <c r="B972">
        <v>261.48487299999999</v>
      </c>
      <c r="C972" s="4">
        <v>1</v>
      </c>
      <c r="D972">
        <v>255.56517600000001</v>
      </c>
      <c r="E972" s="2">
        <v>2</v>
      </c>
      <c r="P972">
        <v>2</v>
      </c>
      <c r="Q972" t="str">
        <f t="shared" si="16"/>
        <v>12</v>
      </c>
    </row>
    <row r="973" spans="1:17" x14ac:dyDescent="0.25">
      <c r="A973">
        <v>972</v>
      </c>
      <c r="B973">
        <v>261.48487299999999</v>
      </c>
      <c r="C973" s="4">
        <v>1</v>
      </c>
      <c r="D973">
        <v>255.59436599999998</v>
      </c>
      <c r="E973" s="2">
        <v>2</v>
      </c>
      <c r="P973">
        <v>2</v>
      </c>
      <c r="Q973" t="str">
        <f t="shared" si="16"/>
        <v>12</v>
      </c>
    </row>
    <row r="974" spans="1:17" x14ac:dyDescent="0.25">
      <c r="A974">
        <v>973</v>
      </c>
      <c r="B974">
        <v>261.54254700000001</v>
      </c>
      <c r="C974" s="4">
        <v>1</v>
      </c>
      <c r="D974">
        <v>255.50436999999999</v>
      </c>
      <c r="E974" s="2">
        <v>2</v>
      </c>
      <c r="P974">
        <v>2</v>
      </c>
      <c r="Q974" t="str">
        <f t="shared" si="16"/>
        <v>12</v>
      </c>
    </row>
    <row r="975" spans="1:17" x14ac:dyDescent="0.25">
      <c r="A975">
        <v>974</v>
      </c>
      <c r="B975">
        <v>261.55244299999998</v>
      </c>
      <c r="C975" s="4">
        <v>1</v>
      </c>
      <c r="D975">
        <v>255.50436999999999</v>
      </c>
      <c r="E975" s="2">
        <v>2</v>
      </c>
      <c r="P975">
        <v>2</v>
      </c>
      <c r="Q975" t="str">
        <f t="shared" si="16"/>
        <v>12</v>
      </c>
    </row>
    <row r="976" spans="1:17" x14ac:dyDescent="0.25">
      <c r="A976">
        <v>975</v>
      </c>
      <c r="B976">
        <v>261.55082900000002</v>
      </c>
      <c r="C976" s="4">
        <v>1</v>
      </c>
      <c r="P976">
        <v>1</v>
      </c>
      <c r="Q976" t="str">
        <f t="shared" si="16"/>
        <v>1</v>
      </c>
    </row>
    <row r="977" spans="1:17" x14ac:dyDescent="0.25">
      <c r="A977">
        <v>976</v>
      </c>
      <c r="B977">
        <v>261.48487299999999</v>
      </c>
      <c r="C977" s="4">
        <v>1</v>
      </c>
      <c r="J977">
        <v>235.74613600000001</v>
      </c>
      <c r="K977" t="s">
        <v>22</v>
      </c>
      <c r="Q977" t="str">
        <f t="shared" si="16"/>
        <v>1</v>
      </c>
    </row>
    <row r="978" spans="1:17" x14ac:dyDescent="0.25">
      <c r="A978">
        <v>977</v>
      </c>
      <c r="Q978" t="str">
        <f t="shared" si="16"/>
        <v/>
      </c>
    </row>
    <row r="979" spans="1:17" x14ac:dyDescent="0.25">
      <c r="A979">
        <v>978</v>
      </c>
      <c r="J979">
        <v>38.955849000000001</v>
      </c>
      <c r="K979" t="s">
        <v>22</v>
      </c>
      <c r="Q979" t="str">
        <f t="shared" si="16"/>
        <v/>
      </c>
    </row>
    <row r="980" spans="1:17" x14ac:dyDescent="0.25">
      <c r="A980">
        <v>979</v>
      </c>
      <c r="D980">
        <v>49.504523999999996</v>
      </c>
      <c r="E980" s="2">
        <v>2</v>
      </c>
      <c r="P980">
        <v>1</v>
      </c>
      <c r="Q980" t="str">
        <f t="shared" si="16"/>
        <v>2</v>
      </c>
    </row>
    <row r="981" spans="1:17" x14ac:dyDescent="0.25">
      <c r="A981">
        <v>980</v>
      </c>
      <c r="D981">
        <v>49.492527000000003</v>
      </c>
      <c r="E981" s="2">
        <v>2</v>
      </c>
      <c r="P981">
        <v>1</v>
      </c>
      <c r="Q981" t="str">
        <f t="shared" si="16"/>
        <v>2</v>
      </c>
    </row>
    <row r="982" spans="1:17" x14ac:dyDescent="0.25">
      <c r="A982">
        <v>981</v>
      </c>
      <c r="D982">
        <v>49.517947999999997</v>
      </c>
      <c r="E982" s="2">
        <v>2</v>
      </c>
      <c r="P982">
        <v>1</v>
      </c>
      <c r="Q982" t="str">
        <f t="shared" si="16"/>
        <v>2</v>
      </c>
    </row>
    <row r="983" spans="1:17" x14ac:dyDescent="0.25">
      <c r="A983">
        <v>982</v>
      </c>
      <c r="B983">
        <v>53.21069</v>
      </c>
      <c r="C983" s="4">
        <v>1</v>
      </c>
      <c r="D983">
        <v>49.457321</v>
      </c>
      <c r="E983" s="2">
        <v>2</v>
      </c>
      <c r="P983">
        <v>2</v>
      </c>
      <c r="Q983" t="str">
        <f t="shared" si="16"/>
        <v>12</v>
      </c>
    </row>
    <row r="984" spans="1:17" x14ac:dyDescent="0.25">
      <c r="A984">
        <v>983</v>
      </c>
      <c r="B984">
        <v>53.200214000000003</v>
      </c>
      <c r="C984" s="4">
        <v>1</v>
      </c>
      <c r="D984">
        <v>49.454318999999998</v>
      </c>
      <c r="E984" s="2">
        <v>2</v>
      </c>
      <c r="P984">
        <v>2</v>
      </c>
      <c r="Q984" t="str">
        <f t="shared" si="16"/>
        <v>12</v>
      </c>
    </row>
    <row r="985" spans="1:17" x14ac:dyDescent="0.25">
      <c r="A985">
        <v>984</v>
      </c>
      <c r="B985">
        <v>53.217319000000003</v>
      </c>
      <c r="C985" s="4">
        <v>1</v>
      </c>
      <c r="D985">
        <v>49.475158999999998</v>
      </c>
      <c r="E985" s="2">
        <v>2</v>
      </c>
      <c r="P985">
        <v>2</v>
      </c>
      <c r="Q985" t="str">
        <f t="shared" si="16"/>
        <v>12</v>
      </c>
    </row>
    <row r="986" spans="1:17" x14ac:dyDescent="0.25">
      <c r="A986">
        <v>985</v>
      </c>
      <c r="B986">
        <v>53.240112000000003</v>
      </c>
      <c r="C986" s="4">
        <v>1</v>
      </c>
      <c r="D986">
        <v>49.504523999999996</v>
      </c>
      <c r="E986" s="2">
        <v>2</v>
      </c>
      <c r="P986">
        <v>2</v>
      </c>
      <c r="Q986" t="str">
        <f t="shared" si="16"/>
        <v>12</v>
      </c>
    </row>
    <row r="987" spans="1:17" x14ac:dyDescent="0.25">
      <c r="A987">
        <v>986</v>
      </c>
      <c r="B987">
        <v>53.214793999999998</v>
      </c>
      <c r="C987" s="4">
        <v>1</v>
      </c>
      <c r="D987">
        <v>49.504523999999996</v>
      </c>
      <c r="E987" s="2">
        <v>2</v>
      </c>
      <c r="P987">
        <v>2</v>
      </c>
      <c r="Q987" t="str">
        <f t="shared" si="16"/>
        <v>12</v>
      </c>
    </row>
    <row r="988" spans="1:17" x14ac:dyDescent="0.25">
      <c r="A988">
        <v>987</v>
      </c>
      <c r="B988">
        <v>53.216479999999997</v>
      </c>
      <c r="C988" s="4">
        <v>1</v>
      </c>
      <c r="P988">
        <v>1</v>
      </c>
      <c r="Q988" t="str">
        <f t="shared" si="16"/>
        <v>1</v>
      </c>
    </row>
    <row r="989" spans="1:17" x14ac:dyDescent="0.25">
      <c r="A989">
        <v>988</v>
      </c>
      <c r="B989">
        <v>53.21069</v>
      </c>
      <c r="C989" s="4">
        <v>1</v>
      </c>
      <c r="H989">
        <v>52.276218</v>
      </c>
      <c r="I989" s="5">
        <v>4</v>
      </c>
      <c r="P989">
        <v>2</v>
      </c>
      <c r="Q989" t="str">
        <f t="shared" si="16"/>
        <v>14</v>
      </c>
    </row>
    <row r="990" spans="1:17" x14ac:dyDescent="0.25">
      <c r="A990">
        <v>989</v>
      </c>
      <c r="F990">
        <v>54.329940999999998</v>
      </c>
      <c r="G990" s="3">
        <v>3</v>
      </c>
      <c r="H990">
        <v>52.293320000000001</v>
      </c>
      <c r="I990" s="5">
        <v>4</v>
      </c>
      <c r="P990">
        <v>2</v>
      </c>
      <c r="Q990" t="str">
        <f t="shared" si="16"/>
        <v>34</v>
      </c>
    </row>
    <row r="991" spans="1:17" x14ac:dyDescent="0.25">
      <c r="A991">
        <v>990</v>
      </c>
      <c r="F991">
        <v>54.340415999999998</v>
      </c>
      <c r="G991" s="3">
        <v>3</v>
      </c>
      <c r="H991">
        <v>52.291739999999997</v>
      </c>
      <c r="I991" s="5">
        <v>4</v>
      </c>
      <c r="P991">
        <v>2</v>
      </c>
      <c r="Q991" t="str">
        <f t="shared" si="16"/>
        <v>34</v>
      </c>
    </row>
    <row r="992" spans="1:17" x14ac:dyDescent="0.25">
      <c r="A992">
        <v>991</v>
      </c>
      <c r="F992">
        <v>54.354571999999997</v>
      </c>
      <c r="G992" s="3">
        <v>3</v>
      </c>
      <c r="H992">
        <v>52.317844000000001</v>
      </c>
      <c r="I992" s="5">
        <v>4</v>
      </c>
      <c r="P992">
        <v>2</v>
      </c>
      <c r="Q992" t="str">
        <f t="shared" si="16"/>
        <v>34</v>
      </c>
    </row>
    <row r="993" spans="1:17" x14ac:dyDescent="0.25">
      <c r="A993">
        <v>992</v>
      </c>
      <c r="F993">
        <v>54.369414999999996</v>
      </c>
      <c r="G993" s="3">
        <v>3</v>
      </c>
      <c r="H993">
        <v>52.310580999999999</v>
      </c>
      <c r="I993" s="5">
        <v>4</v>
      </c>
      <c r="P993">
        <v>2</v>
      </c>
      <c r="Q993" t="str">
        <f t="shared" si="16"/>
        <v>34</v>
      </c>
    </row>
    <row r="994" spans="1:17" x14ac:dyDescent="0.25">
      <c r="A994">
        <v>993</v>
      </c>
      <c r="F994">
        <v>54.396149000000001</v>
      </c>
      <c r="G994" s="3">
        <v>3</v>
      </c>
      <c r="H994">
        <v>52.278373999999999</v>
      </c>
      <c r="I994" s="5">
        <v>4</v>
      </c>
      <c r="P994">
        <v>2</v>
      </c>
      <c r="Q994" t="str">
        <f t="shared" si="16"/>
        <v>34</v>
      </c>
    </row>
    <row r="995" spans="1:17" x14ac:dyDescent="0.25">
      <c r="A995">
        <v>994</v>
      </c>
      <c r="F995">
        <v>54.418148000000002</v>
      </c>
      <c r="G995" s="3">
        <v>3</v>
      </c>
      <c r="H995">
        <v>52.276218</v>
      </c>
      <c r="I995" s="5">
        <v>4</v>
      </c>
      <c r="P995">
        <v>2</v>
      </c>
      <c r="Q995" t="str">
        <f t="shared" si="16"/>
        <v>34</v>
      </c>
    </row>
    <row r="996" spans="1:17" x14ac:dyDescent="0.25">
      <c r="A996">
        <v>995</v>
      </c>
      <c r="F996">
        <v>54.329940999999998</v>
      </c>
      <c r="G996" s="3">
        <v>3</v>
      </c>
      <c r="P996">
        <v>1</v>
      </c>
      <c r="Q996" t="str">
        <f t="shared" si="16"/>
        <v>3</v>
      </c>
    </row>
    <row r="997" spans="1:17" x14ac:dyDescent="0.25">
      <c r="A997">
        <v>996</v>
      </c>
      <c r="P997">
        <v>0</v>
      </c>
      <c r="Q997" t="str">
        <f t="shared" si="16"/>
        <v/>
      </c>
    </row>
    <row r="998" spans="1:17" x14ac:dyDescent="0.25">
      <c r="A998">
        <v>997</v>
      </c>
      <c r="P998">
        <v>0</v>
      </c>
      <c r="Q998" t="str">
        <f t="shared" si="16"/>
        <v/>
      </c>
    </row>
    <row r="999" spans="1:17" x14ac:dyDescent="0.25">
      <c r="A999">
        <v>998</v>
      </c>
      <c r="P999">
        <v>0</v>
      </c>
      <c r="Q999" t="str">
        <f t="shared" si="16"/>
        <v/>
      </c>
    </row>
    <row r="1000" spans="1:17" x14ac:dyDescent="0.25">
      <c r="A1000">
        <v>999</v>
      </c>
      <c r="D1000">
        <v>76.824071000000004</v>
      </c>
      <c r="E1000" s="2">
        <v>2</v>
      </c>
      <c r="P1000">
        <v>1</v>
      </c>
      <c r="Q1000" t="str">
        <f t="shared" si="16"/>
        <v>2</v>
      </c>
    </row>
    <row r="1001" spans="1:17" x14ac:dyDescent="0.25">
      <c r="A1001">
        <v>1000</v>
      </c>
      <c r="D1001">
        <v>76.784278</v>
      </c>
      <c r="E1001" s="2">
        <v>2</v>
      </c>
      <c r="P1001">
        <v>1</v>
      </c>
      <c r="Q1001" t="str">
        <f t="shared" si="16"/>
        <v>2</v>
      </c>
    </row>
    <row r="1002" spans="1:17" x14ac:dyDescent="0.25">
      <c r="A1002">
        <v>1001</v>
      </c>
      <c r="D1002">
        <v>76.805309000000008</v>
      </c>
      <c r="E1002" s="2">
        <v>2</v>
      </c>
      <c r="P1002">
        <v>1</v>
      </c>
      <c r="Q1002" t="str">
        <f t="shared" si="16"/>
        <v>2</v>
      </c>
    </row>
    <row r="1003" spans="1:17" x14ac:dyDescent="0.25">
      <c r="A1003">
        <v>1002</v>
      </c>
      <c r="D1003">
        <v>76.811752000000013</v>
      </c>
      <c r="E1003" s="2">
        <v>2</v>
      </c>
      <c r="P1003">
        <v>1</v>
      </c>
      <c r="Q1003" t="str">
        <f t="shared" si="16"/>
        <v>2</v>
      </c>
    </row>
    <row r="1004" spans="1:17" x14ac:dyDescent="0.25">
      <c r="A1004">
        <v>1003</v>
      </c>
      <c r="D1004">
        <v>76.78</v>
      </c>
      <c r="E1004" s="2">
        <v>2</v>
      </c>
      <c r="P1004">
        <v>1</v>
      </c>
      <c r="Q1004" t="str">
        <f t="shared" si="16"/>
        <v>2</v>
      </c>
    </row>
    <row r="1005" spans="1:17" x14ac:dyDescent="0.25">
      <c r="A1005">
        <v>1004</v>
      </c>
      <c r="B1005">
        <v>81.698401000000004</v>
      </c>
      <c r="C1005" s="4">
        <v>1</v>
      </c>
      <c r="D1005">
        <v>76.824020000000004</v>
      </c>
      <c r="E1005" s="2">
        <v>2</v>
      </c>
      <c r="P1005">
        <v>2</v>
      </c>
      <c r="Q1005" t="str">
        <f t="shared" si="16"/>
        <v>12</v>
      </c>
    </row>
    <row r="1006" spans="1:17" x14ac:dyDescent="0.25">
      <c r="A1006">
        <v>1005</v>
      </c>
      <c r="B1006">
        <v>81.725875000000002</v>
      </c>
      <c r="C1006" s="4">
        <v>1</v>
      </c>
      <c r="D1006">
        <v>76.824071000000004</v>
      </c>
      <c r="E1006" s="2">
        <v>2</v>
      </c>
      <c r="P1006">
        <v>2</v>
      </c>
      <c r="Q1006" t="str">
        <f t="shared" si="16"/>
        <v>12</v>
      </c>
    </row>
    <row r="1007" spans="1:17" x14ac:dyDescent="0.25">
      <c r="A1007">
        <v>1006</v>
      </c>
      <c r="B1007">
        <v>81.696701000000004</v>
      </c>
      <c r="C1007" s="4">
        <v>1</v>
      </c>
      <c r="D1007">
        <v>76.824071000000004</v>
      </c>
      <c r="E1007" s="2">
        <v>2</v>
      </c>
      <c r="P1007">
        <v>2</v>
      </c>
      <c r="Q1007" t="str">
        <f t="shared" si="16"/>
        <v>12</v>
      </c>
    </row>
    <row r="1008" spans="1:17" x14ac:dyDescent="0.25">
      <c r="A1008">
        <v>1007</v>
      </c>
      <c r="B1008">
        <v>81.71912300000001</v>
      </c>
      <c r="C1008" s="4">
        <v>1</v>
      </c>
      <c r="P1008">
        <v>1</v>
      </c>
      <c r="Q1008" t="str">
        <f t="shared" si="16"/>
        <v>1</v>
      </c>
    </row>
    <row r="1009" spans="1:17" x14ac:dyDescent="0.25">
      <c r="A1009">
        <v>1008</v>
      </c>
      <c r="B1009">
        <v>81.705824000000007</v>
      </c>
      <c r="C1009" s="4">
        <v>1</v>
      </c>
      <c r="P1009">
        <v>1</v>
      </c>
      <c r="Q1009" t="str">
        <f t="shared" si="16"/>
        <v>1</v>
      </c>
    </row>
    <row r="1010" spans="1:17" x14ac:dyDescent="0.25">
      <c r="A1010">
        <v>1009</v>
      </c>
      <c r="B1010">
        <v>81.698401000000004</v>
      </c>
      <c r="C1010" s="4">
        <v>1</v>
      </c>
      <c r="P1010">
        <v>1</v>
      </c>
      <c r="Q1010" t="str">
        <f t="shared" si="16"/>
        <v>1</v>
      </c>
    </row>
    <row r="1011" spans="1:17" x14ac:dyDescent="0.25">
      <c r="A1011">
        <v>1010</v>
      </c>
      <c r="F1011">
        <v>82.961648000000011</v>
      </c>
      <c r="G1011" s="3">
        <v>3</v>
      </c>
      <c r="H1011">
        <v>81.931803000000002</v>
      </c>
      <c r="I1011" s="5">
        <v>4</v>
      </c>
      <c r="P1011">
        <v>2</v>
      </c>
      <c r="Q1011" t="str">
        <f t="shared" si="16"/>
        <v>34</v>
      </c>
    </row>
    <row r="1012" spans="1:17" x14ac:dyDescent="0.25">
      <c r="A1012">
        <v>1011</v>
      </c>
      <c r="F1012">
        <v>82.979690000000005</v>
      </c>
      <c r="G1012" s="3">
        <v>3</v>
      </c>
      <c r="H1012">
        <v>81.940309000000013</v>
      </c>
      <c r="I1012" s="5">
        <v>4</v>
      </c>
      <c r="P1012">
        <v>2</v>
      </c>
      <c r="Q1012" t="str">
        <f t="shared" si="16"/>
        <v>34</v>
      </c>
    </row>
    <row r="1013" spans="1:17" x14ac:dyDescent="0.25">
      <c r="A1013">
        <v>1012</v>
      </c>
      <c r="F1013">
        <v>82.97</v>
      </c>
      <c r="G1013" s="3">
        <v>3</v>
      </c>
      <c r="H1013">
        <v>81.969896000000006</v>
      </c>
      <c r="I1013" s="5">
        <v>4</v>
      </c>
      <c r="P1013">
        <v>2</v>
      </c>
      <c r="Q1013" t="str">
        <f t="shared" si="16"/>
        <v>34</v>
      </c>
    </row>
    <row r="1014" spans="1:17" x14ac:dyDescent="0.25">
      <c r="A1014">
        <v>1013</v>
      </c>
      <c r="F1014">
        <v>82.927783000000005</v>
      </c>
      <c r="G1014" s="3">
        <v>3</v>
      </c>
      <c r="H1014">
        <v>81.972474000000005</v>
      </c>
      <c r="I1014" s="5">
        <v>4</v>
      </c>
      <c r="P1014">
        <v>2</v>
      </c>
      <c r="Q1014" t="str">
        <f t="shared" si="16"/>
        <v>34</v>
      </c>
    </row>
    <row r="1015" spans="1:17" x14ac:dyDescent="0.25">
      <c r="A1015">
        <v>1014</v>
      </c>
      <c r="F1015">
        <v>82.923968000000002</v>
      </c>
      <c r="G1015" s="3">
        <v>3</v>
      </c>
      <c r="H1015">
        <v>81.948401000000004</v>
      </c>
      <c r="I1015" s="5">
        <v>4</v>
      </c>
      <c r="P1015">
        <v>2</v>
      </c>
      <c r="Q1015" t="str">
        <f t="shared" si="16"/>
        <v>34</v>
      </c>
    </row>
    <row r="1016" spans="1:17" x14ac:dyDescent="0.25">
      <c r="A1016">
        <v>1015</v>
      </c>
      <c r="F1016">
        <v>82.952989000000002</v>
      </c>
      <c r="G1016" s="3">
        <v>3</v>
      </c>
      <c r="H1016">
        <v>82.008915999999999</v>
      </c>
      <c r="I1016" s="5">
        <v>4</v>
      </c>
      <c r="P1016">
        <v>2</v>
      </c>
      <c r="Q1016" t="str">
        <f t="shared" si="16"/>
        <v>34</v>
      </c>
    </row>
    <row r="1017" spans="1:17" x14ac:dyDescent="0.25">
      <c r="A1017">
        <v>1016</v>
      </c>
      <c r="F1017">
        <v>83.014587000000006</v>
      </c>
      <c r="G1017" s="3">
        <v>3</v>
      </c>
      <c r="H1017">
        <v>81.931803000000002</v>
      </c>
      <c r="I1017" s="5">
        <v>4</v>
      </c>
      <c r="P1017">
        <v>2</v>
      </c>
      <c r="Q1017" t="str">
        <f t="shared" si="16"/>
        <v>34</v>
      </c>
    </row>
    <row r="1018" spans="1:17" x14ac:dyDescent="0.25">
      <c r="A1018">
        <v>1017</v>
      </c>
      <c r="F1018">
        <v>82.961648000000011</v>
      </c>
      <c r="G1018" s="3">
        <v>3</v>
      </c>
      <c r="P1018">
        <v>1</v>
      </c>
      <c r="Q1018" t="str">
        <f t="shared" si="16"/>
        <v>3</v>
      </c>
    </row>
    <row r="1019" spans="1:17" x14ac:dyDescent="0.25">
      <c r="A1019">
        <v>1018</v>
      </c>
      <c r="P1019">
        <v>0</v>
      </c>
      <c r="Q1019" t="str">
        <f t="shared" si="16"/>
        <v/>
      </c>
    </row>
    <row r="1020" spans="1:17" x14ac:dyDescent="0.25">
      <c r="A1020">
        <v>1019</v>
      </c>
      <c r="P1020">
        <v>0</v>
      </c>
      <c r="Q1020" t="str">
        <f t="shared" si="16"/>
        <v/>
      </c>
    </row>
    <row r="1021" spans="1:17" x14ac:dyDescent="0.25">
      <c r="A1021">
        <v>1020</v>
      </c>
      <c r="D1021">
        <v>105.746184</v>
      </c>
      <c r="E1021" s="2">
        <v>2</v>
      </c>
      <c r="P1021">
        <v>1</v>
      </c>
      <c r="Q1021" t="str">
        <f t="shared" si="16"/>
        <v>2</v>
      </c>
    </row>
    <row r="1022" spans="1:17" x14ac:dyDescent="0.25">
      <c r="A1022">
        <v>1021</v>
      </c>
      <c r="D1022">
        <v>105.70499700000001</v>
      </c>
      <c r="E1022" s="2">
        <v>2</v>
      </c>
      <c r="P1022">
        <v>1</v>
      </c>
      <c r="Q1022" t="str">
        <f t="shared" si="16"/>
        <v>2</v>
      </c>
    </row>
    <row r="1023" spans="1:17" x14ac:dyDescent="0.25">
      <c r="A1023">
        <v>1022</v>
      </c>
      <c r="D1023">
        <v>105.73463700000001</v>
      </c>
      <c r="E1023" s="2">
        <v>2</v>
      </c>
      <c r="P1023">
        <v>1</v>
      </c>
      <c r="Q1023" t="str">
        <f t="shared" si="16"/>
        <v>2</v>
      </c>
    </row>
    <row r="1024" spans="1:17" x14ac:dyDescent="0.25">
      <c r="A1024">
        <v>1023</v>
      </c>
      <c r="D1024">
        <v>105.69639100000001</v>
      </c>
      <c r="E1024" s="2">
        <v>2</v>
      </c>
      <c r="P1024">
        <v>1</v>
      </c>
      <c r="Q1024" t="str">
        <f t="shared" si="16"/>
        <v>2</v>
      </c>
    </row>
    <row r="1025" spans="1:17" x14ac:dyDescent="0.25">
      <c r="A1025">
        <v>1024</v>
      </c>
      <c r="D1025">
        <v>105.69273200000001</v>
      </c>
      <c r="E1025" s="2">
        <v>2</v>
      </c>
      <c r="P1025">
        <v>1</v>
      </c>
      <c r="Q1025" t="str">
        <f t="shared" si="16"/>
        <v>2</v>
      </c>
    </row>
    <row r="1026" spans="1:17" x14ac:dyDescent="0.25">
      <c r="A1026">
        <v>1025</v>
      </c>
      <c r="B1026">
        <v>112.33407100000001</v>
      </c>
      <c r="C1026" s="4">
        <v>1</v>
      </c>
      <c r="D1026">
        <v>105.77417200000001</v>
      </c>
      <c r="E1026" s="2">
        <v>2</v>
      </c>
      <c r="P1026">
        <v>2</v>
      </c>
      <c r="Q1026" t="str">
        <f t="shared" ref="Q1026:Q1089" si="17">CONCATENATE(C1026,E1026,G1026,I1026)</f>
        <v>12</v>
      </c>
    </row>
    <row r="1027" spans="1:17" x14ac:dyDescent="0.25">
      <c r="A1027">
        <v>1026</v>
      </c>
      <c r="B1027">
        <v>112.351439</v>
      </c>
      <c r="C1027" s="4">
        <v>1</v>
      </c>
      <c r="D1027">
        <v>105.746184</v>
      </c>
      <c r="E1027" s="2">
        <v>2</v>
      </c>
      <c r="P1027">
        <v>2</v>
      </c>
      <c r="Q1027" t="str">
        <f t="shared" si="17"/>
        <v>12</v>
      </c>
    </row>
    <row r="1028" spans="1:17" x14ac:dyDescent="0.25">
      <c r="A1028">
        <v>1027</v>
      </c>
      <c r="B1028">
        <v>112.38396700000001</v>
      </c>
      <c r="C1028" s="4">
        <v>1</v>
      </c>
      <c r="P1028">
        <v>1</v>
      </c>
      <c r="Q1028" t="str">
        <f t="shared" si="17"/>
        <v>1</v>
      </c>
    </row>
    <row r="1029" spans="1:17" x14ac:dyDescent="0.25">
      <c r="A1029">
        <v>1028</v>
      </c>
      <c r="B1029">
        <v>112.34556800000001</v>
      </c>
      <c r="C1029" s="4">
        <v>1</v>
      </c>
      <c r="P1029">
        <v>1</v>
      </c>
      <c r="Q1029" t="str">
        <f t="shared" si="17"/>
        <v>1</v>
      </c>
    </row>
    <row r="1030" spans="1:17" x14ac:dyDescent="0.25">
      <c r="A1030">
        <v>1029</v>
      </c>
      <c r="B1030">
        <v>112.351698</v>
      </c>
      <c r="C1030" s="4">
        <v>1</v>
      </c>
      <c r="P1030">
        <v>1</v>
      </c>
      <c r="Q1030" t="str">
        <f t="shared" si="17"/>
        <v>1</v>
      </c>
    </row>
    <row r="1031" spans="1:17" x14ac:dyDescent="0.25">
      <c r="A1031">
        <v>1030</v>
      </c>
      <c r="B1031">
        <v>112.37855400000001</v>
      </c>
      <c r="C1031" s="4">
        <v>1</v>
      </c>
      <c r="P1031">
        <v>1</v>
      </c>
      <c r="Q1031" t="str">
        <f t="shared" si="17"/>
        <v>1</v>
      </c>
    </row>
    <row r="1032" spans="1:17" x14ac:dyDescent="0.25">
      <c r="A1032">
        <v>1031</v>
      </c>
      <c r="B1032">
        <v>112.33407100000001</v>
      </c>
      <c r="C1032" s="4">
        <v>1</v>
      </c>
      <c r="P1032">
        <v>1</v>
      </c>
      <c r="Q1032" t="str">
        <f t="shared" si="17"/>
        <v>1</v>
      </c>
    </row>
    <row r="1033" spans="1:17" x14ac:dyDescent="0.25">
      <c r="A1033">
        <v>1032</v>
      </c>
      <c r="P1033">
        <v>0</v>
      </c>
      <c r="Q1033" t="str">
        <f t="shared" si="17"/>
        <v/>
      </c>
    </row>
    <row r="1034" spans="1:17" x14ac:dyDescent="0.25">
      <c r="A1034">
        <v>1033</v>
      </c>
      <c r="H1034">
        <v>115.88474100000001</v>
      </c>
      <c r="I1034" s="5">
        <v>4</v>
      </c>
      <c r="P1034">
        <v>1</v>
      </c>
      <c r="Q1034" t="str">
        <f t="shared" si="17"/>
        <v>4</v>
      </c>
    </row>
    <row r="1035" spans="1:17" x14ac:dyDescent="0.25">
      <c r="A1035">
        <v>1034</v>
      </c>
      <c r="F1035">
        <v>116.58427700000001</v>
      </c>
      <c r="G1035" s="3">
        <v>3</v>
      </c>
      <c r="H1035">
        <v>115.89680300000001</v>
      </c>
      <c r="I1035" s="5">
        <v>4</v>
      </c>
      <c r="P1035">
        <v>2</v>
      </c>
      <c r="Q1035" t="str">
        <f t="shared" si="17"/>
        <v>34</v>
      </c>
    </row>
    <row r="1036" spans="1:17" x14ac:dyDescent="0.25">
      <c r="A1036">
        <v>1035</v>
      </c>
      <c r="F1036">
        <v>116.604636</v>
      </c>
      <c r="G1036" s="3">
        <v>3</v>
      </c>
      <c r="H1036">
        <v>115.893969</v>
      </c>
      <c r="I1036" s="5">
        <v>4</v>
      </c>
      <c r="P1036">
        <v>2</v>
      </c>
      <c r="Q1036" t="str">
        <f t="shared" si="17"/>
        <v>34</v>
      </c>
    </row>
    <row r="1037" spans="1:17" x14ac:dyDescent="0.25">
      <c r="A1037">
        <v>1036</v>
      </c>
      <c r="F1037">
        <v>116.57195900000001</v>
      </c>
      <c r="G1037" s="3">
        <v>3</v>
      </c>
      <c r="H1037">
        <v>115.90968900000001</v>
      </c>
      <c r="I1037" s="5">
        <v>4</v>
      </c>
      <c r="P1037">
        <v>2</v>
      </c>
      <c r="Q1037" t="str">
        <f t="shared" si="17"/>
        <v>34</v>
      </c>
    </row>
    <row r="1038" spans="1:17" x14ac:dyDescent="0.25">
      <c r="A1038">
        <v>1037</v>
      </c>
      <c r="F1038">
        <v>116.592162</v>
      </c>
      <c r="G1038" s="3">
        <v>3</v>
      </c>
      <c r="H1038">
        <v>115.892111</v>
      </c>
      <c r="I1038" s="5">
        <v>4</v>
      </c>
      <c r="P1038">
        <v>2</v>
      </c>
      <c r="Q1038" t="str">
        <f t="shared" si="17"/>
        <v>34</v>
      </c>
    </row>
    <row r="1039" spans="1:17" x14ac:dyDescent="0.25">
      <c r="A1039">
        <v>1038</v>
      </c>
      <c r="F1039">
        <v>116.65097700000001</v>
      </c>
      <c r="G1039" s="3">
        <v>3</v>
      </c>
      <c r="H1039">
        <v>115.92000100000001</v>
      </c>
      <c r="I1039" s="5">
        <v>4</v>
      </c>
      <c r="P1039">
        <v>2</v>
      </c>
      <c r="Q1039" t="str">
        <f t="shared" si="17"/>
        <v>34</v>
      </c>
    </row>
    <row r="1040" spans="1:17" x14ac:dyDescent="0.25">
      <c r="A1040">
        <v>1039</v>
      </c>
      <c r="F1040">
        <v>116.655924</v>
      </c>
      <c r="G1040" s="3">
        <v>3</v>
      </c>
      <c r="H1040">
        <v>115.88474100000001</v>
      </c>
      <c r="I1040" s="5">
        <v>4</v>
      </c>
      <c r="P1040">
        <v>2</v>
      </c>
      <c r="Q1040" t="str">
        <f t="shared" si="17"/>
        <v>34</v>
      </c>
    </row>
    <row r="1041" spans="1:17" x14ac:dyDescent="0.25">
      <c r="A1041">
        <v>1040</v>
      </c>
      <c r="D1041">
        <v>134.68871200000001</v>
      </c>
      <c r="E1041" s="2">
        <v>2</v>
      </c>
      <c r="F1041">
        <v>116.58427700000001</v>
      </c>
      <c r="G1041" s="3">
        <v>3</v>
      </c>
      <c r="P1041">
        <v>2</v>
      </c>
      <c r="Q1041" t="str">
        <f t="shared" si="17"/>
        <v>23</v>
      </c>
    </row>
    <row r="1042" spans="1:17" x14ac:dyDescent="0.25">
      <c r="A1042">
        <v>1041</v>
      </c>
      <c r="D1042">
        <v>134.73834900000003</v>
      </c>
      <c r="E1042" s="2">
        <v>2</v>
      </c>
      <c r="P1042">
        <v>1</v>
      </c>
      <c r="Q1042" t="str">
        <f t="shared" si="17"/>
        <v>2</v>
      </c>
    </row>
    <row r="1043" spans="1:17" x14ac:dyDescent="0.25">
      <c r="A1043">
        <v>1042</v>
      </c>
      <c r="D1043">
        <v>134.73834900000003</v>
      </c>
      <c r="E1043" s="2">
        <v>2</v>
      </c>
      <c r="P1043">
        <v>1</v>
      </c>
      <c r="Q1043" t="str">
        <f t="shared" si="17"/>
        <v>2</v>
      </c>
    </row>
    <row r="1044" spans="1:17" x14ac:dyDescent="0.25">
      <c r="A1044">
        <v>1043</v>
      </c>
      <c r="D1044">
        <v>134.73834900000003</v>
      </c>
      <c r="E1044" s="2">
        <v>2</v>
      </c>
      <c r="P1044">
        <v>1</v>
      </c>
      <c r="Q1044" t="str">
        <f t="shared" si="17"/>
        <v>2</v>
      </c>
    </row>
    <row r="1045" spans="1:17" x14ac:dyDescent="0.25">
      <c r="A1045">
        <v>1044</v>
      </c>
      <c r="D1045">
        <v>134.73834900000003</v>
      </c>
      <c r="E1045" s="2">
        <v>2</v>
      </c>
      <c r="P1045">
        <v>1</v>
      </c>
      <c r="Q1045" t="str">
        <f t="shared" si="17"/>
        <v>2</v>
      </c>
    </row>
    <row r="1046" spans="1:17" x14ac:dyDescent="0.25">
      <c r="A1046">
        <v>1045</v>
      </c>
      <c r="D1046">
        <v>134.73834900000003</v>
      </c>
      <c r="E1046" s="2">
        <v>2</v>
      </c>
      <c r="P1046">
        <v>1</v>
      </c>
      <c r="Q1046" t="str">
        <f t="shared" si="17"/>
        <v>2</v>
      </c>
    </row>
    <row r="1047" spans="1:17" x14ac:dyDescent="0.25">
      <c r="A1047">
        <v>1046</v>
      </c>
      <c r="D1047">
        <v>134.73834900000003</v>
      </c>
      <c r="E1047" s="2">
        <v>2</v>
      </c>
      <c r="P1047">
        <v>1</v>
      </c>
      <c r="Q1047" t="str">
        <f t="shared" si="17"/>
        <v>2</v>
      </c>
    </row>
    <row r="1048" spans="1:17" x14ac:dyDescent="0.25">
      <c r="A1048">
        <v>1047</v>
      </c>
      <c r="B1048">
        <v>152.041358</v>
      </c>
      <c r="C1048" s="4">
        <v>1</v>
      </c>
      <c r="D1048">
        <v>134.73834900000003</v>
      </c>
      <c r="E1048" s="2">
        <v>2</v>
      </c>
      <c r="P1048">
        <v>2</v>
      </c>
      <c r="Q1048" t="str">
        <f t="shared" si="17"/>
        <v>12</v>
      </c>
    </row>
    <row r="1049" spans="1:17" x14ac:dyDescent="0.25">
      <c r="A1049">
        <v>1048</v>
      </c>
      <c r="B1049">
        <v>152.041358</v>
      </c>
      <c r="C1049" s="4">
        <v>1</v>
      </c>
      <c r="P1049">
        <v>1</v>
      </c>
      <c r="Q1049" t="str">
        <f t="shared" si="17"/>
        <v>1</v>
      </c>
    </row>
    <row r="1050" spans="1:17" x14ac:dyDescent="0.25">
      <c r="A1050">
        <v>1049</v>
      </c>
      <c r="B1050">
        <v>152.041358</v>
      </c>
      <c r="C1050" s="4">
        <v>1</v>
      </c>
      <c r="P1050">
        <v>1</v>
      </c>
      <c r="Q1050" t="str">
        <f t="shared" si="17"/>
        <v>1</v>
      </c>
    </row>
    <row r="1051" spans="1:17" x14ac:dyDescent="0.25">
      <c r="A1051">
        <v>1050</v>
      </c>
      <c r="B1051">
        <v>152.041358</v>
      </c>
      <c r="C1051" s="4">
        <v>1</v>
      </c>
      <c r="P1051">
        <v>1</v>
      </c>
      <c r="Q1051" t="str">
        <f t="shared" si="17"/>
        <v>1</v>
      </c>
    </row>
    <row r="1052" spans="1:17" x14ac:dyDescent="0.25">
      <c r="A1052">
        <v>1051</v>
      </c>
      <c r="B1052">
        <v>152.041358</v>
      </c>
      <c r="C1052" s="4">
        <v>1</v>
      </c>
      <c r="P1052">
        <v>1</v>
      </c>
      <c r="Q1052" t="str">
        <f t="shared" si="17"/>
        <v>1</v>
      </c>
    </row>
    <row r="1053" spans="1:17" x14ac:dyDescent="0.25">
      <c r="A1053">
        <v>1052</v>
      </c>
      <c r="B1053">
        <v>152.041358</v>
      </c>
      <c r="C1053" s="4">
        <v>1</v>
      </c>
      <c r="P1053">
        <v>1</v>
      </c>
      <c r="Q1053" t="str">
        <f t="shared" si="17"/>
        <v>1</v>
      </c>
    </row>
    <row r="1054" spans="1:17" x14ac:dyDescent="0.25">
      <c r="A1054">
        <v>1053</v>
      </c>
      <c r="H1054">
        <v>152.65405799999999</v>
      </c>
      <c r="I1054" s="5">
        <v>4</v>
      </c>
      <c r="P1054">
        <v>1</v>
      </c>
      <c r="Q1054" t="str">
        <f t="shared" si="17"/>
        <v>4</v>
      </c>
    </row>
    <row r="1055" spans="1:17" x14ac:dyDescent="0.25">
      <c r="A1055">
        <v>1054</v>
      </c>
      <c r="F1055">
        <v>154.43385999999998</v>
      </c>
      <c r="G1055" s="3">
        <v>3</v>
      </c>
      <c r="H1055">
        <v>152.65405799999999</v>
      </c>
      <c r="I1055" s="5">
        <v>4</v>
      </c>
      <c r="P1055">
        <v>2</v>
      </c>
      <c r="Q1055" t="str">
        <f t="shared" si="17"/>
        <v>34</v>
      </c>
    </row>
    <row r="1056" spans="1:17" x14ac:dyDescent="0.25">
      <c r="A1056">
        <v>1055</v>
      </c>
      <c r="F1056">
        <v>154.44550900000002</v>
      </c>
      <c r="G1056" s="3">
        <v>3</v>
      </c>
      <c r="H1056">
        <v>152.65405799999999</v>
      </c>
      <c r="I1056" s="5">
        <v>4</v>
      </c>
      <c r="P1056">
        <v>2</v>
      </c>
      <c r="Q1056" t="str">
        <f t="shared" si="17"/>
        <v>34</v>
      </c>
    </row>
    <row r="1057" spans="1:17" x14ac:dyDescent="0.25">
      <c r="A1057">
        <v>1056</v>
      </c>
      <c r="F1057">
        <v>154.43385999999998</v>
      </c>
      <c r="G1057" s="3">
        <v>3</v>
      </c>
      <c r="H1057">
        <v>152.65405799999999</v>
      </c>
      <c r="I1057" s="5">
        <v>4</v>
      </c>
      <c r="P1057">
        <v>2</v>
      </c>
      <c r="Q1057" t="str">
        <f t="shared" si="17"/>
        <v>34</v>
      </c>
    </row>
    <row r="1058" spans="1:17" x14ac:dyDescent="0.25">
      <c r="A1058">
        <v>1057</v>
      </c>
      <c r="F1058">
        <v>154.43385999999998</v>
      </c>
      <c r="G1058" s="3">
        <v>3</v>
      </c>
      <c r="H1058">
        <v>152.65405799999999</v>
      </c>
      <c r="I1058" s="5">
        <v>4</v>
      </c>
      <c r="P1058">
        <v>2</v>
      </c>
      <c r="Q1058" t="str">
        <f t="shared" si="17"/>
        <v>34</v>
      </c>
    </row>
    <row r="1059" spans="1:17" x14ac:dyDescent="0.25">
      <c r="A1059">
        <v>1058</v>
      </c>
      <c r="F1059">
        <v>154.43385999999998</v>
      </c>
      <c r="G1059" s="3">
        <v>3</v>
      </c>
      <c r="H1059">
        <v>152.65405799999999</v>
      </c>
      <c r="I1059" s="5">
        <v>4</v>
      </c>
      <c r="P1059">
        <v>2</v>
      </c>
      <c r="Q1059" t="str">
        <f t="shared" si="17"/>
        <v>34</v>
      </c>
    </row>
    <row r="1060" spans="1:17" x14ac:dyDescent="0.25">
      <c r="A1060">
        <v>1059</v>
      </c>
      <c r="F1060">
        <v>154.43385999999998</v>
      </c>
      <c r="G1060" s="3">
        <v>3</v>
      </c>
      <c r="H1060">
        <v>152.65405799999999</v>
      </c>
      <c r="I1060" s="5">
        <v>4</v>
      </c>
      <c r="P1060">
        <v>2</v>
      </c>
      <c r="Q1060" t="str">
        <f t="shared" si="17"/>
        <v>34</v>
      </c>
    </row>
    <row r="1061" spans="1:17" x14ac:dyDescent="0.25">
      <c r="A1061">
        <v>1060</v>
      </c>
      <c r="F1061">
        <v>154.43385999999998</v>
      </c>
      <c r="G1061" s="3">
        <v>3</v>
      </c>
      <c r="H1061">
        <v>152.65405799999999</v>
      </c>
      <c r="I1061" s="5">
        <v>4</v>
      </c>
      <c r="P1061">
        <v>2</v>
      </c>
      <c r="Q1061" t="str">
        <f t="shared" si="17"/>
        <v>34</v>
      </c>
    </row>
    <row r="1062" spans="1:17" x14ac:dyDescent="0.25">
      <c r="A1062">
        <v>1061</v>
      </c>
      <c r="F1062">
        <v>154.43385999999998</v>
      </c>
      <c r="G1062" s="3">
        <v>3</v>
      </c>
      <c r="P1062">
        <v>1</v>
      </c>
      <c r="Q1062" t="str">
        <f t="shared" si="17"/>
        <v>3</v>
      </c>
    </row>
    <row r="1063" spans="1:17" x14ac:dyDescent="0.25">
      <c r="A1063">
        <v>1062</v>
      </c>
      <c r="D1063">
        <v>171.83633900000001</v>
      </c>
      <c r="E1063" s="2">
        <v>2</v>
      </c>
      <c r="P1063">
        <v>1</v>
      </c>
      <c r="Q1063" t="str">
        <f t="shared" si="17"/>
        <v>2</v>
      </c>
    </row>
    <row r="1064" spans="1:17" x14ac:dyDescent="0.25">
      <c r="A1064">
        <v>1063</v>
      </c>
      <c r="D1064">
        <v>171.87040999999999</v>
      </c>
      <c r="E1064" s="2">
        <v>2</v>
      </c>
      <c r="P1064">
        <v>1</v>
      </c>
      <c r="Q1064" t="str">
        <f t="shared" si="17"/>
        <v>2</v>
      </c>
    </row>
    <row r="1065" spans="1:17" x14ac:dyDescent="0.25">
      <c r="A1065">
        <v>1064</v>
      </c>
      <c r="D1065">
        <v>171.85278099999999</v>
      </c>
      <c r="E1065" s="2">
        <v>2</v>
      </c>
      <c r="P1065">
        <v>1</v>
      </c>
      <c r="Q1065" t="str">
        <f t="shared" si="17"/>
        <v>2</v>
      </c>
    </row>
    <row r="1066" spans="1:17" x14ac:dyDescent="0.25">
      <c r="A1066">
        <v>1065</v>
      </c>
      <c r="D1066">
        <v>171.81932899999998</v>
      </c>
      <c r="E1066" s="2">
        <v>2</v>
      </c>
      <c r="P1066">
        <v>1</v>
      </c>
      <c r="Q1066" t="str">
        <f t="shared" si="17"/>
        <v>2</v>
      </c>
    </row>
    <row r="1067" spans="1:17" x14ac:dyDescent="0.25">
      <c r="A1067">
        <v>1066</v>
      </c>
      <c r="D1067">
        <v>171.820153</v>
      </c>
      <c r="E1067" s="2">
        <v>2</v>
      </c>
      <c r="P1067">
        <v>1</v>
      </c>
      <c r="Q1067" t="str">
        <f t="shared" si="17"/>
        <v>2</v>
      </c>
    </row>
    <row r="1068" spans="1:17" x14ac:dyDescent="0.25">
      <c r="A1068">
        <v>1067</v>
      </c>
      <c r="D1068">
        <v>171.859792</v>
      </c>
      <c r="E1068" s="2">
        <v>2</v>
      </c>
      <c r="P1068">
        <v>1</v>
      </c>
      <c r="Q1068" t="str">
        <f t="shared" si="17"/>
        <v>2</v>
      </c>
    </row>
    <row r="1069" spans="1:17" x14ac:dyDescent="0.25">
      <c r="A1069">
        <v>1068</v>
      </c>
      <c r="D1069">
        <v>171.91308699999999</v>
      </c>
      <c r="E1069" s="2">
        <v>2</v>
      </c>
      <c r="P1069">
        <v>1</v>
      </c>
      <c r="Q1069" t="str">
        <f t="shared" si="17"/>
        <v>2</v>
      </c>
    </row>
    <row r="1070" spans="1:17" x14ac:dyDescent="0.25">
      <c r="A1070">
        <v>1069</v>
      </c>
      <c r="B1070">
        <v>178.94905199999999</v>
      </c>
      <c r="C1070" s="4">
        <v>1</v>
      </c>
      <c r="D1070">
        <v>171.83633900000001</v>
      </c>
      <c r="E1070" s="2">
        <v>2</v>
      </c>
      <c r="P1070">
        <v>2</v>
      </c>
      <c r="Q1070" t="str">
        <f t="shared" si="17"/>
        <v>12</v>
      </c>
    </row>
    <row r="1071" spans="1:17" x14ac:dyDescent="0.25">
      <c r="A1071">
        <v>1070</v>
      </c>
      <c r="B1071">
        <v>178.970651</v>
      </c>
      <c r="C1071" s="4">
        <v>1</v>
      </c>
      <c r="D1071">
        <v>171.83633900000001</v>
      </c>
      <c r="E1071" s="2">
        <v>2</v>
      </c>
      <c r="P1071">
        <v>2</v>
      </c>
      <c r="Q1071" t="str">
        <f t="shared" si="17"/>
        <v>12</v>
      </c>
    </row>
    <row r="1072" spans="1:17" x14ac:dyDescent="0.25">
      <c r="A1072">
        <v>1071</v>
      </c>
      <c r="B1072">
        <v>178.94663</v>
      </c>
      <c r="C1072" s="4">
        <v>1</v>
      </c>
      <c r="P1072">
        <v>1</v>
      </c>
      <c r="Q1072" t="str">
        <f t="shared" si="17"/>
        <v>1</v>
      </c>
    </row>
    <row r="1073" spans="1:17" x14ac:dyDescent="0.25">
      <c r="A1073">
        <v>1072</v>
      </c>
      <c r="B1073">
        <v>178.89251100000001</v>
      </c>
      <c r="C1073" s="4">
        <v>1</v>
      </c>
      <c r="P1073">
        <v>1</v>
      </c>
      <c r="Q1073" t="str">
        <f t="shared" si="17"/>
        <v>1</v>
      </c>
    </row>
    <row r="1074" spans="1:17" x14ac:dyDescent="0.25">
      <c r="A1074">
        <v>1073</v>
      </c>
      <c r="B1074">
        <v>178.886325</v>
      </c>
      <c r="C1074" s="4">
        <v>1</v>
      </c>
      <c r="P1074">
        <v>1</v>
      </c>
      <c r="Q1074" t="str">
        <f t="shared" si="17"/>
        <v>1</v>
      </c>
    </row>
    <row r="1075" spans="1:17" x14ac:dyDescent="0.25">
      <c r="A1075">
        <v>1074</v>
      </c>
      <c r="B1075">
        <v>178.83380199999999</v>
      </c>
      <c r="C1075" s="4">
        <v>1</v>
      </c>
      <c r="P1075">
        <v>1</v>
      </c>
      <c r="Q1075" t="str">
        <f t="shared" si="17"/>
        <v>1</v>
      </c>
    </row>
    <row r="1076" spans="1:17" x14ac:dyDescent="0.25">
      <c r="A1076">
        <v>1075</v>
      </c>
      <c r="B1076">
        <v>178.94905199999999</v>
      </c>
      <c r="C1076" s="4">
        <v>1</v>
      </c>
      <c r="P1076">
        <v>1</v>
      </c>
      <c r="Q1076" t="str">
        <f t="shared" si="17"/>
        <v>1</v>
      </c>
    </row>
    <row r="1077" spans="1:17" x14ac:dyDescent="0.25">
      <c r="A1077">
        <v>1076</v>
      </c>
      <c r="P1077">
        <v>0</v>
      </c>
      <c r="Q1077" t="str">
        <f t="shared" si="17"/>
        <v/>
      </c>
    </row>
    <row r="1078" spans="1:17" x14ac:dyDescent="0.25">
      <c r="A1078">
        <v>1077</v>
      </c>
      <c r="F1078">
        <v>182.47963999999999</v>
      </c>
      <c r="G1078" s="3">
        <v>3</v>
      </c>
      <c r="H1078">
        <v>182.66231099999999</v>
      </c>
      <c r="I1078" s="5">
        <v>4</v>
      </c>
      <c r="P1078">
        <v>2</v>
      </c>
      <c r="Q1078" t="str">
        <f t="shared" si="17"/>
        <v>34</v>
      </c>
    </row>
    <row r="1079" spans="1:17" x14ac:dyDescent="0.25">
      <c r="A1079">
        <v>1078</v>
      </c>
      <c r="F1079">
        <v>182.47030899999999</v>
      </c>
      <c r="G1079" s="3">
        <v>3</v>
      </c>
      <c r="H1079">
        <v>182.627002</v>
      </c>
      <c r="I1079" s="5">
        <v>4</v>
      </c>
      <c r="P1079">
        <v>2</v>
      </c>
      <c r="Q1079" t="str">
        <f t="shared" si="17"/>
        <v>34</v>
      </c>
    </row>
    <row r="1080" spans="1:17" x14ac:dyDescent="0.25">
      <c r="A1080">
        <v>1079</v>
      </c>
      <c r="F1080">
        <v>182.46613200000002</v>
      </c>
      <c r="G1080" s="3">
        <v>3</v>
      </c>
      <c r="H1080">
        <v>182.661124</v>
      </c>
      <c r="I1080" s="5">
        <v>4</v>
      </c>
      <c r="P1080">
        <v>2</v>
      </c>
      <c r="Q1080" t="str">
        <f t="shared" si="17"/>
        <v>34</v>
      </c>
    </row>
    <row r="1081" spans="1:17" x14ac:dyDescent="0.25">
      <c r="A1081">
        <v>1080</v>
      </c>
      <c r="F1081">
        <v>182.431445</v>
      </c>
      <c r="G1081" s="3">
        <v>3</v>
      </c>
      <c r="H1081">
        <v>182.653548</v>
      </c>
      <c r="I1081" s="5">
        <v>4</v>
      </c>
      <c r="P1081">
        <v>2</v>
      </c>
      <c r="Q1081" t="str">
        <f t="shared" si="17"/>
        <v>34</v>
      </c>
    </row>
    <row r="1082" spans="1:17" x14ac:dyDescent="0.25">
      <c r="A1082">
        <v>1081</v>
      </c>
      <c r="F1082">
        <v>182.4332</v>
      </c>
      <c r="G1082" s="3">
        <v>3</v>
      </c>
      <c r="H1082">
        <v>182.68710199999998</v>
      </c>
      <c r="I1082" s="5">
        <v>4</v>
      </c>
      <c r="P1082">
        <v>2</v>
      </c>
      <c r="Q1082" t="str">
        <f t="shared" si="17"/>
        <v>34</v>
      </c>
    </row>
    <row r="1083" spans="1:17" x14ac:dyDescent="0.25">
      <c r="A1083">
        <v>1082</v>
      </c>
      <c r="F1083">
        <v>182.39742999999999</v>
      </c>
      <c r="G1083" s="3">
        <v>3</v>
      </c>
      <c r="H1083">
        <v>182.691226</v>
      </c>
      <c r="I1083" s="5">
        <v>4</v>
      </c>
      <c r="P1083">
        <v>2</v>
      </c>
      <c r="Q1083" t="str">
        <f t="shared" si="17"/>
        <v>34</v>
      </c>
    </row>
    <row r="1084" spans="1:17" x14ac:dyDescent="0.25">
      <c r="A1084">
        <v>1083</v>
      </c>
      <c r="F1084">
        <v>182.30330599999999</v>
      </c>
      <c r="G1084" s="3">
        <v>3</v>
      </c>
      <c r="H1084">
        <v>182.632003</v>
      </c>
      <c r="I1084" s="5">
        <v>4</v>
      </c>
      <c r="P1084">
        <v>2</v>
      </c>
      <c r="Q1084" t="str">
        <f t="shared" si="17"/>
        <v>34</v>
      </c>
    </row>
    <row r="1085" spans="1:17" x14ac:dyDescent="0.25">
      <c r="A1085">
        <v>1084</v>
      </c>
      <c r="F1085">
        <v>182.372996</v>
      </c>
      <c r="G1085" s="3">
        <v>3</v>
      </c>
      <c r="H1085">
        <v>182.65777500000002</v>
      </c>
      <c r="I1085" s="5">
        <v>4</v>
      </c>
      <c r="P1085">
        <v>2</v>
      </c>
      <c r="Q1085" t="str">
        <f t="shared" si="17"/>
        <v>34</v>
      </c>
    </row>
    <row r="1086" spans="1:17" x14ac:dyDescent="0.25">
      <c r="A1086">
        <v>1085</v>
      </c>
      <c r="D1086">
        <v>201.66429099999999</v>
      </c>
      <c r="E1086" s="2">
        <v>2</v>
      </c>
      <c r="F1086">
        <v>182.47963999999999</v>
      </c>
      <c r="G1086" s="3">
        <v>3</v>
      </c>
      <c r="H1086">
        <v>182.66231099999999</v>
      </c>
      <c r="I1086" s="5">
        <v>4</v>
      </c>
      <c r="P1086">
        <v>3</v>
      </c>
      <c r="Q1086" t="str">
        <f t="shared" si="17"/>
        <v>234</v>
      </c>
    </row>
    <row r="1087" spans="1:17" x14ac:dyDescent="0.25">
      <c r="A1087">
        <v>1086</v>
      </c>
      <c r="D1087">
        <v>201.65465499999999</v>
      </c>
      <c r="E1087" s="2">
        <v>2</v>
      </c>
      <c r="P1087">
        <v>1</v>
      </c>
      <c r="Q1087" t="str">
        <f t="shared" si="17"/>
        <v>2</v>
      </c>
    </row>
    <row r="1088" spans="1:17" x14ac:dyDescent="0.25">
      <c r="A1088">
        <v>1087</v>
      </c>
      <c r="D1088">
        <v>201.70093500000002</v>
      </c>
      <c r="E1088" s="2">
        <v>2</v>
      </c>
      <c r="P1088">
        <v>1</v>
      </c>
      <c r="Q1088" t="str">
        <f t="shared" si="17"/>
        <v>2</v>
      </c>
    </row>
    <row r="1089" spans="1:17" x14ac:dyDescent="0.25">
      <c r="A1089">
        <v>1088</v>
      </c>
      <c r="D1089">
        <v>201.666766</v>
      </c>
      <c r="E1089" s="2">
        <v>2</v>
      </c>
      <c r="P1089">
        <v>1</v>
      </c>
      <c r="Q1089" t="str">
        <f t="shared" si="17"/>
        <v>2</v>
      </c>
    </row>
    <row r="1090" spans="1:17" x14ac:dyDescent="0.25">
      <c r="A1090">
        <v>1089</v>
      </c>
      <c r="D1090">
        <v>201.682075</v>
      </c>
      <c r="E1090" s="2">
        <v>2</v>
      </c>
      <c r="P1090">
        <v>1</v>
      </c>
      <c r="Q1090" t="str">
        <f t="shared" ref="Q1090:Q1153" si="18">CONCATENATE(C1090,E1090,G1090,I1090)</f>
        <v>2</v>
      </c>
    </row>
    <row r="1091" spans="1:17" x14ac:dyDescent="0.25">
      <c r="A1091">
        <v>1090</v>
      </c>
      <c r="D1091">
        <v>201.700885</v>
      </c>
      <c r="E1091" s="2">
        <v>2</v>
      </c>
      <c r="P1091">
        <v>1</v>
      </c>
      <c r="Q1091" t="str">
        <f t="shared" si="18"/>
        <v>2</v>
      </c>
    </row>
    <row r="1092" spans="1:17" x14ac:dyDescent="0.25">
      <c r="A1092">
        <v>1091</v>
      </c>
      <c r="D1092">
        <v>201.68830800000001</v>
      </c>
      <c r="E1092" s="2">
        <v>2</v>
      </c>
      <c r="P1092">
        <v>1</v>
      </c>
      <c r="Q1092" t="str">
        <f t="shared" si="18"/>
        <v>2</v>
      </c>
    </row>
    <row r="1093" spans="1:17" x14ac:dyDescent="0.25">
      <c r="A1093">
        <v>1092</v>
      </c>
      <c r="D1093">
        <v>201.76737900000001</v>
      </c>
      <c r="E1093" s="2">
        <v>2</v>
      </c>
      <c r="P1093">
        <v>1</v>
      </c>
      <c r="Q1093" t="str">
        <f t="shared" si="18"/>
        <v>2</v>
      </c>
    </row>
    <row r="1094" spans="1:17" x14ac:dyDescent="0.25">
      <c r="A1094">
        <v>1093</v>
      </c>
      <c r="B1094">
        <v>209.408569</v>
      </c>
      <c r="C1094" s="4">
        <v>1</v>
      </c>
      <c r="D1094">
        <v>201.66429099999999</v>
      </c>
      <c r="E1094" s="2">
        <v>2</v>
      </c>
      <c r="P1094">
        <v>2</v>
      </c>
      <c r="Q1094" t="str">
        <f t="shared" si="18"/>
        <v>12</v>
      </c>
    </row>
    <row r="1095" spans="1:17" x14ac:dyDescent="0.25">
      <c r="A1095">
        <v>1094</v>
      </c>
      <c r="B1095">
        <v>209.43815499999999</v>
      </c>
      <c r="C1095" s="4">
        <v>1</v>
      </c>
      <c r="P1095">
        <v>1</v>
      </c>
      <c r="Q1095" t="str">
        <f t="shared" si="18"/>
        <v>1</v>
      </c>
    </row>
    <row r="1096" spans="1:17" x14ac:dyDescent="0.25">
      <c r="A1096">
        <v>1095</v>
      </c>
      <c r="B1096">
        <v>209.405528</v>
      </c>
      <c r="C1096" s="4">
        <v>1</v>
      </c>
      <c r="P1096">
        <v>1</v>
      </c>
      <c r="Q1096" t="str">
        <f t="shared" si="18"/>
        <v>1</v>
      </c>
    </row>
    <row r="1097" spans="1:17" x14ac:dyDescent="0.25">
      <c r="A1097">
        <v>1096</v>
      </c>
      <c r="B1097">
        <v>209.38542899999999</v>
      </c>
      <c r="C1097" s="4">
        <v>1</v>
      </c>
      <c r="P1097">
        <v>1</v>
      </c>
      <c r="Q1097" t="str">
        <f t="shared" si="18"/>
        <v>1</v>
      </c>
    </row>
    <row r="1098" spans="1:17" x14ac:dyDescent="0.25">
      <c r="A1098">
        <v>1097</v>
      </c>
      <c r="B1098">
        <v>209.38258999999999</v>
      </c>
      <c r="C1098" s="4">
        <v>1</v>
      </c>
      <c r="P1098">
        <v>1</v>
      </c>
      <c r="Q1098" t="str">
        <f t="shared" si="18"/>
        <v>1</v>
      </c>
    </row>
    <row r="1099" spans="1:17" x14ac:dyDescent="0.25">
      <c r="A1099">
        <v>1098</v>
      </c>
      <c r="B1099">
        <v>209.359756</v>
      </c>
      <c r="C1099" s="4">
        <v>1</v>
      </c>
      <c r="P1099">
        <v>1</v>
      </c>
      <c r="Q1099" t="str">
        <f t="shared" si="18"/>
        <v>1</v>
      </c>
    </row>
    <row r="1100" spans="1:17" x14ac:dyDescent="0.25">
      <c r="A1100">
        <v>1099</v>
      </c>
      <c r="B1100">
        <v>209.33599799999999</v>
      </c>
      <c r="C1100" s="4">
        <v>1</v>
      </c>
      <c r="P1100">
        <v>1</v>
      </c>
      <c r="Q1100" t="str">
        <f t="shared" si="18"/>
        <v>1</v>
      </c>
    </row>
    <row r="1101" spans="1:17" x14ac:dyDescent="0.25">
      <c r="A1101">
        <v>1100</v>
      </c>
      <c r="B1101">
        <v>209.408569</v>
      </c>
      <c r="C1101" s="4">
        <v>1</v>
      </c>
      <c r="H1101">
        <v>210.05322899999999</v>
      </c>
      <c r="I1101" s="5">
        <v>4</v>
      </c>
      <c r="P1101">
        <v>2</v>
      </c>
      <c r="Q1101" t="str">
        <f t="shared" si="18"/>
        <v>14</v>
      </c>
    </row>
    <row r="1102" spans="1:17" x14ac:dyDescent="0.25">
      <c r="A1102">
        <v>1101</v>
      </c>
      <c r="F1102">
        <v>210.56892299999998</v>
      </c>
      <c r="G1102" s="3">
        <v>3</v>
      </c>
      <c r="H1102">
        <v>210.102351</v>
      </c>
      <c r="I1102" s="5">
        <v>4</v>
      </c>
      <c r="P1102">
        <v>2</v>
      </c>
      <c r="Q1102" t="str">
        <f t="shared" si="18"/>
        <v>34</v>
      </c>
    </row>
    <row r="1103" spans="1:17" x14ac:dyDescent="0.25">
      <c r="A1103">
        <v>1102</v>
      </c>
      <c r="F1103">
        <v>210.60994600000001</v>
      </c>
      <c r="G1103" s="3">
        <v>3</v>
      </c>
      <c r="H1103">
        <v>210.02090799999999</v>
      </c>
      <c r="I1103" s="5">
        <v>4</v>
      </c>
      <c r="P1103">
        <v>2</v>
      </c>
      <c r="Q1103" t="str">
        <f t="shared" si="18"/>
        <v>34</v>
      </c>
    </row>
    <row r="1104" spans="1:17" x14ac:dyDescent="0.25">
      <c r="A1104">
        <v>1103</v>
      </c>
      <c r="F1104">
        <v>210.61649599999998</v>
      </c>
      <c r="G1104" s="3">
        <v>3</v>
      </c>
      <c r="H1104">
        <v>210.02101400000001</v>
      </c>
      <c r="I1104" s="5">
        <v>4</v>
      </c>
      <c r="P1104">
        <v>2</v>
      </c>
      <c r="Q1104" t="str">
        <f t="shared" si="18"/>
        <v>34</v>
      </c>
    </row>
    <row r="1105" spans="1:17" x14ac:dyDescent="0.25">
      <c r="A1105">
        <v>1104</v>
      </c>
      <c r="F1105">
        <v>210.62180599999999</v>
      </c>
      <c r="G1105" s="3">
        <v>3</v>
      </c>
      <c r="H1105">
        <v>210.065494</v>
      </c>
      <c r="I1105" s="5">
        <v>4</v>
      </c>
      <c r="P1105">
        <v>2</v>
      </c>
      <c r="Q1105" t="str">
        <f t="shared" si="18"/>
        <v>34</v>
      </c>
    </row>
    <row r="1106" spans="1:17" x14ac:dyDescent="0.25">
      <c r="A1106">
        <v>1105</v>
      </c>
      <c r="F1106">
        <v>210.641704</v>
      </c>
      <c r="G1106" s="3">
        <v>3</v>
      </c>
      <c r="H1106">
        <v>210.03167999999999</v>
      </c>
      <c r="I1106" s="5">
        <v>4</v>
      </c>
      <c r="P1106">
        <v>2</v>
      </c>
      <c r="Q1106" t="str">
        <f t="shared" si="18"/>
        <v>34</v>
      </c>
    </row>
    <row r="1107" spans="1:17" x14ac:dyDescent="0.25">
      <c r="A1107">
        <v>1106</v>
      </c>
      <c r="F1107">
        <v>210.640773</v>
      </c>
      <c r="G1107" s="3">
        <v>3</v>
      </c>
      <c r="H1107">
        <v>210.033019</v>
      </c>
      <c r="I1107" s="5">
        <v>4</v>
      </c>
      <c r="P1107">
        <v>2</v>
      </c>
      <c r="Q1107" t="str">
        <f t="shared" si="18"/>
        <v>34</v>
      </c>
    </row>
    <row r="1108" spans="1:17" x14ac:dyDescent="0.25">
      <c r="A1108">
        <v>1107</v>
      </c>
      <c r="F1108">
        <v>210.65257600000001</v>
      </c>
      <c r="G1108" s="3">
        <v>3</v>
      </c>
      <c r="H1108">
        <v>210.08925500000001</v>
      </c>
      <c r="I1108" s="5">
        <v>4</v>
      </c>
      <c r="P1108">
        <v>2</v>
      </c>
      <c r="Q1108" t="str">
        <f t="shared" si="18"/>
        <v>34</v>
      </c>
    </row>
    <row r="1109" spans="1:17" x14ac:dyDescent="0.25">
      <c r="A1109">
        <v>1108</v>
      </c>
      <c r="F1109">
        <v>210.67803900000001</v>
      </c>
      <c r="G1109" s="3">
        <v>3</v>
      </c>
      <c r="H1109">
        <v>210.05322899999999</v>
      </c>
      <c r="I1109" s="5">
        <v>4</v>
      </c>
      <c r="P1109">
        <v>2</v>
      </c>
      <c r="Q1109" t="str">
        <f t="shared" si="18"/>
        <v>34</v>
      </c>
    </row>
    <row r="1110" spans="1:17" x14ac:dyDescent="0.25">
      <c r="A1110">
        <v>1109</v>
      </c>
      <c r="D1110">
        <v>228.06289100000001</v>
      </c>
      <c r="E1110" s="2">
        <v>2</v>
      </c>
      <c r="F1110">
        <v>210.56892299999998</v>
      </c>
      <c r="G1110" s="3">
        <v>3</v>
      </c>
      <c r="P1110">
        <v>2</v>
      </c>
      <c r="Q1110" t="str">
        <f t="shared" si="18"/>
        <v>23</v>
      </c>
    </row>
    <row r="1111" spans="1:17" x14ac:dyDescent="0.25">
      <c r="A1111">
        <v>1110</v>
      </c>
      <c r="D1111">
        <v>228.07375200000001</v>
      </c>
      <c r="E1111" s="2">
        <v>2</v>
      </c>
      <c r="P1111">
        <v>1</v>
      </c>
      <c r="Q1111" t="str">
        <f t="shared" si="18"/>
        <v>2</v>
      </c>
    </row>
    <row r="1112" spans="1:17" x14ac:dyDescent="0.25">
      <c r="A1112">
        <v>1111</v>
      </c>
      <c r="D1112">
        <v>228.065922</v>
      </c>
      <c r="E1112" s="2">
        <v>2</v>
      </c>
      <c r="P1112">
        <v>1</v>
      </c>
      <c r="Q1112" t="str">
        <f t="shared" si="18"/>
        <v>2</v>
      </c>
    </row>
    <row r="1113" spans="1:17" x14ac:dyDescent="0.25">
      <c r="A1113">
        <v>1112</v>
      </c>
      <c r="D1113">
        <v>228.057942</v>
      </c>
      <c r="E1113" s="2">
        <v>2</v>
      </c>
      <c r="P1113">
        <v>1</v>
      </c>
      <c r="Q1113" t="str">
        <f t="shared" si="18"/>
        <v>2</v>
      </c>
    </row>
    <row r="1114" spans="1:17" x14ac:dyDescent="0.25">
      <c r="A1114">
        <v>1113</v>
      </c>
      <c r="D1114">
        <v>228.123242</v>
      </c>
      <c r="E1114" s="2">
        <v>2</v>
      </c>
      <c r="P1114">
        <v>1</v>
      </c>
      <c r="Q1114" t="str">
        <f t="shared" si="18"/>
        <v>2</v>
      </c>
    </row>
    <row r="1115" spans="1:17" x14ac:dyDescent="0.25">
      <c r="A1115">
        <v>1114</v>
      </c>
      <c r="D1115">
        <v>228.08743699999999</v>
      </c>
      <c r="E1115" s="2">
        <v>2</v>
      </c>
      <c r="P1115">
        <v>1</v>
      </c>
      <c r="Q1115" t="str">
        <f t="shared" si="18"/>
        <v>2</v>
      </c>
    </row>
    <row r="1116" spans="1:17" x14ac:dyDescent="0.25">
      <c r="A1116">
        <v>1115</v>
      </c>
      <c r="D1116">
        <v>228.02647999999999</v>
      </c>
      <c r="E1116" s="2">
        <v>2</v>
      </c>
      <c r="P1116">
        <v>1</v>
      </c>
      <c r="Q1116" t="str">
        <f t="shared" si="18"/>
        <v>2</v>
      </c>
    </row>
    <row r="1117" spans="1:17" x14ac:dyDescent="0.25">
      <c r="A1117">
        <v>1116</v>
      </c>
      <c r="D1117">
        <v>228.03249</v>
      </c>
      <c r="E1117" s="2">
        <v>2</v>
      </c>
      <c r="P1117">
        <v>1</v>
      </c>
      <c r="Q1117" t="str">
        <f t="shared" si="18"/>
        <v>2</v>
      </c>
    </row>
    <row r="1118" spans="1:17" x14ac:dyDescent="0.25">
      <c r="A1118">
        <v>1117</v>
      </c>
      <c r="B1118">
        <v>234.90067500000001</v>
      </c>
      <c r="C1118" s="4">
        <v>1</v>
      </c>
      <c r="D1118">
        <v>228.162836</v>
      </c>
      <c r="E1118" s="2">
        <v>2</v>
      </c>
      <c r="P1118">
        <v>2</v>
      </c>
      <c r="Q1118" t="str">
        <f t="shared" si="18"/>
        <v>12</v>
      </c>
    </row>
    <row r="1119" spans="1:17" x14ac:dyDescent="0.25">
      <c r="A1119">
        <v>1118</v>
      </c>
      <c r="B1119">
        <v>234.90830099999999</v>
      </c>
      <c r="C1119" s="4">
        <v>1</v>
      </c>
      <c r="D1119">
        <v>228.11435299999999</v>
      </c>
      <c r="E1119" s="2">
        <v>2</v>
      </c>
      <c r="P1119">
        <v>2</v>
      </c>
      <c r="Q1119" t="str">
        <f t="shared" si="18"/>
        <v>12</v>
      </c>
    </row>
    <row r="1120" spans="1:17" x14ac:dyDescent="0.25">
      <c r="A1120">
        <v>1119</v>
      </c>
      <c r="B1120">
        <v>234.893351</v>
      </c>
      <c r="C1120" s="4">
        <v>1</v>
      </c>
      <c r="D1120">
        <v>228.06289100000001</v>
      </c>
      <c r="E1120" s="2">
        <v>2</v>
      </c>
      <c r="P1120">
        <v>2</v>
      </c>
      <c r="Q1120" t="str">
        <f t="shared" si="18"/>
        <v>12</v>
      </c>
    </row>
    <row r="1121" spans="1:17" x14ac:dyDescent="0.25">
      <c r="A1121">
        <v>1120</v>
      </c>
      <c r="B1121">
        <v>234.90294700000001</v>
      </c>
      <c r="C1121" s="4">
        <v>1</v>
      </c>
      <c r="P1121">
        <v>1</v>
      </c>
      <c r="Q1121" t="str">
        <f t="shared" si="18"/>
        <v>1</v>
      </c>
    </row>
    <row r="1122" spans="1:17" x14ac:dyDescent="0.25">
      <c r="A1122">
        <v>1121</v>
      </c>
      <c r="B1122">
        <v>234.888352</v>
      </c>
      <c r="C1122" s="4">
        <v>1</v>
      </c>
      <c r="P1122">
        <v>1</v>
      </c>
      <c r="Q1122" t="str">
        <f t="shared" si="18"/>
        <v>1</v>
      </c>
    </row>
    <row r="1123" spans="1:17" x14ac:dyDescent="0.25">
      <c r="A1123">
        <v>1122</v>
      </c>
      <c r="B1123">
        <v>234.89804900000001</v>
      </c>
      <c r="C1123" s="4">
        <v>1</v>
      </c>
      <c r="P1123">
        <v>1</v>
      </c>
      <c r="Q1123" t="str">
        <f t="shared" si="18"/>
        <v>1</v>
      </c>
    </row>
    <row r="1124" spans="1:17" x14ac:dyDescent="0.25">
      <c r="A1124">
        <v>1123</v>
      </c>
      <c r="B1124">
        <v>234.87138200000001</v>
      </c>
      <c r="C1124" s="4">
        <v>1</v>
      </c>
      <c r="P1124">
        <v>1</v>
      </c>
      <c r="Q1124" t="str">
        <f t="shared" si="18"/>
        <v>1</v>
      </c>
    </row>
    <row r="1125" spans="1:17" x14ac:dyDescent="0.25">
      <c r="A1125">
        <v>1124</v>
      </c>
      <c r="B1125">
        <v>234.96365</v>
      </c>
      <c r="C1125" s="4">
        <v>1</v>
      </c>
      <c r="H1125">
        <v>233.96233799999999</v>
      </c>
      <c r="I1125" s="5">
        <v>4</v>
      </c>
      <c r="P1125">
        <v>2</v>
      </c>
      <c r="Q1125" t="str">
        <f t="shared" si="18"/>
        <v>14</v>
      </c>
    </row>
    <row r="1126" spans="1:17" x14ac:dyDescent="0.25">
      <c r="A1126">
        <v>1125</v>
      </c>
      <c r="B1126">
        <v>234.90067500000001</v>
      </c>
      <c r="C1126" s="4">
        <v>1</v>
      </c>
      <c r="F1126">
        <v>235.52114699999998</v>
      </c>
      <c r="G1126" s="3">
        <v>3</v>
      </c>
      <c r="H1126">
        <v>233.99526600000002</v>
      </c>
      <c r="I1126" s="5">
        <v>4</v>
      </c>
      <c r="P1126">
        <v>3</v>
      </c>
      <c r="Q1126" t="str">
        <f t="shared" si="18"/>
        <v>134</v>
      </c>
    </row>
    <row r="1127" spans="1:17" x14ac:dyDescent="0.25">
      <c r="A1127">
        <v>1126</v>
      </c>
      <c r="F1127">
        <v>235.54013700000002</v>
      </c>
      <c r="G1127" s="3">
        <v>3</v>
      </c>
      <c r="H1127">
        <v>234.00294299999999</v>
      </c>
      <c r="I1127" s="5">
        <v>4</v>
      </c>
      <c r="P1127">
        <v>2</v>
      </c>
      <c r="Q1127" t="str">
        <f t="shared" si="18"/>
        <v>34</v>
      </c>
    </row>
    <row r="1128" spans="1:17" x14ac:dyDescent="0.25">
      <c r="A1128">
        <v>1127</v>
      </c>
      <c r="F1128">
        <v>235.55922699999999</v>
      </c>
      <c r="G1128" s="3">
        <v>3</v>
      </c>
      <c r="H1128">
        <v>234.013598</v>
      </c>
      <c r="I1128" s="5">
        <v>4</v>
      </c>
      <c r="P1128">
        <v>2</v>
      </c>
      <c r="Q1128" t="str">
        <f t="shared" si="18"/>
        <v>34</v>
      </c>
    </row>
    <row r="1129" spans="1:17" x14ac:dyDescent="0.25">
      <c r="A1129">
        <v>1128</v>
      </c>
      <c r="F1129">
        <v>235.55937800000001</v>
      </c>
      <c r="G1129" s="3">
        <v>3</v>
      </c>
      <c r="H1129">
        <v>234.02940599999999</v>
      </c>
      <c r="I1129" s="5">
        <v>4</v>
      </c>
      <c r="P1129">
        <v>2</v>
      </c>
      <c r="Q1129" t="str">
        <f t="shared" si="18"/>
        <v>34</v>
      </c>
    </row>
    <row r="1130" spans="1:17" x14ac:dyDescent="0.25">
      <c r="A1130">
        <v>1129</v>
      </c>
      <c r="F1130">
        <v>235.527411</v>
      </c>
      <c r="G1130" s="3">
        <v>3</v>
      </c>
      <c r="H1130">
        <v>234.03349499999999</v>
      </c>
      <c r="I1130" s="5">
        <v>4</v>
      </c>
      <c r="P1130">
        <v>2</v>
      </c>
      <c r="Q1130" t="str">
        <f t="shared" si="18"/>
        <v>34</v>
      </c>
    </row>
    <row r="1131" spans="1:17" x14ac:dyDescent="0.25">
      <c r="A1131">
        <v>1130</v>
      </c>
      <c r="F1131">
        <v>235.57275999999999</v>
      </c>
      <c r="G1131" s="3">
        <v>3</v>
      </c>
      <c r="H1131">
        <v>234.042889</v>
      </c>
      <c r="I1131" s="5">
        <v>4</v>
      </c>
      <c r="P1131">
        <v>2</v>
      </c>
      <c r="Q1131" t="str">
        <f t="shared" si="18"/>
        <v>34</v>
      </c>
    </row>
    <row r="1132" spans="1:17" x14ac:dyDescent="0.25">
      <c r="A1132">
        <v>1131</v>
      </c>
      <c r="F1132">
        <v>235.58669900000001</v>
      </c>
      <c r="G1132" s="3">
        <v>3</v>
      </c>
      <c r="H1132">
        <v>234.05854400000001</v>
      </c>
      <c r="I1132" s="5">
        <v>4</v>
      </c>
      <c r="P1132">
        <v>2</v>
      </c>
      <c r="Q1132" t="str">
        <f t="shared" si="18"/>
        <v>34</v>
      </c>
    </row>
    <row r="1133" spans="1:17" x14ac:dyDescent="0.25">
      <c r="A1133">
        <v>1132</v>
      </c>
      <c r="F1133">
        <v>235.591599</v>
      </c>
      <c r="G1133" s="3">
        <v>3</v>
      </c>
      <c r="H1133">
        <v>234.020466</v>
      </c>
      <c r="I1133" s="5">
        <v>4</v>
      </c>
      <c r="P1133">
        <v>2</v>
      </c>
      <c r="Q1133" t="str">
        <f t="shared" si="18"/>
        <v>34</v>
      </c>
    </row>
    <row r="1134" spans="1:17" x14ac:dyDescent="0.25">
      <c r="A1134">
        <v>1133</v>
      </c>
      <c r="D1134">
        <v>252.11332899999999</v>
      </c>
      <c r="E1134" s="2">
        <v>2</v>
      </c>
      <c r="F1134">
        <v>235.58639700000001</v>
      </c>
      <c r="G1134" s="3">
        <v>3</v>
      </c>
      <c r="H1134">
        <v>233.96233799999999</v>
      </c>
      <c r="I1134" s="5">
        <v>4</v>
      </c>
      <c r="P1134">
        <v>3</v>
      </c>
      <c r="Q1134" t="str">
        <f t="shared" si="18"/>
        <v>234</v>
      </c>
    </row>
    <row r="1135" spans="1:17" x14ac:dyDescent="0.25">
      <c r="A1135">
        <v>1134</v>
      </c>
      <c r="D1135">
        <v>252.08237299999999</v>
      </c>
      <c r="E1135" s="2">
        <v>2</v>
      </c>
      <c r="F1135">
        <v>235.59463</v>
      </c>
      <c r="G1135" s="3">
        <v>3</v>
      </c>
      <c r="H1135">
        <v>233.96233799999999</v>
      </c>
      <c r="I1135" s="5">
        <v>4</v>
      </c>
      <c r="P1135">
        <v>3</v>
      </c>
      <c r="Q1135" t="str">
        <f t="shared" si="18"/>
        <v>234</v>
      </c>
    </row>
    <row r="1136" spans="1:17" x14ac:dyDescent="0.25">
      <c r="A1136">
        <v>1135</v>
      </c>
      <c r="D1136">
        <v>252.10989599999999</v>
      </c>
      <c r="E1136" s="2">
        <v>2</v>
      </c>
      <c r="F1136">
        <v>235.57523599999999</v>
      </c>
      <c r="G1136" s="3">
        <v>3</v>
      </c>
      <c r="P1136">
        <v>2</v>
      </c>
      <c r="Q1136" t="str">
        <f t="shared" si="18"/>
        <v>23</v>
      </c>
    </row>
    <row r="1137" spans="1:17" x14ac:dyDescent="0.25">
      <c r="A1137">
        <v>1136</v>
      </c>
      <c r="D1137">
        <v>252.09661299999999</v>
      </c>
      <c r="E1137" s="2">
        <v>2</v>
      </c>
      <c r="F1137">
        <v>235.54013700000002</v>
      </c>
      <c r="G1137" s="3">
        <v>3</v>
      </c>
      <c r="P1137">
        <v>2</v>
      </c>
      <c r="Q1137" t="str">
        <f t="shared" si="18"/>
        <v>23</v>
      </c>
    </row>
    <row r="1138" spans="1:17" x14ac:dyDescent="0.25">
      <c r="A1138">
        <v>1137</v>
      </c>
      <c r="D1138">
        <v>252.11555300000001</v>
      </c>
      <c r="E1138" s="2">
        <v>2</v>
      </c>
      <c r="P1138">
        <v>1</v>
      </c>
      <c r="Q1138" t="str">
        <f t="shared" si="18"/>
        <v>2</v>
      </c>
    </row>
    <row r="1139" spans="1:17" x14ac:dyDescent="0.25">
      <c r="A1139">
        <v>1138</v>
      </c>
      <c r="D1139">
        <v>252.115702</v>
      </c>
      <c r="E1139" s="2">
        <v>2</v>
      </c>
      <c r="P1139">
        <v>1</v>
      </c>
      <c r="Q1139" t="str">
        <f t="shared" si="18"/>
        <v>2</v>
      </c>
    </row>
    <row r="1140" spans="1:17" x14ac:dyDescent="0.25">
      <c r="A1140">
        <v>1139</v>
      </c>
      <c r="D1140">
        <v>252.099493</v>
      </c>
      <c r="E1140" s="2">
        <v>2</v>
      </c>
      <c r="P1140">
        <v>1</v>
      </c>
      <c r="Q1140" t="str">
        <f t="shared" si="18"/>
        <v>2</v>
      </c>
    </row>
    <row r="1141" spans="1:17" x14ac:dyDescent="0.25">
      <c r="A1141">
        <v>1140</v>
      </c>
      <c r="B1141">
        <v>257.58815199999998</v>
      </c>
      <c r="C1141" s="4">
        <v>1</v>
      </c>
      <c r="D1141">
        <v>252.10474600000001</v>
      </c>
      <c r="E1141" s="2">
        <v>2</v>
      </c>
      <c r="P1141">
        <v>2</v>
      </c>
      <c r="Q1141" t="str">
        <f t="shared" si="18"/>
        <v>12</v>
      </c>
    </row>
    <row r="1142" spans="1:17" x14ac:dyDescent="0.25">
      <c r="A1142">
        <v>1141</v>
      </c>
      <c r="B1142">
        <v>257.599718</v>
      </c>
      <c r="C1142" s="4">
        <v>1</v>
      </c>
      <c r="D1142">
        <v>252.11762400000001</v>
      </c>
      <c r="E1142" s="2">
        <v>2</v>
      </c>
      <c r="P1142">
        <v>2</v>
      </c>
      <c r="Q1142" t="str">
        <f t="shared" si="18"/>
        <v>12</v>
      </c>
    </row>
    <row r="1143" spans="1:17" x14ac:dyDescent="0.25">
      <c r="A1143">
        <v>1142</v>
      </c>
      <c r="B1143">
        <v>257.60380800000001</v>
      </c>
      <c r="C1143" s="4">
        <v>1</v>
      </c>
      <c r="D1143">
        <v>252.129591</v>
      </c>
      <c r="E1143" s="2">
        <v>2</v>
      </c>
      <c r="P1143">
        <v>2</v>
      </c>
      <c r="Q1143" t="str">
        <f t="shared" si="18"/>
        <v>12</v>
      </c>
    </row>
    <row r="1144" spans="1:17" x14ac:dyDescent="0.25">
      <c r="A1144">
        <v>1143</v>
      </c>
      <c r="B1144">
        <v>257.61451599999998</v>
      </c>
      <c r="C1144" s="4">
        <v>1</v>
      </c>
      <c r="D1144">
        <v>252.150046</v>
      </c>
      <c r="E1144" s="2">
        <v>2</v>
      </c>
      <c r="P1144">
        <v>2</v>
      </c>
      <c r="Q1144" t="str">
        <f t="shared" si="18"/>
        <v>12</v>
      </c>
    </row>
    <row r="1145" spans="1:17" x14ac:dyDescent="0.25">
      <c r="A1145">
        <v>1144</v>
      </c>
      <c r="B1145">
        <v>257.594515</v>
      </c>
      <c r="C1145" s="4">
        <v>1</v>
      </c>
      <c r="D1145">
        <v>252.20039600000001</v>
      </c>
      <c r="E1145" s="2">
        <v>2</v>
      </c>
      <c r="P1145">
        <v>2</v>
      </c>
      <c r="Q1145" t="str">
        <f t="shared" si="18"/>
        <v>12</v>
      </c>
    </row>
    <row r="1146" spans="1:17" x14ac:dyDescent="0.25">
      <c r="A1146">
        <v>1145</v>
      </c>
      <c r="B1146">
        <v>257.60219000000001</v>
      </c>
      <c r="C1146" s="4">
        <v>1</v>
      </c>
      <c r="D1146">
        <v>252.11332899999999</v>
      </c>
      <c r="E1146" s="2">
        <v>2</v>
      </c>
      <c r="P1146">
        <v>2</v>
      </c>
      <c r="Q1146" t="str">
        <f t="shared" si="18"/>
        <v>12</v>
      </c>
    </row>
    <row r="1147" spans="1:17" x14ac:dyDescent="0.25">
      <c r="A1147">
        <v>1146</v>
      </c>
      <c r="B1147">
        <v>257.629008</v>
      </c>
      <c r="C1147" s="4">
        <v>1</v>
      </c>
      <c r="P1147">
        <v>1</v>
      </c>
      <c r="Q1147" t="str">
        <f t="shared" si="18"/>
        <v>1</v>
      </c>
    </row>
    <row r="1148" spans="1:17" x14ac:dyDescent="0.25">
      <c r="A1148">
        <v>1147</v>
      </c>
      <c r="B1148">
        <v>257.60188900000003</v>
      </c>
      <c r="C1148" s="4">
        <v>1</v>
      </c>
      <c r="P1148">
        <v>1</v>
      </c>
      <c r="Q1148" t="str">
        <f t="shared" si="18"/>
        <v>1</v>
      </c>
    </row>
    <row r="1149" spans="1:17" x14ac:dyDescent="0.25">
      <c r="A1149">
        <v>1148</v>
      </c>
      <c r="B1149">
        <v>257.65724</v>
      </c>
      <c r="C1149" s="4">
        <v>1</v>
      </c>
      <c r="P1149">
        <v>1</v>
      </c>
      <c r="Q1149" t="str">
        <f t="shared" si="18"/>
        <v>1</v>
      </c>
    </row>
    <row r="1150" spans="1:17" x14ac:dyDescent="0.25">
      <c r="A1150">
        <v>1149</v>
      </c>
      <c r="B1150">
        <v>257.66895499999998</v>
      </c>
      <c r="C1150" s="4">
        <v>1</v>
      </c>
      <c r="P1150">
        <v>1</v>
      </c>
      <c r="Q1150" t="str">
        <f t="shared" si="18"/>
        <v>1</v>
      </c>
    </row>
    <row r="1151" spans="1:17" x14ac:dyDescent="0.25">
      <c r="A1151">
        <v>1150</v>
      </c>
      <c r="B1151">
        <v>257.704813</v>
      </c>
      <c r="C1151" s="4">
        <v>1</v>
      </c>
      <c r="P1151">
        <v>1</v>
      </c>
      <c r="Q1151" t="str">
        <f t="shared" si="18"/>
        <v>1</v>
      </c>
    </row>
    <row r="1152" spans="1:17" x14ac:dyDescent="0.25">
      <c r="A1152">
        <v>1151</v>
      </c>
      <c r="B1152">
        <v>257.708597</v>
      </c>
      <c r="C1152" s="4">
        <v>1</v>
      </c>
      <c r="H1152">
        <v>257.02812799999998</v>
      </c>
      <c r="I1152" s="5">
        <v>4</v>
      </c>
      <c r="P1152">
        <v>2</v>
      </c>
      <c r="Q1152" t="str">
        <f t="shared" si="18"/>
        <v>14</v>
      </c>
    </row>
    <row r="1153" spans="1:17" x14ac:dyDescent="0.25">
      <c r="A1153">
        <v>1152</v>
      </c>
      <c r="B1153">
        <v>257.58815199999998</v>
      </c>
      <c r="C1153" s="4">
        <v>1</v>
      </c>
      <c r="F1153">
        <v>257.11979100000002</v>
      </c>
      <c r="G1153" s="3">
        <v>3</v>
      </c>
      <c r="H1153">
        <v>257.03939300000002</v>
      </c>
      <c r="I1153" s="5">
        <v>4</v>
      </c>
      <c r="P1153">
        <v>3</v>
      </c>
      <c r="Q1153" t="str">
        <f t="shared" si="18"/>
        <v>134</v>
      </c>
    </row>
    <row r="1154" spans="1:17" x14ac:dyDescent="0.25">
      <c r="A1154">
        <v>1153</v>
      </c>
      <c r="F1154">
        <v>257.13044600000001</v>
      </c>
      <c r="G1154" s="3">
        <v>3</v>
      </c>
      <c r="H1154">
        <v>257.09999699999997</v>
      </c>
      <c r="I1154" s="5">
        <v>4</v>
      </c>
      <c r="P1154">
        <v>2</v>
      </c>
      <c r="Q1154" t="str">
        <f t="shared" ref="Q1154:Q1177" si="19">CONCATENATE(C1154,E1154,G1154,I1154)</f>
        <v>34</v>
      </c>
    </row>
    <row r="1155" spans="1:17" x14ac:dyDescent="0.25">
      <c r="A1155">
        <v>1154</v>
      </c>
      <c r="F1155">
        <v>257.11484400000001</v>
      </c>
      <c r="G1155" s="3">
        <v>3</v>
      </c>
      <c r="H1155">
        <v>257.10953699999999</v>
      </c>
      <c r="I1155" s="5">
        <v>4</v>
      </c>
      <c r="P1155">
        <v>2</v>
      </c>
      <c r="Q1155" t="str">
        <f t="shared" si="19"/>
        <v>34</v>
      </c>
    </row>
    <row r="1156" spans="1:17" x14ac:dyDescent="0.25">
      <c r="A1156">
        <v>1155</v>
      </c>
      <c r="F1156">
        <v>257.10615799999999</v>
      </c>
      <c r="G1156" s="3">
        <v>3</v>
      </c>
      <c r="H1156">
        <v>257.080805</v>
      </c>
      <c r="I1156" s="5">
        <v>4</v>
      </c>
      <c r="P1156">
        <v>2</v>
      </c>
      <c r="Q1156" t="str">
        <f t="shared" si="19"/>
        <v>34</v>
      </c>
    </row>
    <row r="1157" spans="1:17" x14ac:dyDescent="0.25">
      <c r="A1157">
        <v>1156</v>
      </c>
      <c r="F1157">
        <v>257.13155999999998</v>
      </c>
      <c r="G1157" s="3">
        <v>3</v>
      </c>
      <c r="H1157">
        <v>257.07777599999997</v>
      </c>
      <c r="I1157" s="5">
        <v>4</v>
      </c>
      <c r="P1157">
        <v>2</v>
      </c>
      <c r="Q1157" t="str">
        <f t="shared" si="19"/>
        <v>34</v>
      </c>
    </row>
    <row r="1158" spans="1:17" x14ac:dyDescent="0.25">
      <c r="A1158">
        <v>1157</v>
      </c>
      <c r="F1158">
        <v>257.14741700000002</v>
      </c>
      <c r="G1158" s="3">
        <v>3</v>
      </c>
      <c r="H1158">
        <v>257.05635999999998</v>
      </c>
      <c r="I1158" s="5">
        <v>4</v>
      </c>
      <c r="P1158">
        <v>2</v>
      </c>
      <c r="Q1158" t="str">
        <f t="shared" si="19"/>
        <v>34</v>
      </c>
    </row>
    <row r="1159" spans="1:17" x14ac:dyDescent="0.25">
      <c r="A1159">
        <v>1158</v>
      </c>
      <c r="F1159">
        <v>257.11751800000002</v>
      </c>
      <c r="G1159" s="3">
        <v>3</v>
      </c>
      <c r="H1159">
        <v>257.07343100000003</v>
      </c>
      <c r="I1159" s="5">
        <v>4</v>
      </c>
      <c r="P1159">
        <v>2</v>
      </c>
      <c r="Q1159" t="str">
        <f t="shared" si="19"/>
        <v>34</v>
      </c>
    </row>
    <row r="1160" spans="1:17" x14ac:dyDescent="0.25">
      <c r="A1160">
        <v>1159</v>
      </c>
      <c r="F1160">
        <v>257.11666300000002</v>
      </c>
      <c r="G1160" s="3">
        <v>3</v>
      </c>
      <c r="H1160">
        <v>257.05817999999999</v>
      </c>
      <c r="I1160" s="5">
        <v>4</v>
      </c>
      <c r="P1160">
        <v>2</v>
      </c>
      <c r="Q1160" t="str">
        <f t="shared" si="19"/>
        <v>34</v>
      </c>
    </row>
    <row r="1161" spans="1:17" x14ac:dyDescent="0.25">
      <c r="A1161">
        <v>1160</v>
      </c>
      <c r="D1161">
        <v>269.70167400000003</v>
      </c>
      <c r="E1161" s="2">
        <v>2</v>
      </c>
      <c r="F1161">
        <v>257.12413199999997</v>
      </c>
      <c r="G1161" s="3">
        <v>3</v>
      </c>
      <c r="H1161">
        <v>257.07580400000001</v>
      </c>
      <c r="I1161" s="5">
        <v>4</v>
      </c>
      <c r="P1161">
        <v>3</v>
      </c>
      <c r="Q1161" t="str">
        <f t="shared" si="19"/>
        <v>234</v>
      </c>
    </row>
    <row r="1162" spans="1:17" x14ac:dyDescent="0.25">
      <c r="A1162">
        <v>1161</v>
      </c>
      <c r="D1162">
        <v>269.67041599999999</v>
      </c>
      <c r="E1162" s="2">
        <v>2</v>
      </c>
      <c r="F1162">
        <v>257.13080000000002</v>
      </c>
      <c r="G1162" s="3">
        <v>3</v>
      </c>
      <c r="H1162">
        <v>257.064795</v>
      </c>
      <c r="I1162" s="5">
        <v>4</v>
      </c>
      <c r="P1162">
        <v>3</v>
      </c>
      <c r="Q1162" t="str">
        <f t="shared" si="19"/>
        <v>234</v>
      </c>
    </row>
    <row r="1163" spans="1:17" x14ac:dyDescent="0.25">
      <c r="A1163">
        <v>1162</v>
      </c>
      <c r="D1163">
        <v>269.68869599999999</v>
      </c>
      <c r="E1163" s="2">
        <v>2</v>
      </c>
      <c r="F1163">
        <v>257.15044999999998</v>
      </c>
      <c r="G1163" s="3">
        <v>3</v>
      </c>
      <c r="H1163">
        <v>257.04287899999997</v>
      </c>
      <c r="I1163" s="5">
        <v>4</v>
      </c>
      <c r="P1163">
        <v>3</v>
      </c>
      <c r="Q1163" t="str">
        <f t="shared" si="19"/>
        <v>234</v>
      </c>
    </row>
    <row r="1164" spans="1:17" x14ac:dyDescent="0.25">
      <c r="A1164">
        <v>1163</v>
      </c>
      <c r="D1164">
        <v>269.74192299999999</v>
      </c>
      <c r="E1164" s="2">
        <v>2</v>
      </c>
      <c r="F1164">
        <v>257.16812299999998</v>
      </c>
      <c r="G1164" s="3">
        <v>3</v>
      </c>
      <c r="H1164">
        <v>257.10661099999999</v>
      </c>
      <c r="I1164" s="5">
        <v>4</v>
      </c>
      <c r="P1164">
        <v>3</v>
      </c>
      <c r="Q1164" t="str">
        <f t="shared" si="19"/>
        <v>234</v>
      </c>
    </row>
    <row r="1165" spans="1:17" x14ac:dyDescent="0.25">
      <c r="A1165">
        <v>1164</v>
      </c>
      <c r="D1165">
        <v>269.77818500000001</v>
      </c>
      <c r="E1165" s="2">
        <v>2</v>
      </c>
      <c r="F1165">
        <v>257.17004199999997</v>
      </c>
      <c r="G1165" s="3">
        <v>3</v>
      </c>
      <c r="H1165">
        <v>257.16373299999998</v>
      </c>
      <c r="I1165" s="5">
        <v>4</v>
      </c>
      <c r="P1165">
        <v>3</v>
      </c>
      <c r="Q1165" t="str">
        <f t="shared" si="19"/>
        <v>234</v>
      </c>
    </row>
    <row r="1166" spans="1:17" x14ac:dyDescent="0.25">
      <c r="A1166">
        <v>1165</v>
      </c>
      <c r="D1166">
        <v>269.67273499999999</v>
      </c>
      <c r="E1166" s="2">
        <v>2</v>
      </c>
      <c r="F1166">
        <v>257.19367799999998</v>
      </c>
      <c r="G1166" s="3">
        <v>3</v>
      </c>
      <c r="H1166">
        <v>257.02812799999998</v>
      </c>
      <c r="I1166" s="5">
        <v>4</v>
      </c>
      <c r="P1166">
        <v>3</v>
      </c>
      <c r="Q1166" t="str">
        <f t="shared" si="19"/>
        <v>234</v>
      </c>
    </row>
    <row r="1167" spans="1:17" x14ac:dyDescent="0.25">
      <c r="A1167">
        <v>1166</v>
      </c>
      <c r="D1167">
        <v>269.73778700000003</v>
      </c>
      <c r="E1167" s="2">
        <v>2</v>
      </c>
      <c r="F1167">
        <v>257.241804</v>
      </c>
      <c r="G1167" s="3">
        <v>3</v>
      </c>
      <c r="P1167">
        <v>2</v>
      </c>
      <c r="Q1167" t="str">
        <f t="shared" si="19"/>
        <v>23</v>
      </c>
    </row>
    <row r="1168" spans="1:17" x14ac:dyDescent="0.25">
      <c r="A1168">
        <v>1167</v>
      </c>
      <c r="D1168">
        <v>269.71243099999998</v>
      </c>
      <c r="E1168" s="2">
        <v>2</v>
      </c>
      <c r="F1168">
        <v>257.11979100000002</v>
      </c>
      <c r="G1168" s="3">
        <v>3</v>
      </c>
      <c r="P1168">
        <v>2</v>
      </c>
      <c r="Q1168" t="str">
        <f t="shared" si="19"/>
        <v>23</v>
      </c>
    </row>
    <row r="1169" spans="1:17" x14ac:dyDescent="0.25">
      <c r="A1169">
        <v>1168</v>
      </c>
      <c r="B1169">
        <v>275.02342399999998</v>
      </c>
      <c r="C1169" s="4">
        <v>1</v>
      </c>
      <c r="D1169">
        <v>269.77273400000001</v>
      </c>
      <c r="E1169" s="2">
        <v>2</v>
      </c>
      <c r="P1169">
        <v>2</v>
      </c>
      <c r="Q1169" t="str">
        <f t="shared" si="19"/>
        <v>12</v>
      </c>
    </row>
    <row r="1170" spans="1:17" x14ac:dyDescent="0.25">
      <c r="A1170">
        <v>1169</v>
      </c>
      <c r="B1170">
        <v>275.02342399999998</v>
      </c>
      <c r="C1170" s="4">
        <v>1</v>
      </c>
      <c r="D1170">
        <v>269.74096900000001</v>
      </c>
      <c r="E1170" s="2">
        <v>2</v>
      </c>
      <c r="P1170">
        <v>2</v>
      </c>
      <c r="Q1170" t="str">
        <f t="shared" si="19"/>
        <v>12</v>
      </c>
    </row>
    <row r="1171" spans="1:17" x14ac:dyDescent="0.25">
      <c r="A1171">
        <v>1170</v>
      </c>
      <c r="B1171">
        <v>275.02342399999998</v>
      </c>
      <c r="C1171" s="4">
        <v>1</v>
      </c>
      <c r="D1171">
        <v>269.71586400000001</v>
      </c>
      <c r="E1171" s="2">
        <v>2</v>
      </c>
      <c r="P1171">
        <v>2</v>
      </c>
      <c r="Q1171" t="str">
        <f t="shared" si="19"/>
        <v>12</v>
      </c>
    </row>
    <row r="1172" spans="1:17" x14ac:dyDescent="0.25">
      <c r="A1172">
        <v>1171</v>
      </c>
      <c r="B1172">
        <v>275.02342399999998</v>
      </c>
      <c r="C1172" s="4">
        <v>1</v>
      </c>
      <c r="D1172">
        <v>269.802931</v>
      </c>
      <c r="E1172" s="2">
        <v>2</v>
      </c>
      <c r="P1172">
        <v>2</v>
      </c>
      <c r="Q1172" t="str">
        <f t="shared" si="19"/>
        <v>12</v>
      </c>
    </row>
    <row r="1173" spans="1:17" x14ac:dyDescent="0.25">
      <c r="A1173">
        <v>1172</v>
      </c>
      <c r="B1173">
        <v>275.02342399999998</v>
      </c>
      <c r="C1173" s="4">
        <v>1</v>
      </c>
      <c r="D1173">
        <v>269.941462</v>
      </c>
      <c r="E1173" s="2">
        <v>2</v>
      </c>
      <c r="P1173">
        <v>2</v>
      </c>
      <c r="Q1173" t="str">
        <f t="shared" si="19"/>
        <v>12</v>
      </c>
    </row>
    <row r="1174" spans="1:17" x14ac:dyDescent="0.25">
      <c r="A1174">
        <v>1173</v>
      </c>
      <c r="B1174">
        <v>275.02342399999998</v>
      </c>
      <c r="C1174" s="4">
        <v>1</v>
      </c>
      <c r="D1174">
        <v>269.976156</v>
      </c>
      <c r="E1174" s="2">
        <v>2</v>
      </c>
      <c r="P1174">
        <v>2</v>
      </c>
      <c r="Q1174" t="str">
        <f t="shared" si="19"/>
        <v>12</v>
      </c>
    </row>
    <row r="1175" spans="1:17" x14ac:dyDescent="0.25">
      <c r="A1175">
        <v>1174</v>
      </c>
      <c r="B1175">
        <v>275.02342399999998</v>
      </c>
      <c r="C1175" s="4">
        <v>1</v>
      </c>
      <c r="D1175">
        <v>269.70167400000003</v>
      </c>
      <c r="E1175" s="2">
        <v>2</v>
      </c>
      <c r="P1175">
        <v>2</v>
      </c>
      <c r="Q1175" t="str">
        <f t="shared" si="19"/>
        <v>12</v>
      </c>
    </row>
    <row r="1176" spans="1:17" x14ac:dyDescent="0.25">
      <c r="A1176">
        <v>1175</v>
      </c>
      <c r="B1176">
        <v>275.02342399999998</v>
      </c>
      <c r="C1176" s="4">
        <v>1</v>
      </c>
      <c r="P1176">
        <v>1</v>
      </c>
      <c r="Q1176" t="str">
        <f t="shared" si="19"/>
        <v>1</v>
      </c>
    </row>
    <row r="1177" spans="1:17" x14ac:dyDescent="0.25">
      <c r="A1177">
        <v>1176</v>
      </c>
      <c r="B1177">
        <v>275.02342399999998</v>
      </c>
      <c r="C1177" s="4">
        <v>1</v>
      </c>
      <c r="J1177">
        <v>236.088289</v>
      </c>
      <c r="K1177" t="s">
        <v>22</v>
      </c>
      <c r="Q1177" t="str">
        <f t="shared" si="19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27D9-9047-4043-A787-816622FC417E}">
  <dimension ref="A1:F1177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C5" s="2">
        <v>2</v>
      </c>
    </row>
    <row r="6" spans="1:6" x14ac:dyDescent="0.25">
      <c r="A6">
        <v>5</v>
      </c>
      <c r="C6" s="2">
        <v>2</v>
      </c>
    </row>
    <row r="7" spans="1:6" x14ac:dyDescent="0.25">
      <c r="A7">
        <v>6</v>
      </c>
      <c r="C7" s="2">
        <v>2</v>
      </c>
    </row>
    <row r="8" spans="1:6" x14ac:dyDescent="0.25">
      <c r="A8">
        <v>7</v>
      </c>
      <c r="C8" s="2">
        <v>2</v>
      </c>
      <c r="D8" s="3">
        <v>3</v>
      </c>
    </row>
    <row r="9" spans="1:6" x14ac:dyDescent="0.25">
      <c r="A9">
        <v>8</v>
      </c>
      <c r="C9" s="2">
        <v>2</v>
      </c>
      <c r="D9" s="3">
        <v>3</v>
      </c>
    </row>
    <row r="10" spans="1:6" x14ac:dyDescent="0.25">
      <c r="A10">
        <v>9</v>
      </c>
      <c r="C10" s="2">
        <v>2</v>
      </c>
      <c r="D10" s="3">
        <v>3</v>
      </c>
    </row>
    <row r="11" spans="1:6" x14ac:dyDescent="0.25">
      <c r="A11">
        <v>10</v>
      </c>
      <c r="C11" s="2">
        <v>2</v>
      </c>
      <c r="D11" s="3">
        <v>3</v>
      </c>
    </row>
    <row r="12" spans="1:6" x14ac:dyDescent="0.25">
      <c r="A12">
        <v>11</v>
      </c>
      <c r="C12" s="2">
        <v>2</v>
      </c>
      <c r="D12" s="3">
        <v>3</v>
      </c>
    </row>
    <row r="13" spans="1:6" x14ac:dyDescent="0.25">
      <c r="A13">
        <v>12</v>
      </c>
      <c r="C13" s="2">
        <v>2</v>
      </c>
      <c r="D13" s="3">
        <v>3</v>
      </c>
    </row>
    <row r="14" spans="1:6" x14ac:dyDescent="0.25">
      <c r="A14">
        <v>13</v>
      </c>
      <c r="C14" s="2">
        <v>2</v>
      </c>
      <c r="D14" s="3">
        <v>3</v>
      </c>
    </row>
    <row r="15" spans="1:6" x14ac:dyDescent="0.25">
      <c r="A15">
        <v>14</v>
      </c>
      <c r="C15" s="2">
        <v>2</v>
      </c>
      <c r="D15" s="3">
        <v>3</v>
      </c>
    </row>
    <row r="16" spans="1:6" x14ac:dyDescent="0.25">
      <c r="A16">
        <v>15</v>
      </c>
      <c r="C16" s="2">
        <v>2</v>
      </c>
      <c r="D16" s="3">
        <v>3</v>
      </c>
    </row>
    <row r="17" spans="1:5" x14ac:dyDescent="0.25">
      <c r="A17">
        <v>16</v>
      </c>
      <c r="C17" s="2">
        <v>2</v>
      </c>
      <c r="D17" s="3">
        <v>3</v>
      </c>
    </row>
    <row r="18" spans="1:5" x14ac:dyDescent="0.25">
      <c r="A18">
        <v>17</v>
      </c>
      <c r="C18" s="2">
        <v>2</v>
      </c>
      <c r="D18" s="3">
        <v>3</v>
      </c>
    </row>
    <row r="19" spans="1:5" x14ac:dyDescent="0.25">
      <c r="A19">
        <v>18</v>
      </c>
      <c r="C19" s="2">
        <v>2</v>
      </c>
      <c r="D19" s="3">
        <v>3</v>
      </c>
    </row>
    <row r="20" spans="1:5" x14ac:dyDescent="0.25">
      <c r="A20">
        <v>19</v>
      </c>
      <c r="B20" s="4">
        <v>1</v>
      </c>
      <c r="D20" s="3">
        <v>3</v>
      </c>
    </row>
    <row r="21" spans="1:5" x14ac:dyDescent="0.25">
      <c r="A21">
        <v>20</v>
      </c>
      <c r="B21" s="4">
        <v>1</v>
      </c>
      <c r="D21" s="3">
        <v>3</v>
      </c>
    </row>
    <row r="22" spans="1:5" x14ac:dyDescent="0.25">
      <c r="A22">
        <v>21</v>
      </c>
      <c r="B22" s="4">
        <v>1</v>
      </c>
    </row>
    <row r="23" spans="1:5" x14ac:dyDescent="0.25">
      <c r="A23">
        <v>22</v>
      </c>
      <c r="B23" s="4">
        <v>1</v>
      </c>
    </row>
    <row r="24" spans="1:5" x14ac:dyDescent="0.25">
      <c r="A24">
        <v>23</v>
      </c>
      <c r="B24" s="4">
        <v>1</v>
      </c>
      <c r="E24" s="5">
        <v>4</v>
      </c>
    </row>
    <row r="25" spans="1:5" x14ac:dyDescent="0.25">
      <c r="A25">
        <v>24</v>
      </c>
      <c r="B25" s="4">
        <v>1</v>
      </c>
      <c r="E25" s="5">
        <v>4</v>
      </c>
    </row>
    <row r="26" spans="1:5" x14ac:dyDescent="0.25">
      <c r="A26">
        <v>25</v>
      </c>
      <c r="B26" s="4">
        <v>1</v>
      </c>
      <c r="E26" s="5">
        <v>4</v>
      </c>
    </row>
    <row r="27" spans="1:5" x14ac:dyDescent="0.25">
      <c r="A27">
        <v>26</v>
      </c>
      <c r="B27" s="4">
        <v>1</v>
      </c>
      <c r="E27" s="5">
        <v>4</v>
      </c>
    </row>
    <row r="28" spans="1:5" x14ac:dyDescent="0.25">
      <c r="A28">
        <v>27</v>
      </c>
      <c r="B28" s="4">
        <v>1</v>
      </c>
      <c r="E28" s="5">
        <v>4</v>
      </c>
    </row>
    <row r="29" spans="1:5" x14ac:dyDescent="0.25">
      <c r="A29">
        <v>28</v>
      </c>
      <c r="B29" s="4">
        <v>1</v>
      </c>
      <c r="E29" s="5">
        <v>4</v>
      </c>
    </row>
    <row r="30" spans="1:5" x14ac:dyDescent="0.25">
      <c r="A30">
        <v>29</v>
      </c>
      <c r="B30" s="4">
        <v>1</v>
      </c>
      <c r="E30" s="5">
        <v>4</v>
      </c>
    </row>
    <row r="31" spans="1:5" x14ac:dyDescent="0.25">
      <c r="A31">
        <v>30</v>
      </c>
      <c r="B31" s="4">
        <v>1</v>
      </c>
      <c r="E31" s="5">
        <v>4</v>
      </c>
    </row>
    <row r="32" spans="1:5" x14ac:dyDescent="0.25">
      <c r="A32">
        <v>31</v>
      </c>
      <c r="B32" s="4">
        <v>1</v>
      </c>
      <c r="E32" s="5">
        <v>4</v>
      </c>
    </row>
    <row r="33" spans="1:5" x14ac:dyDescent="0.25">
      <c r="A33">
        <v>32</v>
      </c>
      <c r="E33" s="5">
        <v>4</v>
      </c>
    </row>
    <row r="34" spans="1:5" x14ac:dyDescent="0.25">
      <c r="A34">
        <v>33</v>
      </c>
      <c r="E34" s="5">
        <v>4</v>
      </c>
    </row>
    <row r="35" spans="1:5" x14ac:dyDescent="0.25">
      <c r="A35">
        <v>34</v>
      </c>
    </row>
    <row r="36" spans="1:5" x14ac:dyDescent="0.25">
      <c r="A36">
        <v>35</v>
      </c>
      <c r="C36" s="2">
        <v>2</v>
      </c>
      <c r="D36" s="3">
        <v>3</v>
      </c>
    </row>
    <row r="37" spans="1:5" x14ac:dyDescent="0.25">
      <c r="A37">
        <v>36</v>
      </c>
      <c r="C37" s="2">
        <v>2</v>
      </c>
      <c r="D37" s="3">
        <v>3</v>
      </c>
    </row>
    <row r="38" spans="1:5" x14ac:dyDescent="0.25">
      <c r="A38">
        <v>37</v>
      </c>
      <c r="C38" s="2">
        <v>2</v>
      </c>
      <c r="D38" s="3">
        <v>3</v>
      </c>
    </row>
    <row r="39" spans="1:5" x14ac:dyDescent="0.25">
      <c r="A39">
        <v>38</v>
      </c>
      <c r="C39" s="2">
        <v>2</v>
      </c>
      <c r="D39" s="3">
        <v>3</v>
      </c>
    </row>
    <row r="40" spans="1:5" x14ac:dyDescent="0.25">
      <c r="A40">
        <v>39</v>
      </c>
      <c r="C40" s="2">
        <v>2</v>
      </c>
      <c r="D40" s="3">
        <v>3</v>
      </c>
    </row>
    <row r="41" spans="1:5" x14ac:dyDescent="0.25">
      <c r="A41">
        <v>40</v>
      </c>
      <c r="C41" s="2">
        <v>2</v>
      </c>
      <c r="D41" s="3">
        <v>3</v>
      </c>
    </row>
    <row r="42" spans="1:5" x14ac:dyDescent="0.25">
      <c r="A42">
        <v>41</v>
      </c>
      <c r="C42" s="2">
        <v>2</v>
      </c>
      <c r="D42" s="3">
        <v>3</v>
      </c>
    </row>
    <row r="43" spans="1:5" x14ac:dyDescent="0.25">
      <c r="A43">
        <v>42</v>
      </c>
      <c r="C43" s="2">
        <v>2</v>
      </c>
      <c r="D43" s="3">
        <v>3</v>
      </c>
    </row>
    <row r="44" spans="1:5" x14ac:dyDescent="0.25">
      <c r="A44">
        <v>43</v>
      </c>
      <c r="C44" s="2">
        <v>2</v>
      </c>
      <c r="D44" s="3">
        <v>3</v>
      </c>
    </row>
    <row r="45" spans="1:5" x14ac:dyDescent="0.25">
      <c r="A45">
        <v>44</v>
      </c>
      <c r="C45" s="2">
        <v>2</v>
      </c>
      <c r="D45" s="3">
        <v>3</v>
      </c>
    </row>
    <row r="46" spans="1:5" x14ac:dyDescent="0.25">
      <c r="A46">
        <v>45</v>
      </c>
      <c r="C46" s="2">
        <v>2</v>
      </c>
    </row>
    <row r="47" spans="1:5" x14ac:dyDescent="0.25">
      <c r="A47">
        <v>46</v>
      </c>
      <c r="C47" s="2">
        <v>2</v>
      </c>
    </row>
    <row r="48" spans="1:5" x14ac:dyDescent="0.25">
      <c r="A48">
        <v>47</v>
      </c>
    </row>
    <row r="49" spans="1:5" x14ac:dyDescent="0.25">
      <c r="A49">
        <v>48</v>
      </c>
      <c r="B49" s="4">
        <v>1</v>
      </c>
    </row>
    <row r="50" spans="1:5" x14ac:dyDescent="0.25">
      <c r="A50">
        <v>49</v>
      </c>
      <c r="B50" s="4">
        <v>1</v>
      </c>
    </row>
    <row r="51" spans="1:5" x14ac:dyDescent="0.25">
      <c r="A51">
        <v>50</v>
      </c>
      <c r="B51" s="4">
        <v>1</v>
      </c>
    </row>
    <row r="52" spans="1:5" x14ac:dyDescent="0.25">
      <c r="A52">
        <v>51</v>
      </c>
      <c r="B52" s="4">
        <v>1</v>
      </c>
      <c r="E52" s="5">
        <v>4</v>
      </c>
    </row>
    <row r="53" spans="1:5" x14ac:dyDescent="0.25">
      <c r="A53">
        <v>52</v>
      </c>
      <c r="B53" s="4">
        <v>1</v>
      </c>
      <c r="E53" s="5">
        <v>4</v>
      </c>
    </row>
    <row r="54" spans="1:5" x14ac:dyDescent="0.25">
      <c r="A54">
        <v>53</v>
      </c>
      <c r="B54" s="4">
        <v>1</v>
      </c>
      <c r="E54" s="5">
        <v>4</v>
      </c>
    </row>
    <row r="55" spans="1:5" x14ac:dyDescent="0.25">
      <c r="A55">
        <v>54</v>
      </c>
      <c r="B55" s="4">
        <v>1</v>
      </c>
      <c r="E55" s="5">
        <v>4</v>
      </c>
    </row>
    <row r="56" spans="1:5" x14ac:dyDescent="0.25">
      <c r="A56">
        <v>55</v>
      </c>
      <c r="B56" s="4">
        <v>1</v>
      </c>
      <c r="E56" s="5">
        <v>4</v>
      </c>
    </row>
    <row r="57" spans="1:5" x14ac:dyDescent="0.25">
      <c r="A57">
        <v>56</v>
      </c>
      <c r="B57" s="4">
        <v>1</v>
      </c>
      <c r="E57" s="5">
        <v>4</v>
      </c>
    </row>
    <row r="58" spans="1:5" x14ac:dyDescent="0.25">
      <c r="A58">
        <v>57</v>
      </c>
      <c r="B58" s="4">
        <v>1</v>
      </c>
      <c r="E58" s="5">
        <v>4</v>
      </c>
    </row>
    <row r="59" spans="1:5" x14ac:dyDescent="0.25">
      <c r="A59">
        <v>58</v>
      </c>
      <c r="E59" s="5">
        <v>4</v>
      </c>
    </row>
    <row r="60" spans="1:5" x14ac:dyDescent="0.25">
      <c r="A60">
        <v>59</v>
      </c>
      <c r="D60" s="3">
        <v>3</v>
      </c>
      <c r="E60" s="5">
        <v>4</v>
      </c>
    </row>
    <row r="61" spans="1:5" x14ac:dyDescent="0.25">
      <c r="A61">
        <v>60</v>
      </c>
      <c r="D61" s="3">
        <v>3</v>
      </c>
      <c r="E61" s="5">
        <v>4</v>
      </c>
    </row>
    <row r="62" spans="1:5" x14ac:dyDescent="0.25">
      <c r="A62">
        <v>61</v>
      </c>
      <c r="D62" s="3">
        <v>3</v>
      </c>
    </row>
    <row r="63" spans="1:5" x14ac:dyDescent="0.25">
      <c r="A63">
        <v>62</v>
      </c>
      <c r="C63" s="2">
        <v>2</v>
      </c>
      <c r="D63" s="3">
        <v>3</v>
      </c>
    </row>
    <row r="64" spans="1:5" x14ac:dyDescent="0.25">
      <c r="A64">
        <v>63</v>
      </c>
      <c r="C64" s="2">
        <v>2</v>
      </c>
      <c r="D64" s="3">
        <v>3</v>
      </c>
    </row>
    <row r="65" spans="1:5" x14ac:dyDescent="0.25">
      <c r="A65">
        <v>64</v>
      </c>
      <c r="C65" s="2">
        <v>2</v>
      </c>
      <c r="D65" s="3">
        <v>3</v>
      </c>
    </row>
    <row r="66" spans="1:5" x14ac:dyDescent="0.25">
      <c r="A66">
        <v>65</v>
      </c>
      <c r="C66" s="2">
        <v>2</v>
      </c>
      <c r="D66" s="3">
        <v>3</v>
      </c>
    </row>
    <row r="67" spans="1:5" x14ac:dyDescent="0.25">
      <c r="A67">
        <v>66</v>
      </c>
      <c r="C67" s="2">
        <v>2</v>
      </c>
      <c r="D67" s="3">
        <v>3</v>
      </c>
    </row>
    <row r="68" spans="1:5" x14ac:dyDescent="0.25">
      <c r="A68">
        <v>67</v>
      </c>
      <c r="C68" s="2">
        <v>2</v>
      </c>
      <c r="D68" s="3">
        <v>3</v>
      </c>
    </row>
    <row r="69" spans="1:5" x14ac:dyDescent="0.25">
      <c r="A69">
        <v>68</v>
      </c>
      <c r="C69" s="2">
        <v>2</v>
      </c>
      <c r="D69" s="3">
        <v>3</v>
      </c>
    </row>
    <row r="70" spans="1:5" x14ac:dyDescent="0.25">
      <c r="A70">
        <v>69</v>
      </c>
      <c r="C70" s="2">
        <v>2</v>
      </c>
    </row>
    <row r="71" spans="1:5" x14ac:dyDescent="0.25">
      <c r="A71">
        <v>70</v>
      </c>
      <c r="C71" s="2">
        <v>2</v>
      </c>
    </row>
    <row r="72" spans="1:5" x14ac:dyDescent="0.25">
      <c r="A72">
        <v>71</v>
      </c>
      <c r="C72" s="2">
        <v>2</v>
      </c>
    </row>
    <row r="73" spans="1:5" x14ac:dyDescent="0.25">
      <c r="A73">
        <v>72</v>
      </c>
      <c r="B73" s="4">
        <v>1</v>
      </c>
      <c r="C73" s="2">
        <v>2</v>
      </c>
    </row>
    <row r="74" spans="1:5" x14ac:dyDescent="0.25">
      <c r="A74">
        <v>73</v>
      </c>
      <c r="B74" s="4">
        <v>1</v>
      </c>
    </row>
    <row r="75" spans="1:5" x14ac:dyDescent="0.25">
      <c r="A75">
        <v>74</v>
      </c>
      <c r="B75" s="4">
        <v>1</v>
      </c>
    </row>
    <row r="76" spans="1:5" x14ac:dyDescent="0.25">
      <c r="A76">
        <v>75</v>
      </c>
      <c r="B76" s="4">
        <v>1</v>
      </c>
      <c r="E76" s="5">
        <v>4</v>
      </c>
    </row>
    <row r="77" spans="1:5" x14ac:dyDescent="0.25">
      <c r="A77">
        <v>76</v>
      </c>
      <c r="B77" s="4">
        <v>1</v>
      </c>
      <c r="E77" s="5">
        <v>4</v>
      </c>
    </row>
    <row r="78" spans="1:5" x14ac:dyDescent="0.25">
      <c r="A78">
        <v>77</v>
      </c>
      <c r="B78" s="4">
        <v>1</v>
      </c>
      <c r="E78" s="5">
        <v>4</v>
      </c>
    </row>
    <row r="79" spans="1:5" x14ac:dyDescent="0.25">
      <c r="A79">
        <v>78</v>
      </c>
      <c r="B79" s="4">
        <v>1</v>
      </c>
      <c r="E79" s="5">
        <v>4</v>
      </c>
    </row>
    <row r="80" spans="1:5" x14ac:dyDescent="0.25">
      <c r="A80">
        <v>79</v>
      </c>
      <c r="B80" s="4">
        <v>1</v>
      </c>
      <c r="E80" s="5">
        <v>4</v>
      </c>
    </row>
    <row r="81" spans="1:5" x14ac:dyDescent="0.25">
      <c r="A81">
        <v>80</v>
      </c>
      <c r="B81" s="4">
        <v>1</v>
      </c>
      <c r="E81" s="5">
        <v>4</v>
      </c>
    </row>
    <row r="82" spans="1:5" x14ac:dyDescent="0.25">
      <c r="A82">
        <v>81</v>
      </c>
      <c r="D82" s="3">
        <v>3</v>
      </c>
      <c r="E82" s="5">
        <v>4</v>
      </c>
    </row>
    <row r="83" spans="1:5" x14ac:dyDescent="0.25">
      <c r="A83">
        <v>82</v>
      </c>
      <c r="D83" s="3">
        <v>3</v>
      </c>
      <c r="E83" s="5">
        <v>4</v>
      </c>
    </row>
    <row r="84" spans="1:5" x14ac:dyDescent="0.25">
      <c r="A84">
        <v>83</v>
      </c>
      <c r="D84" s="3">
        <v>3</v>
      </c>
      <c r="E84" s="5">
        <v>4</v>
      </c>
    </row>
    <row r="85" spans="1:5" x14ac:dyDescent="0.25">
      <c r="A85">
        <v>84</v>
      </c>
      <c r="D85" s="3">
        <v>3</v>
      </c>
      <c r="E85" s="5">
        <v>4</v>
      </c>
    </row>
    <row r="86" spans="1:5" x14ac:dyDescent="0.25">
      <c r="A86">
        <v>85</v>
      </c>
      <c r="D86" s="3">
        <v>3</v>
      </c>
    </row>
    <row r="87" spans="1:5" x14ac:dyDescent="0.25">
      <c r="A87">
        <v>86</v>
      </c>
      <c r="C87" s="2">
        <v>2</v>
      </c>
      <c r="D87" s="3">
        <v>3</v>
      </c>
    </row>
    <row r="88" spans="1:5" x14ac:dyDescent="0.25">
      <c r="A88">
        <v>87</v>
      </c>
      <c r="C88" s="2">
        <v>2</v>
      </c>
      <c r="D88" s="3">
        <v>3</v>
      </c>
    </row>
    <row r="89" spans="1:5" x14ac:dyDescent="0.25">
      <c r="A89">
        <v>88</v>
      </c>
      <c r="C89" s="2">
        <v>2</v>
      </c>
      <c r="D89" s="3">
        <v>3</v>
      </c>
    </row>
    <row r="90" spans="1:5" x14ac:dyDescent="0.25">
      <c r="A90">
        <v>89</v>
      </c>
      <c r="C90" s="2">
        <v>2</v>
      </c>
      <c r="D90" s="3">
        <v>3</v>
      </c>
    </row>
    <row r="91" spans="1:5" x14ac:dyDescent="0.25">
      <c r="A91">
        <v>90</v>
      </c>
      <c r="C91" s="2">
        <v>2</v>
      </c>
    </row>
    <row r="92" spans="1:5" x14ac:dyDescent="0.25">
      <c r="A92">
        <v>91</v>
      </c>
      <c r="C92" s="2">
        <v>2</v>
      </c>
    </row>
    <row r="93" spans="1:5" x14ac:dyDescent="0.25">
      <c r="A93">
        <v>92</v>
      </c>
      <c r="C93" s="2">
        <v>2</v>
      </c>
    </row>
    <row r="94" spans="1:5" x14ac:dyDescent="0.25">
      <c r="A94">
        <v>93</v>
      </c>
      <c r="C94" s="2">
        <v>2</v>
      </c>
    </row>
    <row r="95" spans="1:5" x14ac:dyDescent="0.25">
      <c r="A95">
        <v>94</v>
      </c>
      <c r="C95" s="2">
        <v>2</v>
      </c>
    </row>
    <row r="96" spans="1:5" x14ac:dyDescent="0.25">
      <c r="A96">
        <v>95</v>
      </c>
      <c r="C96" s="2">
        <v>2</v>
      </c>
    </row>
    <row r="97" spans="1:5" x14ac:dyDescent="0.25">
      <c r="A97">
        <v>96</v>
      </c>
      <c r="B97" s="4">
        <v>1</v>
      </c>
    </row>
    <row r="98" spans="1:5" x14ac:dyDescent="0.25">
      <c r="A98">
        <v>97</v>
      </c>
      <c r="B98" s="4">
        <v>1</v>
      </c>
    </row>
    <row r="99" spans="1:5" x14ac:dyDescent="0.25">
      <c r="A99">
        <v>98</v>
      </c>
      <c r="B99" s="4">
        <v>1</v>
      </c>
    </row>
    <row r="100" spans="1:5" x14ac:dyDescent="0.25">
      <c r="A100">
        <v>99</v>
      </c>
      <c r="B100" s="4">
        <v>1</v>
      </c>
    </row>
    <row r="101" spans="1:5" x14ac:dyDescent="0.25">
      <c r="A101">
        <v>100</v>
      </c>
      <c r="B101" s="4">
        <v>1</v>
      </c>
    </row>
    <row r="102" spans="1:5" x14ac:dyDescent="0.25">
      <c r="A102">
        <v>101</v>
      </c>
      <c r="B102" s="4">
        <v>1</v>
      </c>
      <c r="E102" s="5">
        <v>4</v>
      </c>
    </row>
    <row r="103" spans="1:5" x14ac:dyDescent="0.25">
      <c r="A103">
        <v>102</v>
      </c>
      <c r="B103" s="4">
        <v>1</v>
      </c>
      <c r="E103" s="5">
        <v>4</v>
      </c>
    </row>
    <row r="104" spans="1:5" x14ac:dyDescent="0.25">
      <c r="A104">
        <v>103</v>
      </c>
      <c r="B104" s="4">
        <v>1</v>
      </c>
      <c r="E104" s="5">
        <v>4</v>
      </c>
    </row>
    <row r="105" spans="1:5" x14ac:dyDescent="0.25">
      <c r="A105">
        <v>104</v>
      </c>
      <c r="B105" s="4">
        <v>1</v>
      </c>
      <c r="D105" s="3">
        <v>3</v>
      </c>
      <c r="E105" s="5">
        <v>4</v>
      </c>
    </row>
    <row r="106" spans="1:5" x14ac:dyDescent="0.25">
      <c r="A106">
        <v>105</v>
      </c>
      <c r="D106" s="3">
        <v>3</v>
      </c>
      <c r="E106" s="5">
        <v>4</v>
      </c>
    </row>
    <row r="107" spans="1:5" x14ac:dyDescent="0.25">
      <c r="A107">
        <v>106</v>
      </c>
      <c r="D107" s="3">
        <v>3</v>
      </c>
      <c r="E107" s="5">
        <v>4</v>
      </c>
    </row>
    <row r="108" spans="1:5" x14ac:dyDescent="0.25">
      <c r="A108">
        <v>107</v>
      </c>
      <c r="D108" s="3">
        <v>3</v>
      </c>
      <c r="E108" s="5">
        <v>4</v>
      </c>
    </row>
    <row r="109" spans="1:5" x14ac:dyDescent="0.25">
      <c r="A109">
        <v>108</v>
      </c>
      <c r="D109" s="3">
        <v>3</v>
      </c>
      <c r="E109" s="5">
        <v>4</v>
      </c>
    </row>
    <row r="110" spans="1:5" x14ac:dyDescent="0.25">
      <c r="A110">
        <v>109</v>
      </c>
      <c r="D110" s="3">
        <v>3</v>
      </c>
      <c r="E110" s="5">
        <v>4</v>
      </c>
    </row>
    <row r="111" spans="1:5" x14ac:dyDescent="0.25">
      <c r="A111">
        <v>110</v>
      </c>
      <c r="C111" s="2">
        <v>2</v>
      </c>
      <c r="D111" s="3">
        <v>3</v>
      </c>
    </row>
    <row r="112" spans="1:5" x14ac:dyDescent="0.25">
      <c r="A112">
        <v>111</v>
      </c>
      <c r="C112" s="2">
        <v>2</v>
      </c>
      <c r="D112" s="3">
        <v>3</v>
      </c>
    </row>
    <row r="113" spans="1:5" x14ac:dyDescent="0.25">
      <c r="A113">
        <v>112</v>
      </c>
      <c r="C113" s="2">
        <v>2</v>
      </c>
      <c r="D113" s="3">
        <v>3</v>
      </c>
    </row>
    <row r="114" spans="1:5" x14ac:dyDescent="0.25">
      <c r="A114">
        <v>113</v>
      </c>
      <c r="C114" s="2">
        <v>2</v>
      </c>
    </row>
    <row r="115" spans="1:5" x14ac:dyDescent="0.25">
      <c r="A115">
        <v>114</v>
      </c>
      <c r="C115" s="2">
        <v>2</v>
      </c>
    </row>
    <row r="116" spans="1:5" x14ac:dyDescent="0.25">
      <c r="A116">
        <v>115</v>
      </c>
      <c r="C116" s="2">
        <v>2</v>
      </c>
    </row>
    <row r="117" spans="1:5" x14ac:dyDescent="0.25">
      <c r="A117">
        <v>116</v>
      </c>
      <c r="C117" s="2">
        <v>2</v>
      </c>
    </row>
    <row r="118" spans="1:5" x14ac:dyDescent="0.25">
      <c r="A118">
        <v>117</v>
      </c>
      <c r="C118" s="2">
        <v>2</v>
      </c>
    </row>
    <row r="119" spans="1:5" x14ac:dyDescent="0.25">
      <c r="A119">
        <v>118</v>
      </c>
      <c r="B119" s="4">
        <v>1</v>
      </c>
      <c r="C119" s="2">
        <v>2</v>
      </c>
    </row>
    <row r="120" spans="1:5" x14ac:dyDescent="0.25">
      <c r="A120">
        <v>119</v>
      </c>
      <c r="B120" s="4">
        <v>1</v>
      </c>
    </row>
    <row r="121" spans="1:5" x14ac:dyDescent="0.25">
      <c r="A121">
        <v>120</v>
      </c>
      <c r="B121" s="4">
        <v>1</v>
      </c>
    </row>
    <row r="122" spans="1:5" x14ac:dyDescent="0.25">
      <c r="A122">
        <v>121</v>
      </c>
      <c r="B122" s="4">
        <v>1</v>
      </c>
    </row>
    <row r="123" spans="1:5" x14ac:dyDescent="0.25">
      <c r="A123">
        <v>122</v>
      </c>
      <c r="B123" s="4">
        <v>1</v>
      </c>
    </row>
    <row r="124" spans="1:5" x14ac:dyDescent="0.25">
      <c r="A124">
        <v>123</v>
      </c>
      <c r="B124" s="4">
        <v>1</v>
      </c>
    </row>
    <row r="125" spans="1:5" x14ac:dyDescent="0.25">
      <c r="A125">
        <v>124</v>
      </c>
      <c r="B125" s="4">
        <v>1</v>
      </c>
      <c r="E125" s="5">
        <v>4</v>
      </c>
    </row>
    <row r="126" spans="1:5" x14ac:dyDescent="0.25">
      <c r="A126">
        <v>125</v>
      </c>
      <c r="B126" s="4">
        <v>1</v>
      </c>
      <c r="E126" s="5">
        <v>4</v>
      </c>
    </row>
    <row r="127" spans="1:5" x14ac:dyDescent="0.25">
      <c r="A127">
        <v>126</v>
      </c>
      <c r="B127" s="4">
        <v>1</v>
      </c>
      <c r="E127" s="5">
        <v>4</v>
      </c>
    </row>
    <row r="128" spans="1:5" x14ac:dyDescent="0.25">
      <c r="A128">
        <v>127</v>
      </c>
      <c r="E128" s="5">
        <v>4</v>
      </c>
    </row>
    <row r="129" spans="1:5" x14ac:dyDescent="0.25">
      <c r="A129">
        <v>128</v>
      </c>
      <c r="D129" s="3">
        <v>3</v>
      </c>
      <c r="E129" s="5">
        <v>4</v>
      </c>
    </row>
    <row r="130" spans="1:5" x14ac:dyDescent="0.25">
      <c r="A130">
        <v>129</v>
      </c>
      <c r="D130" s="3">
        <v>3</v>
      </c>
      <c r="E130" s="5">
        <v>4</v>
      </c>
    </row>
    <row r="131" spans="1:5" x14ac:dyDescent="0.25">
      <c r="A131">
        <v>130</v>
      </c>
      <c r="D131" s="3">
        <v>3</v>
      </c>
      <c r="E131" s="5">
        <v>4</v>
      </c>
    </row>
    <row r="132" spans="1:5" x14ac:dyDescent="0.25">
      <c r="A132">
        <v>131</v>
      </c>
      <c r="C132" s="2">
        <v>2</v>
      </c>
      <c r="D132" s="3">
        <v>3</v>
      </c>
      <c r="E132" s="5">
        <v>4</v>
      </c>
    </row>
    <row r="133" spans="1:5" x14ac:dyDescent="0.25">
      <c r="A133">
        <v>132</v>
      </c>
      <c r="C133" s="2">
        <v>2</v>
      </c>
      <c r="D133" s="3">
        <v>3</v>
      </c>
      <c r="E133" s="5">
        <v>4</v>
      </c>
    </row>
    <row r="134" spans="1:5" x14ac:dyDescent="0.25">
      <c r="A134">
        <v>133</v>
      </c>
      <c r="C134" s="2">
        <v>2</v>
      </c>
      <c r="D134" s="3">
        <v>3</v>
      </c>
    </row>
    <row r="135" spans="1:5" x14ac:dyDescent="0.25">
      <c r="A135">
        <v>134</v>
      </c>
      <c r="C135" s="2">
        <v>2</v>
      </c>
      <c r="D135" s="3">
        <v>3</v>
      </c>
    </row>
    <row r="136" spans="1:5" x14ac:dyDescent="0.25">
      <c r="A136">
        <v>135</v>
      </c>
      <c r="C136" s="2">
        <v>2</v>
      </c>
      <c r="D136" s="3">
        <v>3</v>
      </c>
    </row>
    <row r="137" spans="1:5" x14ac:dyDescent="0.25">
      <c r="A137">
        <v>136</v>
      </c>
      <c r="C137" s="2">
        <v>2</v>
      </c>
      <c r="D137" s="3">
        <v>3</v>
      </c>
    </row>
    <row r="138" spans="1:5" x14ac:dyDescent="0.25">
      <c r="A138">
        <v>137</v>
      </c>
      <c r="C138" s="2">
        <v>2</v>
      </c>
    </row>
    <row r="139" spans="1:5" x14ac:dyDescent="0.25">
      <c r="A139">
        <v>138</v>
      </c>
      <c r="C139" s="2">
        <v>2</v>
      </c>
    </row>
    <row r="140" spans="1:5" x14ac:dyDescent="0.25">
      <c r="A140">
        <v>139</v>
      </c>
      <c r="C140" s="2">
        <v>2</v>
      </c>
    </row>
    <row r="141" spans="1:5" x14ac:dyDescent="0.25">
      <c r="A141">
        <v>140</v>
      </c>
      <c r="B141" s="4">
        <v>1</v>
      </c>
      <c r="C141" s="2">
        <v>2</v>
      </c>
    </row>
    <row r="142" spans="1:5" x14ac:dyDescent="0.25">
      <c r="A142">
        <v>141</v>
      </c>
      <c r="B142" s="4">
        <v>1</v>
      </c>
    </row>
    <row r="143" spans="1:5" x14ac:dyDescent="0.25">
      <c r="A143">
        <v>142</v>
      </c>
      <c r="B143" s="4">
        <v>1</v>
      </c>
    </row>
    <row r="144" spans="1:5" x14ac:dyDescent="0.25">
      <c r="A144">
        <v>143</v>
      </c>
      <c r="B144" s="4">
        <v>1</v>
      </c>
    </row>
    <row r="145" spans="1:5" x14ac:dyDescent="0.25">
      <c r="A145">
        <v>144</v>
      </c>
      <c r="B145" s="4">
        <v>1</v>
      </c>
    </row>
    <row r="146" spans="1:5" x14ac:dyDescent="0.25">
      <c r="A146">
        <v>145</v>
      </c>
      <c r="B146" s="4">
        <v>1</v>
      </c>
    </row>
    <row r="147" spans="1:5" x14ac:dyDescent="0.25">
      <c r="A147">
        <v>146</v>
      </c>
      <c r="B147" s="4">
        <v>1</v>
      </c>
    </row>
    <row r="148" spans="1:5" x14ac:dyDescent="0.25">
      <c r="A148">
        <v>147</v>
      </c>
      <c r="B148" s="4">
        <v>1</v>
      </c>
      <c r="E148" s="5">
        <v>4</v>
      </c>
    </row>
    <row r="149" spans="1:5" x14ac:dyDescent="0.25">
      <c r="A149">
        <v>148</v>
      </c>
      <c r="B149" s="4">
        <v>1</v>
      </c>
      <c r="E149" s="5">
        <v>4</v>
      </c>
    </row>
    <row r="150" spans="1:5" x14ac:dyDescent="0.25">
      <c r="A150">
        <v>149</v>
      </c>
      <c r="D150" s="3">
        <v>3</v>
      </c>
      <c r="E150" s="5">
        <v>4</v>
      </c>
    </row>
    <row r="151" spans="1:5" x14ac:dyDescent="0.25">
      <c r="A151">
        <v>150</v>
      </c>
      <c r="D151" s="3">
        <v>3</v>
      </c>
      <c r="E151" s="5">
        <v>4</v>
      </c>
    </row>
    <row r="152" spans="1:5" x14ac:dyDescent="0.25">
      <c r="A152">
        <v>151</v>
      </c>
      <c r="D152" s="3">
        <v>3</v>
      </c>
      <c r="E152" s="5">
        <v>4</v>
      </c>
    </row>
    <row r="153" spans="1:5" x14ac:dyDescent="0.25">
      <c r="A153">
        <v>152</v>
      </c>
      <c r="D153" s="3">
        <v>3</v>
      </c>
      <c r="E153" s="5">
        <v>4</v>
      </c>
    </row>
    <row r="154" spans="1:5" x14ac:dyDescent="0.25">
      <c r="A154">
        <v>153</v>
      </c>
      <c r="D154" s="3">
        <v>3</v>
      </c>
      <c r="E154" s="5">
        <v>4</v>
      </c>
    </row>
    <row r="155" spans="1:5" x14ac:dyDescent="0.25">
      <c r="A155">
        <v>154</v>
      </c>
      <c r="D155" s="3">
        <v>3</v>
      </c>
      <c r="E155" s="5">
        <v>4</v>
      </c>
    </row>
    <row r="156" spans="1:5" x14ac:dyDescent="0.25">
      <c r="A156">
        <v>155</v>
      </c>
      <c r="D156" s="3">
        <v>3</v>
      </c>
    </row>
    <row r="157" spans="1:5" x14ac:dyDescent="0.25">
      <c r="A157">
        <v>156</v>
      </c>
      <c r="D157" s="3">
        <v>3</v>
      </c>
    </row>
    <row r="158" spans="1:5" x14ac:dyDescent="0.25">
      <c r="A158">
        <v>157</v>
      </c>
      <c r="C158" s="2">
        <v>2</v>
      </c>
      <c r="D158" s="3">
        <v>3</v>
      </c>
    </row>
    <row r="159" spans="1:5" x14ac:dyDescent="0.25">
      <c r="A159">
        <v>158</v>
      </c>
      <c r="C159" s="2">
        <v>2</v>
      </c>
    </row>
    <row r="160" spans="1:5" x14ac:dyDescent="0.25">
      <c r="A160">
        <v>159</v>
      </c>
      <c r="C160" s="2">
        <v>2</v>
      </c>
    </row>
    <row r="161" spans="1:5" x14ac:dyDescent="0.25">
      <c r="A161">
        <v>160</v>
      </c>
      <c r="C161" s="2">
        <v>2</v>
      </c>
    </row>
    <row r="162" spans="1:5" x14ac:dyDescent="0.25">
      <c r="A162">
        <v>161</v>
      </c>
      <c r="C162" s="2">
        <v>2</v>
      </c>
    </row>
    <row r="163" spans="1:5" x14ac:dyDescent="0.25">
      <c r="A163">
        <v>162</v>
      </c>
      <c r="C163" s="2">
        <v>2</v>
      </c>
    </row>
    <row r="164" spans="1:5" x14ac:dyDescent="0.25">
      <c r="A164">
        <v>163</v>
      </c>
      <c r="C164" s="2">
        <v>2</v>
      </c>
    </row>
    <row r="165" spans="1:5" x14ac:dyDescent="0.25">
      <c r="A165">
        <v>164</v>
      </c>
      <c r="C165" s="2">
        <v>2</v>
      </c>
    </row>
    <row r="166" spans="1:5" x14ac:dyDescent="0.25">
      <c r="A166">
        <v>165</v>
      </c>
      <c r="B166" s="4">
        <v>1</v>
      </c>
      <c r="C166" s="2">
        <v>2</v>
      </c>
    </row>
    <row r="167" spans="1:5" x14ac:dyDescent="0.25">
      <c r="A167">
        <v>166</v>
      </c>
      <c r="B167" s="4">
        <v>1</v>
      </c>
    </row>
    <row r="168" spans="1:5" x14ac:dyDescent="0.25">
      <c r="A168">
        <v>167</v>
      </c>
      <c r="B168" s="4">
        <v>1</v>
      </c>
    </row>
    <row r="169" spans="1:5" x14ac:dyDescent="0.25">
      <c r="A169">
        <v>168</v>
      </c>
      <c r="B169" s="4">
        <v>1</v>
      </c>
    </row>
    <row r="170" spans="1:5" x14ac:dyDescent="0.25">
      <c r="A170">
        <v>169</v>
      </c>
      <c r="B170" s="4">
        <v>1</v>
      </c>
    </row>
    <row r="171" spans="1:5" x14ac:dyDescent="0.25">
      <c r="A171">
        <v>170</v>
      </c>
      <c r="B171" s="4">
        <v>1</v>
      </c>
      <c r="E171" s="5">
        <v>4</v>
      </c>
    </row>
    <row r="172" spans="1:5" x14ac:dyDescent="0.25">
      <c r="A172">
        <v>171</v>
      </c>
      <c r="B172" s="4">
        <v>1</v>
      </c>
      <c r="E172" s="5">
        <v>4</v>
      </c>
    </row>
    <row r="173" spans="1:5" x14ac:dyDescent="0.25">
      <c r="A173">
        <v>172</v>
      </c>
      <c r="D173" s="3">
        <v>3</v>
      </c>
      <c r="E173" s="5">
        <v>4</v>
      </c>
    </row>
    <row r="174" spans="1:5" x14ac:dyDescent="0.25">
      <c r="A174">
        <v>173</v>
      </c>
      <c r="D174" s="3">
        <v>3</v>
      </c>
      <c r="E174" s="5">
        <v>4</v>
      </c>
    </row>
    <row r="175" spans="1:5" x14ac:dyDescent="0.25">
      <c r="A175">
        <v>174</v>
      </c>
      <c r="D175" s="3">
        <v>3</v>
      </c>
      <c r="E175" s="5">
        <v>4</v>
      </c>
    </row>
    <row r="176" spans="1:5" x14ac:dyDescent="0.25">
      <c r="A176">
        <v>175</v>
      </c>
      <c r="D176" s="3">
        <v>3</v>
      </c>
      <c r="E176" s="5">
        <v>4</v>
      </c>
    </row>
    <row r="177" spans="1:5" x14ac:dyDescent="0.25">
      <c r="A177">
        <v>176</v>
      </c>
      <c r="D177" s="3">
        <v>3</v>
      </c>
      <c r="E177" s="5">
        <v>4</v>
      </c>
    </row>
    <row r="178" spans="1:5" x14ac:dyDescent="0.25">
      <c r="A178">
        <v>177</v>
      </c>
      <c r="D178" s="3">
        <v>3</v>
      </c>
      <c r="E178" s="5">
        <v>4</v>
      </c>
    </row>
    <row r="179" spans="1:5" x14ac:dyDescent="0.25">
      <c r="A179">
        <v>178</v>
      </c>
      <c r="D179" s="3">
        <v>3</v>
      </c>
    </row>
    <row r="180" spans="1:5" x14ac:dyDescent="0.25">
      <c r="A180">
        <v>179</v>
      </c>
      <c r="D180" s="3">
        <v>3</v>
      </c>
    </row>
    <row r="181" spans="1:5" x14ac:dyDescent="0.25">
      <c r="A181">
        <v>180</v>
      </c>
    </row>
    <row r="182" spans="1:5" x14ac:dyDescent="0.25">
      <c r="A182">
        <v>181</v>
      </c>
      <c r="C182" s="2">
        <v>2</v>
      </c>
    </row>
    <row r="183" spans="1:5" x14ac:dyDescent="0.25">
      <c r="A183">
        <v>182</v>
      </c>
      <c r="C183" s="2">
        <v>2</v>
      </c>
    </row>
    <row r="184" spans="1:5" x14ac:dyDescent="0.25">
      <c r="A184">
        <v>183</v>
      </c>
      <c r="C184" s="2">
        <v>2</v>
      </c>
    </row>
    <row r="185" spans="1:5" x14ac:dyDescent="0.25">
      <c r="A185">
        <v>184</v>
      </c>
      <c r="C185" s="2">
        <v>2</v>
      </c>
    </row>
    <row r="186" spans="1:5" x14ac:dyDescent="0.25">
      <c r="A186">
        <v>185</v>
      </c>
      <c r="C186" s="2">
        <v>2</v>
      </c>
    </row>
    <row r="187" spans="1:5" x14ac:dyDescent="0.25">
      <c r="A187">
        <v>186</v>
      </c>
      <c r="C187" s="2">
        <v>2</v>
      </c>
    </row>
    <row r="188" spans="1:5" x14ac:dyDescent="0.25">
      <c r="A188">
        <v>187</v>
      </c>
      <c r="B188" s="4">
        <v>1</v>
      </c>
      <c r="C188" s="2">
        <v>2</v>
      </c>
    </row>
    <row r="189" spans="1:5" x14ac:dyDescent="0.25">
      <c r="A189">
        <v>188</v>
      </c>
      <c r="B189" s="4">
        <v>1</v>
      </c>
      <c r="C189" s="2">
        <v>2</v>
      </c>
    </row>
    <row r="190" spans="1:5" x14ac:dyDescent="0.25">
      <c r="A190">
        <v>189</v>
      </c>
      <c r="B190" s="4">
        <v>1</v>
      </c>
    </row>
    <row r="191" spans="1:5" x14ac:dyDescent="0.25">
      <c r="A191">
        <v>190</v>
      </c>
      <c r="B191" s="4">
        <v>1</v>
      </c>
    </row>
    <row r="192" spans="1:5" x14ac:dyDescent="0.25">
      <c r="A192">
        <v>191</v>
      </c>
      <c r="B192" s="4">
        <v>1</v>
      </c>
    </row>
    <row r="193" spans="1:5" x14ac:dyDescent="0.25">
      <c r="A193">
        <v>192</v>
      </c>
      <c r="B193" s="4">
        <v>1</v>
      </c>
      <c r="E193" s="5">
        <v>4</v>
      </c>
    </row>
    <row r="194" spans="1:5" x14ac:dyDescent="0.25">
      <c r="A194">
        <v>193</v>
      </c>
      <c r="B194" s="4">
        <v>1</v>
      </c>
      <c r="E194" s="5">
        <v>4</v>
      </c>
    </row>
    <row r="195" spans="1:5" x14ac:dyDescent="0.25">
      <c r="A195">
        <v>194</v>
      </c>
      <c r="D195" s="3">
        <v>3</v>
      </c>
      <c r="E195" s="5">
        <v>4</v>
      </c>
    </row>
    <row r="196" spans="1:5" x14ac:dyDescent="0.25">
      <c r="A196">
        <v>195</v>
      </c>
      <c r="D196" s="3">
        <v>3</v>
      </c>
      <c r="E196" s="5">
        <v>4</v>
      </c>
    </row>
    <row r="197" spans="1:5" x14ac:dyDescent="0.25">
      <c r="A197">
        <v>196</v>
      </c>
      <c r="D197" s="3">
        <v>3</v>
      </c>
      <c r="E197" s="5">
        <v>4</v>
      </c>
    </row>
    <row r="198" spans="1:5" x14ac:dyDescent="0.25">
      <c r="A198">
        <v>197</v>
      </c>
      <c r="D198" s="3">
        <v>3</v>
      </c>
      <c r="E198" s="5">
        <v>4</v>
      </c>
    </row>
    <row r="199" spans="1:5" x14ac:dyDescent="0.25">
      <c r="A199">
        <v>198</v>
      </c>
      <c r="D199" s="3">
        <v>3</v>
      </c>
      <c r="E199" s="5">
        <v>4</v>
      </c>
    </row>
    <row r="200" spans="1:5" x14ac:dyDescent="0.25">
      <c r="A200">
        <v>199</v>
      </c>
      <c r="D200" s="3">
        <v>3</v>
      </c>
      <c r="E200" s="5">
        <v>4</v>
      </c>
    </row>
    <row r="201" spans="1:5" x14ac:dyDescent="0.25">
      <c r="A201">
        <v>200</v>
      </c>
      <c r="D201" s="3">
        <v>3</v>
      </c>
    </row>
    <row r="202" spans="1:5" x14ac:dyDescent="0.25">
      <c r="A202">
        <v>201</v>
      </c>
      <c r="C202" s="2">
        <v>2</v>
      </c>
      <c r="D202" s="3">
        <v>3</v>
      </c>
    </row>
    <row r="203" spans="1:5" x14ac:dyDescent="0.25">
      <c r="A203">
        <v>202</v>
      </c>
      <c r="C203" s="2">
        <v>2</v>
      </c>
    </row>
    <row r="204" spans="1:5" x14ac:dyDescent="0.25">
      <c r="A204">
        <v>203</v>
      </c>
      <c r="C204" s="2">
        <v>2</v>
      </c>
    </row>
    <row r="205" spans="1:5" x14ac:dyDescent="0.25">
      <c r="A205">
        <v>204</v>
      </c>
      <c r="C205" s="2">
        <v>2</v>
      </c>
    </row>
    <row r="206" spans="1:5" x14ac:dyDescent="0.25">
      <c r="A206">
        <v>205</v>
      </c>
      <c r="C206" s="2">
        <v>2</v>
      </c>
    </row>
    <row r="207" spans="1:5" x14ac:dyDescent="0.25">
      <c r="A207">
        <v>206</v>
      </c>
      <c r="C207" s="2">
        <v>2</v>
      </c>
    </row>
    <row r="208" spans="1:5" x14ac:dyDescent="0.25">
      <c r="A208">
        <v>207</v>
      </c>
      <c r="C208" s="2">
        <v>2</v>
      </c>
    </row>
    <row r="209" spans="1:5" x14ac:dyDescent="0.25">
      <c r="A209">
        <v>208</v>
      </c>
      <c r="B209" s="4">
        <v>1</v>
      </c>
      <c r="C209" s="2">
        <v>2</v>
      </c>
    </row>
    <row r="210" spans="1:5" x14ac:dyDescent="0.25">
      <c r="A210">
        <v>209</v>
      </c>
      <c r="B210" s="4">
        <v>1</v>
      </c>
    </row>
    <row r="211" spans="1:5" x14ac:dyDescent="0.25">
      <c r="A211">
        <v>210</v>
      </c>
      <c r="B211" s="4">
        <v>1</v>
      </c>
    </row>
    <row r="212" spans="1:5" x14ac:dyDescent="0.25">
      <c r="A212">
        <v>211</v>
      </c>
      <c r="B212" s="4">
        <v>1</v>
      </c>
    </row>
    <row r="213" spans="1:5" x14ac:dyDescent="0.25">
      <c r="A213">
        <v>212</v>
      </c>
      <c r="B213" s="4">
        <v>1</v>
      </c>
    </row>
    <row r="214" spans="1:5" x14ac:dyDescent="0.25">
      <c r="A214">
        <v>213</v>
      </c>
      <c r="B214" s="4">
        <v>1</v>
      </c>
    </row>
    <row r="215" spans="1:5" x14ac:dyDescent="0.25">
      <c r="A215">
        <v>214</v>
      </c>
      <c r="B215" s="4">
        <v>1</v>
      </c>
    </row>
    <row r="216" spans="1:5" x14ac:dyDescent="0.25">
      <c r="A216">
        <v>215</v>
      </c>
      <c r="B216" s="4">
        <v>1</v>
      </c>
    </row>
    <row r="217" spans="1:5" x14ac:dyDescent="0.25">
      <c r="A217">
        <v>216</v>
      </c>
      <c r="E217" s="5">
        <v>4</v>
      </c>
    </row>
    <row r="218" spans="1:5" x14ac:dyDescent="0.25">
      <c r="A218">
        <v>217</v>
      </c>
      <c r="D218" s="3">
        <v>3</v>
      </c>
      <c r="E218" s="5">
        <v>4</v>
      </c>
    </row>
    <row r="219" spans="1:5" x14ac:dyDescent="0.25">
      <c r="A219">
        <v>218</v>
      </c>
      <c r="D219" s="3">
        <v>3</v>
      </c>
      <c r="E219" s="5">
        <v>4</v>
      </c>
    </row>
    <row r="220" spans="1:5" x14ac:dyDescent="0.25">
      <c r="A220">
        <v>219</v>
      </c>
      <c r="D220" s="3">
        <v>3</v>
      </c>
      <c r="E220" s="5">
        <v>4</v>
      </c>
    </row>
    <row r="221" spans="1:5" x14ac:dyDescent="0.25">
      <c r="A221">
        <v>220</v>
      </c>
      <c r="D221" s="3">
        <v>3</v>
      </c>
      <c r="E221" s="5">
        <v>4</v>
      </c>
    </row>
    <row r="222" spans="1:5" x14ac:dyDescent="0.25">
      <c r="A222">
        <v>221</v>
      </c>
      <c r="C222" s="2">
        <v>2</v>
      </c>
      <c r="D222" s="3">
        <v>3</v>
      </c>
      <c r="E222" s="5">
        <v>4</v>
      </c>
    </row>
    <row r="223" spans="1:5" x14ac:dyDescent="0.25">
      <c r="A223">
        <v>222</v>
      </c>
      <c r="C223" s="2">
        <v>2</v>
      </c>
      <c r="D223" s="3">
        <v>3</v>
      </c>
      <c r="E223" s="5">
        <v>4</v>
      </c>
    </row>
    <row r="224" spans="1:5" x14ac:dyDescent="0.25">
      <c r="A224">
        <v>223</v>
      </c>
      <c r="C224" s="2">
        <v>2</v>
      </c>
      <c r="D224" s="3">
        <v>3</v>
      </c>
      <c r="E224" s="5">
        <v>4</v>
      </c>
    </row>
    <row r="225" spans="1:5" x14ac:dyDescent="0.25">
      <c r="A225">
        <v>224</v>
      </c>
      <c r="C225" s="2">
        <v>2</v>
      </c>
      <c r="D225" s="3">
        <v>3</v>
      </c>
    </row>
    <row r="226" spans="1:5" x14ac:dyDescent="0.25">
      <c r="A226">
        <v>225</v>
      </c>
      <c r="C226" s="2">
        <v>2</v>
      </c>
      <c r="D226" s="3">
        <v>3</v>
      </c>
    </row>
    <row r="227" spans="1:5" x14ac:dyDescent="0.25">
      <c r="A227">
        <v>226</v>
      </c>
      <c r="C227" s="2">
        <v>2</v>
      </c>
    </row>
    <row r="228" spans="1:5" x14ac:dyDescent="0.25">
      <c r="A228">
        <v>227</v>
      </c>
      <c r="C228" s="2">
        <v>2</v>
      </c>
    </row>
    <row r="229" spans="1:5" x14ac:dyDescent="0.25">
      <c r="A229">
        <v>228</v>
      </c>
      <c r="C229" s="2">
        <v>2</v>
      </c>
    </row>
    <row r="230" spans="1:5" x14ac:dyDescent="0.25">
      <c r="A230">
        <v>229</v>
      </c>
      <c r="C230" s="2">
        <v>2</v>
      </c>
    </row>
    <row r="231" spans="1:5" x14ac:dyDescent="0.25">
      <c r="A231">
        <v>230</v>
      </c>
      <c r="B231" s="4">
        <v>1</v>
      </c>
      <c r="C231" s="2">
        <v>2</v>
      </c>
    </row>
    <row r="232" spans="1:5" x14ac:dyDescent="0.25">
      <c r="A232">
        <v>231</v>
      </c>
      <c r="B232" s="4">
        <v>1</v>
      </c>
    </row>
    <row r="233" spans="1:5" x14ac:dyDescent="0.25">
      <c r="A233">
        <v>232</v>
      </c>
      <c r="B233" s="4">
        <v>1</v>
      </c>
    </row>
    <row r="234" spans="1:5" x14ac:dyDescent="0.25">
      <c r="A234">
        <v>233</v>
      </c>
      <c r="B234" s="4">
        <v>1</v>
      </c>
    </row>
    <row r="235" spans="1:5" x14ac:dyDescent="0.25">
      <c r="A235">
        <v>234</v>
      </c>
      <c r="B235" s="4">
        <v>1</v>
      </c>
    </row>
    <row r="236" spans="1:5" x14ac:dyDescent="0.25">
      <c r="A236">
        <v>235</v>
      </c>
      <c r="B236" s="4">
        <v>1</v>
      </c>
    </row>
    <row r="237" spans="1:5" x14ac:dyDescent="0.25">
      <c r="A237">
        <v>236</v>
      </c>
      <c r="B237" s="4">
        <v>1</v>
      </c>
    </row>
    <row r="238" spans="1:5" x14ac:dyDescent="0.25">
      <c r="A238">
        <v>237</v>
      </c>
      <c r="B238" s="4">
        <v>1</v>
      </c>
    </row>
    <row r="239" spans="1:5" x14ac:dyDescent="0.25">
      <c r="A239">
        <v>238</v>
      </c>
      <c r="B239" s="4">
        <v>1</v>
      </c>
      <c r="E239" s="5">
        <v>4</v>
      </c>
    </row>
    <row r="240" spans="1:5" x14ac:dyDescent="0.25">
      <c r="A240">
        <v>239</v>
      </c>
      <c r="E240" s="5">
        <v>4</v>
      </c>
    </row>
    <row r="241" spans="1:6" x14ac:dyDescent="0.25">
      <c r="A241">
        <v>240</v>
      </c>
      <c r="E241" s="5">
        <v>4</v>
      </c>
      <c r="F241" t="s">
        <v>22</v>
      </c>
    </row>
    <row r="242" spans="1:6" x14ac:dyDescent="0.25">
      <c r="A242">
        <v>241</v>
      </c>
    </row>
    <row r="243" spans="1:6" x14ac:dyDescent="0.25">
      <c r="A243">
        <v>242</v>
      </c>
      <c r="F243" t="s">
        <v>22</v>
      </c>
    </row>
    <row r="244" spans="1:6" x14ac:dyDescent="0.25">
      <c r="A244">
        <v>243</v>
      </c>
      <c r="C244" s="2">
        <v>2</v>
      </c>
    </row>
    <row r="245" spans="1:6" x14ac:dyDescent="0.25">
      <c r="A245">
        <v>244</v>
      </c>
      <c r="C245" s="2">
        <v>2</v>
      </c>
    </row>
    <row r="246" spans="1:6" x14ac:dyDescent="0.25">
      <c r="A246">
        <v>245</v>
      </c>
      <c r="C246" s="2">
        <v>2</v>
      </c>
    </row>
    <row r="247" spans="1:6" x14ac:dyDescent="0.25">
      <c r="A247">
        <v>246</v>
      </c>
      <c r="C247" s="2">
        <v>2</v>
      </c>
    </row>
    <row r="248" spans="1:6" x14ac:dyDescent="0.25">
      <c r="A248">
        <v>247</v>
      </c>
      <c r="C248" s="2">
        <v>2</v>
      </c>
    </row>
    <row r="249" spans="1:6" x14ac:dyDescent="0.25">
      <c r="A249">
        <v>248</v>
      </c>
      <c r="B249" s="4">
        <v>1</v>
      </c>
      <c r="C249" s="2">
        <v>2</v>
      </c>
    </row>
    <row r="250" spans="1:6" x14ac:dyDescent="0.25">
      <c r="A250">
        <v>249</v>
      </c>
      <c r="B250" s="4">
        <v>1</v>
      </c>
      <c r="C250" s="2">
        <v>2</v>
      </c>
    </row>
    <row r="251" spans="1:6" x14ac:dyDescent="0.25">
      <c r="A251">
        <v>250</v>
      </c>
      <c r="B251" s="4">
        <v>1</v>
      </c>
      <c r="C251" s="2">
        <v>2</v>
      </c>
    </row>
    <row r="252" spans="1:6" x14ac:dyDescent="0.25">
      <c r="A252">
        <v>251</v>
      </c>
      <c r="B252" s="4">
        <v>1</v>
      </c>
    </row>
    <row r="253" spans="1:6" x14ac:dyDescent="0.25">
      <c r="A253">
        <v>252</v>
      </c>
      <c r="B253" s="4">
        <v>1</v>
      </c>
    </row>
    <row r="254" spans="1:6" x14ac:dyDescent="0.25">
      <c r="A254">
        <v>253</v>
      </c>
      <c r="B254" s="4">
        <v>1</v>
      </c>
      <c r="E254" s="5">
        <v>4</v>
      </c>
    </row>
    <row r="255" spans="1:6" x14ac:dyDescent="0.25">
      <c r="A255">
        <v>254</v>
      </c>
      <c r="B255" s="4">
        <v>1</v>
      </c>
      <c r="D255" s="3">
        <v>3</v>
      </c>
      <c r="E255" s="5">
        <v>4</v>
      </c>
    </row>
    <row r="256" spans="1:6" x14ac:dyDescent="0.25">
      <c r="A256">
        <v>255</v>
      </c>
      <c r="D256" s="3">
        <v>3</v>
      </c>
      <c r="E256" s="5">
        <v>4</v>
      </c>
    </row>
    <row r="257" spans="1:5" x14ac:dyDescent="0.25">
      <c r="A257">
        <v>256</v>
      </c>
      <c r="D257" s="3">
        <v>3</v>
      </c>
      <c r="E257" s="5">
        <v>4</v>
      </c>
    </row>
    <row r="258" spans="1:5" x14ac:dyDescent="0.25">
      <c r="A258">
        <v>257</v>
      </c>
      <c r="D258" s="3">
        <v>3</v>
      </c>
      <c r="E258" s="5">
        <v>4</v>
      </c>
    </row>
    <row r="259" spans="1:5" x14ac:dyDescent="0.25">
      <c r="A259">
        <v>258</v>
      </c>
      <c r="D259" s="3">
        <v>3</v>
      </c>
      <c r="E259" s="5">
        <v>4</v>
      </c>
    </row>
    <row r="260" spans="1:5" x14ac:dyDescent="0.25">
      <c r="A260">
        <v>259</v>
      </c>
      <c r="D260" s="3">
        <v>3</v>
      </c>
      <c r="E260" s="5">
        <v>4</v>
      </c>
    </row>
    <row r="261" spans="1:5" x14ac:dyDescent="0.25">
      <c r="A261">
        <v>260</v>
      </c>
      <c r="D261" s="3">
        <v>3</v>
      </c>
      <c r="E261" s="5">
        <v>4</v>
      </c>
    </row>
    <row r="262" spans="1:5" x14ac:dyDescent="0.25">
      <c r="A262">
        <v>261</v>
      </c>
      <c r="D262" s="3">
        <v>3</v>
      </c>
    </row>
    <row r="263" spans="1:5" x14ac:dyDescent="0.25">
      <c r="A263">
        <v>262</v>
      </c>
    </row>
    <row r="264" spans="1:5" x14ac:dyDescent="0.25">
      <c r="A264">
        <v>263</v>
      </c>
    </row>
    <row r="265" spans="1:5" x14ac:dyDescent="0.25">
      <c r="A265">
        <v>264</v>
      </c>
    </row>
    <row r="266" spans="1:5" x14ac:dyDescent="0.25">
      <c r="A266">
        <v>265</v>
      </c>
      <c r="C266" s="2">
        <v>2</v>
      </c>
    </row>
    <row r="267" spans="1:5" x14ac:dyDescent="0.25">
      <c r="A267">
        <v>266</v>
      </c>
      <c r="C267" s="2">
        <v>2</v>
      </c>
    </row>
    <row r="268" spans="1:5" x14ac:dyDescent="0.25">
      <c r="A268">
        <v>267</v>
      </c>
      <c r="C268" s="2">
        <v>2</v>
      </c>
    </row>
    <row r="269" spans="1:5" x14ac:dyDescent="0.25">
      <c r="A269">
        <v>268</v>
      </c>
      <c r="B269" s="4">
        <v>1</v>
      </c>
      <c r="C269" s="2">
        <v>2</v>
      </c>
    </row>
    <row r="270" spans="1:5" x14ac:dyDescent="0.25">
      <c r="A270">
        <v>269</v>
      </c>
      <c r="B270" s="4">
        <v>1</v>
      </c>
      <c r="C270" s="2">
        <v>2</v>
      </c>
    </row>
    <row r="271" spans="1:5" x14ac:dyDescent="0.25">
      <c r="A271">
        <v>270</v>
      </c>
      <c r="B271" s="4">
        <v>1</v>
      </c>
      <c r="C271" s="2">
        <v>2</v>
      </c>
    </row>
    <row r="272" spans="1:5" x14ac:dyDescent="0.25">
      <c r="A272">
        <v>271</v>
      </c>
      <c r="B272" s="4">
        <v>1</v>
      </c>
      <c r="C272" s="2">
        <v>2</v>
      </c>
    </row>
    <row r="273" spans="1:5" x14ac:dyDescent="0.25">
      <c r="A273">
        <v>272</v>
      </c>
      <c r="B273" s="4">
        <v>1</v>
      </c>
    </row>
    <row r="274" spans="1:5" x14ac:dyDescent="0.25">
      <c r="A274">
        <v>273</v>
      </c>
      <c r="B274" s="4">
        <v>1</v>
      </c>
    </row>
    <row r="275" spans="1:5" x14ac:dyDescent="0.25">
      <c r="A275">
        <v>274</v>
      </c>
      <c r="B275" s="4">
        <v>1</v>
      </c>
    </row>
    <row r="276" spans="1:5" x14ac:dyDescent="0.25">
      <c r="A276">
        <v>275</v>
      </c>
    </row>
    <row r="277" spans="1:5" x14ac:dyDescent="0.25">
      <c r="A277">
        <v>276</v>
      </c>
      <c r="D277" s="3">
        <v>3</v>
      </c>
    </row>
    <row r="278" spans="1:5" x14ac:dyDescent="0.25">
      <c r="A278">
        <v>277</v>
      </c>
      <c r="D278" s="3">
        <v>3</v>
      </c>
      <c r="E278" s="5">
        <v>4</v>
      </c>
    </row>
    <row r="279" spans="1:5" x14ac:dyDescent="0.25">
      <c r="A279">
        <v>278</v>
      </c>
      <c r="D279" s="3">
        <v>3</v>
      </c>
      <c r="E279" s="5">
        <v>4</v>
      </c>
    </row>
    <row r="280" spans="1:5" x14ac:dyDescent="0.25">
      <c r="A280">
        <v>279</v>
      </c>
      <c r="D280" s="3">
        <v>3</v>
      </c>
      <c r="E280" s="5">
        <v>4</v>
      </c>
    </row>
    <row r="281" spans="1:5" x14ac:dyDescent="0.25">
      <c r="A281">
        <v>280</v>
      </c>
      <c r="D281" s="3">
        <v>3</v>
      </c>
      <c r="E281" s="5">
        <v>4</v>
      </c>
    </row>
    <row r="282" spans="1:5" x14ac:dyDescent="0.25">
      <c r="A282">
        <v>281</v>
      </c>
      <c r="D282" s="3">
        <v>3</v>
      </c>
      <c r="E282" s="5">
        <v>4</v>
      </c>
    </row>
    <row r="283" spans="1:5" x14ac:dyDescent="0.25">
      <c r="A283">
        <v>282</v>
      </c>
      <c r="E283" s="5">
        <v>4</v>
      </c>
    </row>
    <row r="284" spans="1:5" x14ac:dyDescent="0.25">
      <c r="A284">
        <v>283</v>
      </c>
    </row>
    <row r="285" spans="1:5" x14ac:dyDescent="0.25">
      <c r="A285">
        <v>284</v>
      </c>
    </row>
    <row r="286" spans="1:5" x14ac:dyDescent="0.25">
      <c r="A286">
        <v>285</v>
      </c>
      <c r="C286" s="2">
        <v>2</v>
      </c>
    </row>
    <row r="287" spans="1:5" x14ac:dyDescent="0.25">
      <c r="A287">
        <v>286</v>
      </c>
      <c r="C287" s="2">
        <v>2</v>
      </c>
    </row>
    <row r="288" spans="1:5" x14ac:dyDescent="0.25">
      <c r="A288">
        <v>287</v>
      </c>
      <c r="C288" s="2">
        <v>2</v>
      </c>
    </row>
    <row r="289" spans="1:5" x14ac:dyDescent="0.25">
      <c r="A289">
        <v>288</v>
      </c>
      <c r="C289" s="2">
        <v>2</v>
      </c>
    </row>
    <row r="290" spans="1:5" x14ac:dyDescent="0.25">
      <c r="A290">
        <v>289</v>
      </c>
      <c r="B290" s="4">
        <v>1</v>
      </c>
      <c r="C290" s="2">
        <v>2</v>
      </c>
    </row>
    <row r="291" spans="1:5" x14ac:dyDescent="0.25">
      <c r="A291">
        <v>290</v>
      </c>
      <c r="B291" s="4">
        <v>1</v>
      </c>
      <c r="C291" s="2">
        <v>2</v>
      </c>
    </row>
    <row r="292" spans="1:5" x14ac:dyDescent="0.25">
      <c r="A292">
        <v>291</v>
      </c>
      <c r="B292" s="4">
        <v>1</v>
      </c>
      <c r="C292" s="2">
        <v>2</v>
      </c>
    </row>
    <row r="293" spans="1:5" x14ac:dyDescent="0.25">
      <c r="A293">
        <v>292</v>
      </c>
      <c r="B293" s="4">
        <v>1</v>
      </c>
    </row>
    <row r="294" spans="1:5" x14ac:dyDescent="0.25">
      <c r="A294">
        <v>293</v>
      </c>
      <c r="B294" s="4">
        <v>1</v>
      </c>
    </row>
    <row r="295" spans="1:5" x14ac:dyDescent="0.25">
      <c r="A295">
        <v>294</v>
      </c>
      <c r="B295" s="4">
        <v>1</v>
      </c>
    </row>
    <row r="296" spans="1:5" x14ac:dyDescent="0.25">
      <c r="A296">
        <v>295</v>
      </c>
      <c r="B296" s="4">
        <v>1</v>
      </c>
    </row>
    <row r="297" spans="1:5" x14ac:dyDescent="0.25">
      <c r="A297">
        <v>296</v>
      </c>
      <c r="D297" s="3">
        <v>3</v>
      </c>
      <c r="E297" s="5">
        <v>4</v>
      </c>
    </row>
    <row r="298" spans="1:5" x14ac:dyDescent="0.25">
      <c r="A298">
        <v>297</v>
      </c>
      <c r="D298" s="3">
        <v>3</v>
      </c>
      <c r="E298" s="5">
        <v>4</v>
      </c>
    </row>
    <row r="299" spans="1:5" x14ac:dyDescent="0.25">
      <c r="A299">
        <v>298</v>
      </c>
      <c r="D299" s="3">
        <v>3</v>
      </c>
      <c r="E299" s="5">
        <v>4</v>
      </c>
    </row>
    <row r="300" spans="1:5" x14ac:dyDescent="0.25">
      <c r="A300">
        <v>299</v>
      </c>
      <c r="D300" s="3">
        <v>3</v>
      </c>
      <c r="E300" s="5">
        <v>4</v>
      </c>
    </row>
    <row r="301" spans="1:5" x14ac:dyDescent="0.25">
      <c r="A301">
        <v>300</v>
      </c>
      <c r="D301" s="3">
        <v>3</v>
      </c>
      <c r="E301" s="5">
        <v>4</v>
      </c>
    </row>
    <row r="302" spans="1:5" x14ac:dyDescent="0.25">
      <c r="A302">
        <v>301</v>
      </c>
      <c r="D302" s="3">
        <v>3</v>
      </c>
      <c r="E302" s="5">
        <v>4</v>
      </c>
    </row>
    <row r="303" spans="1:5" x14ac:dyDescent="0.25">
      <c r="A303">
        <v>302</v>
      </c>
      <c r="D303" s="3">
        <v>3</v>
      </c>
      <c r="E303" s="5">
        <v>4</v>
      </c>
    </row>
    <row r="304" spans="1:5" x14ac:dyDescent="0.25">
      <c r="A304">
        <v>303</v>
      </c>
    </row>
    <row r="305" spans="1:5" x14ac:dyDescent="0.25">
      <c r="A305">
        <v>304</v>
      </c>
    </row>
    <row r="306" spans="1:5" x14ac:dyDescent="0.25">
      <c r="A306">
        <v>305</v>
      </c>
    </row>
    <row r="307" spans="1:5" x14ac:dyDescent="0.25">
      <c r="A307">
        <v>306</v>
      </c>
      <c r="C307" s="2">
        <v>2</v>
      </c>
    </row>
    <row r="308" spans="1:5" x14ac:dyDescent="0.25">
      <c r="A308">
        <v>307</v>
      </c>
      <c r="C308" s="2">
        <v>2</v>
      </c>
    </row>
    <row r="309" spans="1:5" x14ac:dyDescent="0.25">
      <c r="A309">
        <v>308</v>
      </c>
      <c r="C309" s="2">
        <v>2</v>
      </c>
    </row>
    <row r="310" spans="1:5" x14ac:dyDescent="0.25">
      <c r="A310">
        <v>309</v>
      </c>
      <c r="C310" s="2">
        <v>2</v>
      </c>
    </row>
    <row r="311" spans="1:5" x14ac:dyDescent="0.25">
      <c r="A311">
        <v>310</v>
      </c>
      <c r="B311" s="4">
        <v>1</v>
      </c>
      <c r="C311" s="2">
        <v>2</v>
      </c>
    </row>
    <row r="312" spans="1:5" x14ac:dyDescent="0.25">
      <c r="A312">
        <v>311</v>
      </c>
      <c r="B312" s="4">
        <v>1</v>
      </c>
      <c r="C312" s="2">
        <v>2</v>
      </c>
    </row>
    <row r="313" spans="1:5" x14ac:dyDescent="0.25">
      <c r="A313">
        <v>312</v>
      </c>
      <c r="B313" s="4">
        <v>1</v>
      </c>
      <c r="C313" s="2">
        <v>2</v>
      </c>
    </row>
    <row r="314" spans="1:5" x14ac:dyDescent="0.25">
      <c r="A314">
        <v>313</v>
      </c>
      <c r="B314" s="4">
        <v>1</v>
      </c>
      <c r="C314" s="2">
        <v>2</v>
      </c>
    </row>
    <row r="315" spans="1:5" x14ac:dyDescent="0.25">
      <c r="A315">
        <v>314</v>
      </c>
      <c r="B315" s="4">
        <v>1</v>
      </c>
    </row>
    <row r="316" spans="1:5" x14ac:dyDescent="0.25">
      <c r="A316">
        <v>315</v>
      </c>
      <c r="B316" s="4">
        <v>1</v>
      </c>
    </row>
    <row r="317" spans="1:5" x14ac:dyDescent="0.25">
      <c r="A317">
        <v>316</v>
      </c>
      <c r="B317" s="4">
        <v>1</v>
      </c>
    </row>
    <row r="318" spans="1:5" x14ac:dyDescent="0.25">
      <c r="A318">
        <v>317</v>
      </c>
    </row>
    <row r="319" spans="1:5" x14ac:dyDescent="0.25">
      <c r="A319">
        <v>318</v>
      </c>
    </row>
    <row r="320" spans="1:5" x14ac:dyDescent="0.25">
      <c r="A320">
        <v>319</v>
      </c>
      <c r="D320" s="3">
        <v>3</v>
      </c>
      <c r="E320" s="5">
        <v>4</v>
      </c>
    </row>
    <row r="321" spans="1:5" x14ac:dyDescent="0.25">
      <c r="A321">
        <v>320</v>
      </c>
      <c r="D321" s="3">
        <v>3</v>
      </c>
      <c r="E321" s="5">
        <v>4</v>
      </c>
    </row>
    <row r="322" spans="1:5" x14ac:dyDescent="0.25">
      <c r="A322">
        <v>321</v>
      </c>
      <c r="D322" s="3">
        <v>3</v>
      </c>
      <c r="E322" s="5">
        <v>4</v>
      </c>
    </row>
    <row r="323" spans="1:5" x14ac:dyDescent="0.25">
      <c r="A323">
        <v>322</v>
      </c>
      <c r="D323" s="3">
        <v>3</v>
      </c>
      <c r="E323" s="5">
        <v>4</v>
      </c>
    </row>
    <row r="324" spans="1:5" x14ac:dyDescent="0.25">
      <c r="A324">
        <v>323</v>
      </c>
      <c r="D324" s="3">
        <v>3</v>
      </c>
      <c r="E324" s="5">
        <v>4</v>
      </c>
    </row>
    <row r="325" spans="1:5" x14ac:dyDescent="0.25">
      <c r="A325">
        <v>324</v>
      </c>
      <c r="C325" s="2">
        <v>2</v>
      </c>
      <c r="D325" s="3">
        <v>3</v>
      </c>
      <c r="E325" s="5">
        <v>4</v>
      </c>
    </row>
    <row r="326" spans="1:5" x14ac:dyDescent="0.25">
      <c r="A326">
        <v>325</v>
      </c>
      <c r="C326" s="2">
        <v>2</v>
      </c>
      <c r="D326" s="3">
        <v>3</v>
      </c>
    </row>
    <row r="327" spans="1:5" x14ac:dyDescent="0.25">
      <c r="A327">
        <v>326</v>
      </c>
      <c r="C327" s="2">
        <v>2</v>
      </c>
      <c r="D327" s="3">
        <v>3</v>
      </c>
    </row>
    <row r="328" spans="1:5" x14ac:dyDescent="0.25">
      <c r="A328">
        <v>327</v>
      </c>
      <c r="C328" s="2">
        <v>2</v>
      </c>
    </row>
    <row r="329" spans="1:5" x14ac:dyDescent="0.25">
      <c r="A329">
        <v>328</v>
      </c>
      <c r="C329" s="2">
        <v>2</v>
      </c>
    </row>
    <row r="330" spans="1:5" x14ac:dyDescent="0.25">
      <c r="A330">
        <v>329</v>
      </c>
      <c r="C330" s="2">
        <v>2</v>
      </c>
    </row>
    <row r="331" spans="1:5" x14ac:dyDescent="0.25">
      <c r="A331">
        <v>330</v>
      </c>
      <c r="C331" s="2">
        <v>2</v>
      </c>
    </row>
    <row r="332" spans="1:5" x14ac:dyDescent="0.25">
      <c r="A332">
        <v>331</v>
      </c>
      <c r="B332" s="4">
        <v>1</v>
      </c>
      <c r="C332" s="2">
        <v>2</v>
      </c>
    </row>
    <row r="333" spans="1:5" x14ac:dyDescent="0.25">
      <c r="A333">
        <v>332</v>
      </c>
      <c r="B333" s="4">
        <v>1</v>
      </c>
    </row>
    <row r="334" spans="1:5" x14ac:dyDescent="0.25">
      <c r="A334">
        <v>333</v>
      </c>
      <c r="B334" s="4">
        <v>1</v>
      </c>
    </row>
    <row r="335" spans="1:5" x14ac:dyDescent="0.25">
      <c r="A335">
        <v>334</v>
      </c>
      <c r="B335" s="4">
        <v>1</v>
      </c>
    </row>
    <row r="336" spans="1:5" x14ac:dyDescent="0.25">
      <c r="A336">
        <v>335</v>
      </c>
      <c r="B336" s="4">
        <v>1</v>
      </c>
    </row>
    <row r="337" spans="1:5" x14ac:dyDescent="0.25">
      <c r="A337">
        <v>336</v>
      </c>
      <c r="B337" s="4">
        <v>1</v>
      </c>
    </row>
    <row r="338" spans="1:5" x14ac:dyDescent="0.25">
      <c r="A338">
        <v>337</v>
      </c>
      <c r="B338" s="4">
        <v>1</v>
      </c>
    </row>
    <row r="339" spans="1:5" x14ac:dyDescent="0.25">
      <c r="A339">
        <v>338</v>
      </c>
      <c r="E339" s="5">
        <v>4</v>
      </c>
    </row>
    <row r="340" spans="1:5" x14ac:dyDescent="0.25">
      <c r="A340">
        <v>339</v>
      </c>
      <c r="E340" s="5">
        <v>4</v>
      </c>
    </row>
    <row r="341" spans="1:5" x14ac:dyDescent="0.25">
      <c r="A341">
        <v>340</v>
      </c>
      <c r="D341" s="3">
        <v>3</v>
      </c>
      <c r="E341" s="5">
        <v>4</v>
      </c>
    </row>
    <row r="342" spans="1:5" x14ac:dyDescent="0.25">
      <c r="A342">
        <v>341</v>
      </c>
      <c r="D342" s="3">
        <v>3</v>
      </c>
      <c r="E342" s="5">
        <v>4</v>
      </c>
    </row>
    <row r="343" spans="1:5" x14ac:dyDescent="0.25">
      <c r="A343">
        <v>342</v>
      </c>
      <c r="D343" s="3">
        <v>3</v>
      </c>
      <c r="E343" s="5">
        <v>4</v>
      </c>
    </row>
    <row r="344" spans="1:5" x14ac:dyDescent="0.25">
      <c r="A344">
        <v>343</v>
      </c>
      <c r="D344" s="3">
        <v>3</v>
      </c>
      <c r="E344" s="5">
        <v>4</v>
      </c>
    </row>
    <row r="345" spans="1:5" x14ac:dyDescent="0.25">
      <c r="A345">
        <v>344</v>
      </c>
      <c r="D345" s="3">
        <v>3</v>
      </c>
      <c r="E345" s="5">
        <v>4</v>
      </c>
    </row>
    <row r="346" spans="1:5" x14ac:dyDescent="0.25">
      <c r="A346">
        <v>345</v>
      </c>
      <c r="D346" s="3">
        <v>3</v>
      </c>
      <c r="E346" s="5">
        <v>4</v>
      </c>
    </row>
    <row r="347" spans="1:5" x14ac:dyDescent="0.25">
      <c r="A347">
        <v>346</v>
      </c>
      <c r="D347" s="3">
        <v>3</v>
      </c>
    </row>
    <row r="348" spans="1:5" x14ac:dyDescent="0.25">
      <c r="A348">
        <v>347</v>
      </c>
      <c r="C348" s="2">
        <v>2</v>
      </c>
      <c r="D348" s="3">
        <v>3</v>
      </c>
    </row>
    <row r="349" spans="1:5" x14ac:dyDescent="0.25">
      <c r="A349">
        <v>348</v>
      </c>
      <c r="C349" s="2">
        <v>2</v>
      </c>
    </row>
    <row r="350" spans="1:5" x14ac:dyDescent="0.25">
      <c r="A350">
        <v>349</v>
      </c>
      <c r="C350" s="2">
        <v>2</v>
      </c>
    </row>
    <row r="351" spans="1:5" x14ac:dyDescent="0.25">
      <c r="A351">
        <v>350</v>
      </c>
      <c r="C351" s="2">
        <v>2</v>
      </c>
    </row>
    <row r="352" spans="1:5" x14ac:dyDescent="0.25">
      <c r="A352">
        <v>351</v>
      </c>
      <c r="C352" s="2">
        <v>2</v>
      </c>
    </row>
    <row r="353" spans="1:5" x14ac:dyDescent="0.25">
      <c r="A353">
        <v>352</v>
      </c>
      <c r="C353" s="2">
        <v>2</v>
      </c>
    </row>
    <row r="354" spans="1:5" x14ac:dyDescent="0.25">
      <c r="A354">
        <v>353</v>
      </c>
      <c r="C354" s="2">
        <v>2</v>
      </c>
    </row>
    <row r="355" spans="1:5" x14ac:dyDescent="0.25">
      <c r="A355">
        <v>354</v>
      </c>
      <c r="B355" s="4">
        <v>1</v>
      </c>
      <c r="C355" s="2">
        <v>2</v>
      </c>
    </row>
    <row r="356" spans="1:5" x14ac:dyDescent="0.25">
      <c r="A356">
        <v>355</v>
      </c>
      <c r="B356" s="4">
        <v>1</v>
      </c>
      <c r="C356" s="2">
        <v>2</v>
      </c>
    </row>
    <row r="357" spans="1:5" x14ac:dyDescent="0.25">
      <c r="A357">
        <v>356</v>
      </c>
      <c r="B357" s="4">
        <v>1</v>
      </c>
    </row>
    <row r="358" spans="1:5" x14ac:dyDescent="0.25">
      <c r="A358">
        <v>357</v>
      </c>
      <c r="B358" s="4">
        <v>1</v>
      </c>
    </row>
    <row r="359" spans="1:5" x14ac:dyDescent="0.25">
      <c r="A359">
        <v>358</v>
      </c>
      <c r="B359" s="4">
        <v>1</v>
      </c>
    </row>
    <row r="360" spans="1:5" x14ac:dyDescent="0.25">
      <c r="A360">
        <v>359</v>
      </c>
      <c r="B360" s="4">
        <v>1</v>
      </c>
      <c r="E360" s="5">
        <v>4</v>
      </c>
    </row>
    <row r="361" spans="1:5" x14ac:dyDescent="0.25">
      <c r="A361">
        <v>360</v>
      </c>
      <c r="B361" s="4">
        <v>1</v>
      </c>
      <c r="E361" s="5">
        <v>4</v>
      </c>
    </row>
    <row r="362" spans="1:5" x14ac:dyDescent="0.25">
      <c r="A362">
        <v>361</v>
      </c>
      <c r="B362" s="4">
        <v>1</v>
      </c>
      <c r="E362" s="5">
        <v>4</v>
      </c>
    </row>
    <row r="363" spans="1:5" x14ac:dyDescent="0.25">
      <c r="A363">
        <v>362</v>
      </c>
      <c r="E363" s="5">
        <v>4</v>
      </c>
    </row>
    <row r="364" spans="1:5" x14ac:dyDescent="0.25">
      <c r="A364">
        <v>363</v>
      </c>
      <c r="D364" s="3">
        <v>3</v>
      </c>
      <c r="E364" s="5">
        <v>4</v>
      </c>
    </row>
    <row r="365" spans="1:5" x14ac:dyDescent="0.25">
      <c r="A365">
        <v>364</v>
      </c>
      <c r="D365" s="3">
        <v>3</v>
      </c>
      <c r="E365" s="5">
        <v>4</v>
      </c>
    </row>
    <row r="366" spans="1:5" x14ac:dyDescent="0.25">
      <c r="A366">
        <v>365</v>
      </c>
      <c r="D366" s="3">
        <v>3</v>
      </c>
      <c r="E366" s="5">
        <v>4</v>
      </c>
    </row>
    <row r="367" spans="1:5" x14ac:dyDescent="0.25">
      <c r="A367">
        <v>366</v>
      </c>
      <c r="D367" s="3">
        <v>3</v>
      </c>
      <c r="E367" s="5">
        <v>4</v>
      </c>
    </row>
    <row r="368" spans="1:5" x14ac:dyDescent="0.25">
      <c r="A368">
        <v>367</v>
      </c>
      <c r="D368" s="3">
        <v>3</v>
      </c>
      <c r="E368" s="5">
        <v>4</v>
      </c>
    </row>
    <row r="369" spans="1:5" x14ac:dyDescent="0.25">
      <c r="A369">
        <v>368</v>
      </c>
      <c r="D369" s="3">
        <v>3</v>
      </c>
    </row>
    <row r="370" spans="1:5" x14ac:dyDescent="0.25">
      <c r="A370">
        <v>369</v>
      </c>
      <c r="C370" s="2">
        <v>2</v>
      </c>
      <c r="D370" s="3">
        <v>3</v>
      </c>
    </row>
    <row r="371" spans="1:5" x14ac:dyDescent="0.25">
      <c r="A371">
        <v>370</v>
      </c>
      <c r="C371" s="2">
        <v>2</v>
      </c>
      <c r="D371" s="3">
        <v>3</v>
      </c>
    </row>
    <row r="372" spans="1:5" x14ac:dyDescent="0.25">
      <c r="A372">
        <v>371</v>
      </c>
      <c r="C372" s="2">
        <v>2</v>
      </c>
    </row>
    <row r="373" spans="1:5" x14ac:dyDescent="0.25">
      <c r="A373">
        <v>372</v>
      </c>
      <c r="C373" s="2">
        <v>2</v>
      </c>
    </row>
    <row r="374" spans="1:5" x14ac:dyDescent="0.25">
      <c r="A374">
        <v>373</v>
      </c>
      <c r="C374" s="2">
        <v>2</v>
      </c>
    </row>
    <row r="375" spans="1:5" x14ac:dyDescent="0.25">
      <c r="A375">
        <v>374</v>
      </c>
      <c r="C375" s="2">
        <v>2</v>
      </c>
    </row>
    <row r="376" spans="1:5" x14ac:dyDescent="0.25">
      <c r="A376">
        <v>375</v>
      </c>
      <c r="C376" s="2">
        <v>2</v>
      </c>
    </row>
    <row r="377" spans="1:5" x14ac:dyDescent="0.25">
      <c r="A377">
        <v>376</v>
      </c>
      <c r="B377" s="4">
        <v>1</v>
      </c>
      <c r="C377" s="2">
        <v>2</v>
      </c>
    </row>
    <row r="378" spans="1:5" x14ac:dyDescent="0.25">
      <c r="A378">
        <v>377</v>
      </c>
      <c r="B378" s="4">
        <v>1</v>
      </c>
      <c r="C378" s="2">
        <v>2</v>
      </c>
    </row>
    <row r="379" spans="1:5" x14ac:dyDescent="0.25">
      <c r="A379">
        <v>378</v>
      </c>
      <c r="B379" s="4">
        <v>1</v>
      </c>
      <c r="C379" s="2">
        <v>2</v>
      </c>
    </row>
    <row r="380" spans="1:5" x14ac:dyDescent="0.25">
      <c r="A380">
        <v>379</v>
      </c>
      <c r="B380" s="4">
        <v>1</v>
      </c>
    </row>
    <row r="381" spans="1:5" x14ac:dyDescent="0.25">
      <c r="A381">
        <v>380</v>
      </c>
      <c r="B381" s="4">
        <v>1</v>
      </c>
    </row>
    <row r="382" spans="1:5" x14ac:dyDescent="0.25">
      <c r="A382">
        <v>381</v>
      </c>
      <c r="B382" s="4">
        <v>1</v>
      </c>
    </row>
    <row r="383" spans="1:5" x14ac:dyDescent="0.25">
      <c r="A383">
        <v>382</v>
      </c>
      <c r="B383" s="4">
        <v>1</v>
      </c>
      <c r="E383" s="5">
        <v>4</v>
      </c>
    </row>
    <row r="384" spans="1:5" x14ac:dyDescent="0.25">
      <c r="A384">
        <v>383</v>
      </c>
      <c r="B384" s="4">
        <v>1</v>
      </c>
      <c r="E384" s="5">
        <v>4</v>
      </c>
    </row>
    <row r="385" spans="1:5" x14ac:dyDescent="0.25">
      <c r="A385">
        <v>384</v>
      </c>
      <c r="D385" s="3">
        <v>3</v>
      </c>
      <c r="E385" s="5">
        <v>4</v>
      </c>
    </row>
    <row r="386" spans="1:5" x14ac:dyDescent="0.25">
      <c r="A386">
        <v>385</v>
      </c>
      <c r="D386" s="3">
        <v>3</v>
      </c>
      <c r="E386" s="5">
        <v>4</v>
      </c>
    </row>
    <row r="387" spans="1:5" x14ac:dyDescent="0.25">
      <c r="A387">
        <v>386</v>
      </c>
      <c r="D387" s="3">
        <v>3</v>
      </c>
      <c r="E387" s="5">
        <v>4</v>
      </c>
    </row>
    <row r="388" spans="1:5" x14ac:dyDescent="0.25">
      <c r="A388">
        <v>387</v>
      </c>
      <c r="D388" s="3">
        <v>3</v>
      </c>
      <c r="E388" s="5">
        <v>4</v>
      </c>
    </row>
    <row r="389" spans="1:5" x14ac:dyDescent="0.25">
      <c r="A389">
        <v>388</v>
      </c>
      <c r="D389" s="3">
        <v>3</v>
      </c>
      <c r="E389" s="5">
        <v>4</v>
      </c>
    </row>
    <row r="390" spans="1:5" x14ac:dyDescent="0.25">
      <c r="A390">
        <v>389</v>
      </c>
      <c r="D390" s="3">
        <v>3</v>
      </c>
      <c r="E390" s="5">
        <v>4</v>
      </c>
    </row>
    <row r="391" spans="1:5" x14ac:dyDescent="0.25">
      <c r="A391">
        <v>390</v>
      </c>
      <c r="D391" s="3">
        <v>3</v>
      </c>
    </row>
    <row r="392" spans="1:5" x14ac:dyDescent="0.25">
      <c r="A392">
        <v>391</v>
      </c>
      <c r="D392" s="3">
        <v>3</v>
      </c>
    </row>
    <row r="393" spans="1:5" x14ac:dyDescent="0.25">
      <c r="A393">
        <v>392</v>
      </c>
      <c r="C393" s="2">
        <v>2</v>
      </c>
    </row>
    <row r="394" spans="1:5" x14ac:dyDescent="0.25">
      <c r="A394">
        <v>393</v>
      </c>
      <c r="C394" s="2">
        <v>2</v>
      </c>
    </row>
    <row r="395" spans="1:5" x14ac:dyDescent="0.25">
      <c r="A395">
        <v>394</v>
      </c>
      <c r="C395" s="2">
        <v>2</v>
      </c>
    </row>
    <row r="396" spans="1:5" x14ac:dyDescent="0.25">
      <c r="A396">
        <v>395</v>
      </c>
      <c r="C396" s="2">
        <v>2</v>
      </c>
    </row>
    <row r="397" spans="1:5" x14ac:dyDescent="0.25">
      <c r="A397">
        <v>396</v>
      </c>
      <c r="C397" s="2">
        <v>2</v>
      </c>
    </row>
    <row r="398" spans="1:5" x14ac:dyDescent="0.25">
      <c r="A398">
        <v>397</v>
      </c>
      <c r="C398" s="2">
        <v>2</v>
      </c>
    </row>
    <row r="399" spans="1:5" x14ac:dyDescent="0.25">
      <c r="A399">
        <v>398</v>
      </c>
      <c r="C399" s="2">
        <v>2</v>
      </c>
    </row>
    <row r="400" spans="1:5" x14ac:dyDescent="0.25">
      <c r="A400">
        <v>399</v>
      </c>
      <c r="B400" s="4">
        <v>1</v>
      </c>
      <c r="C400" s="2">
        <v>2</v>
      </c>
    </row>
    <row r="401" spans="1:5" x14ac:dyDescent="0.25">
      <c r="A401">
        <v>400</v>
      </c>
      <c r="B401" s="4">
        <v>1</v>
      </c>
      <c r="C401" s="2">
        <v>2</v>
      </c>
    </row>
    <row r="402" spans="1:5" x14ac:dyDescent="0.25">
      <c r="A402">
        <v>401</v>
      </c>
      <c r="B402" s="4">
        <v>1</v>
      </c>
    </row>
    <row r="403" spans="1:5" x14ac:dyDescent="0.25">
      <c r="A403">
        <v>402</v>
      </c>
      <c r="B403" s="4">
        <v>1</v>
      </c>
    </row>
    <row r="404" spans="1:5" x14ac:dyDescent="0.25">
      <c r="A404">
        <v>403</v>
      </c>
      <c r="B404" s="4">
        <v>1</v>
      </c>
    </row>
    <row r="405" spans="1:5" x14ac:dyDescent="0.25">
      <c r="A405">
        <v>404</v>
      </c>
      <c r="B405" s="4">
        <v>1</v>
      </c>
    </row>
    <row r="406" spans="1:5" x14ac:dyDescent="0.25">
      <c r="A406">
        <v>405</v>
      </c>
      <c r="B406" s="4">
        <v>1</v>
      </c>
    </row>
    <row r="407" spans="1:5" x14ac:dyDescent="0.25">
      <c r="A407">
        <v>406</v>
      </c>
      <c r="B407" s="4">
        <v>1</v>
      </c>
      <c r="E407" s="5">
        <v>4</v>
      </c>
    </row>
    <row r="408" spans="1:5" x14ac:dyDescent="0.25">
      <c r="A408">
        <v>407</v>
      </c>
      <c r="D408" s="3">
        <v>3</v>
      </c>
      <c r="E408" s="5">
        <v>4</v>
      </c>
    </row>
    <row r="409" spans="1:5" x14ac:dyDescent="0.25">
      <c r="A409">
        <v>408</v>
      </c>
      <c r="D409" s="3">
        <v>3</v>
      </c>
      <c r="E409" s="5">
        <v>4</v>
      </c>
    </row>
    <row r="410" spans="1:5" x14ac:dyDescent="0.25">
      <c r="A410">
        <v>409</v>
      </c>
      <c r="D410" s="3">
        <v>3</v>
      </c>
      <c r="E410" s="5">
        <v>4</v>
      </c>
    </row>
    <row r="411" spans="1:5" x14ac:dyDescent="0.25">
      <c r="A411">
        <v>410</v>
      </c>
      <c r="D411" s="3">
        <v>3</v>
      </c>
      <c r="E411" s="5">
        <v>4</v>
      </c>
    </row>
    <row r="412" spans="1:5" x14ac:dyDescent="0.25">
      <c r="A412">
        <v>411</v>
      </c>
      <c r="D412" s="3">
        <v>3</v>
      </c>
      <c r="E412" s="5">
        <v>4</v>
      </c>
    </row>
    <row r="413" spans="1:5" x14ac:dyDescent="0.25">
      <c r="A413">
        <v>412</v>
      </c>
      <c r="D413" s="3">
        <v>3</v>
      </c>
      <c r="E413" s="5">
        <v>4</v>
      </c>
    </row>
    <row r="414" spans="1:5" x14ac:dyDescent="0.25">
      <c r="A414">
        <v>413</v>
      </c>
      <c r="D414" s="3">
        <v>3</v>
      </c>
      <c r="E414" s="5">
        <v>4</v>
      </c>
    </row>
    <row r="415" spans="1:5" x14ac:dyDescent="0.25">
      <c r="A415">
        <v>414</v>
      </c>
      <c r="C415" s="2">
        <v>2</v>
      </c>
      <c r="D415" s="3">
        <v>3</v>
      </c>
      <c r="E415" s="5">
        <v>4</v>
      </c>
    </row>
    <row r="416" spans="1:5" x14ac:dyDescent="0.25">
      <c r="A416">
        <v>415</v>
      </c>
      <c r="C416" s="2">
        <v>2</v>
      </c>
      <c r="D416" s="3">
        <v>3</v>
      </c>
    </row>
    <row r="417" spans="1:5" x14ac:dyDescent="0.25">
      <c r="A417">
        <v>416</v>
      </c>
      <c r="C417" s="2">
        <v>2</v>
      </c>
      <c r="D417" s="3">
        <v>3</v>
      </c>
    </row>
    <row r="418" spans="1:5" x14ac:dyDescent="0.25">
      <c r="A418">
        <v>417</v>
      </c>
      <c r="C418" s="2">
        <v>2</v>
      </c>
    </row>
    <row r="419" spans="1:5" x14ac:dyDescent="0.25">
      <c r="A419">
        <v>418</v>
      </c>
      <c r="C419" s="2">
        <v>2</v>
      </c>
    </row>
    <row r="420" spans="1:5" x14ac:dyDescent="0.25">
      <c r="A420">
        <v>419</v>
      </c>
      <c r="C420" s="2">
        <v>2</v>
      </c>
    </row>
    <row r="421" spans="1:5" x14ac:dyDescent="0.25">
      <c r="A421">
        <v>420</v>
      </c>
      <c r="C421" s="2">
        <v>2</v>
      </c>
    </row>
    <row r="422" spans="1:5" x14ac:dyDescent="0.25">
      <c r="A422">
        <v>421</v>
      </c>
      <c r="C422" s="2">
        <v>2</v>
      </c>
    </row>
    <row r="423" spans="1:5" x14ac:dyDescent="0.25">
      <c r="A423">
        <v>422</v>
      </c>
      <c r="B423" s="4">
        <v>1</v>
      </c>
      <c r="C423" s="2">
        <v>2</v>
      </c>
    </row>
    <row r="424" spans="1:5" x14ac:dyDescent="0.25">
      <c r="A424">
        <v>423</v>
      </c>
      <c r="B424" s="4">
        <v>1</v>
      </c>
      <c r="C424" s="2">
        <v>2</v>
      </c>
    </row>
    <row r="425" spans="1:5" x14ac:dyDescent="0.25">
      <c r="A425">
        <v>424</v>
      </c>
      <c r="B425" s="4">
        <v>1</v>
      </c>
    </row>
    <row r="426" spans="1:5" x14ac:dyDescent="0.25">
      <c r="A426">
        <v>425</v>
      </c>
      <c r="B426" s="4">
        <v>1</v>
      </c>
    </row>
    <row r="427" spans="1:5" x14ac:dyDescent="0.25">
      <c r="A427">
        <v>426</v>
      </c>
      <c r="B427" s="4">
        <v>1</v>
      </c>
    </row>
    <row r="428" spans="1:5" x14ac:dyDescent="0.25">
      <c r="A428">
        <v>427</v>
      </c>
      <c r="B428" s="4">
        <v>1</v>
      </c>
    </row>
    <row r="429" spans="1:5" x14ac:dyDescent="0.25">
      <c r="A429">
        <v>428</v>
      </c>
      <c r="B429" s="4">
        <v>1</v>
      </c>
    </row>
    <row r="430" spans="1:5" x14ac:dyDescent="0.25">
      <c r="A430">
        <v>429</v>
      </c>
      <c r="B430" s="4">
        <v>1</v>
      </c>
    </row>
    <row r="431" spans="1:5" x14ac:dyDescent="0.25">
      <c r="A431">
        <v>430</v>
      </c>
      <c r="B431" s="4">
        <v>1</v>
      </c>
      <c r="E431" s="5">
        <v>4</v>
      </c>
    </row>
    <row r="432" spans="1:5" x14ac:dyDescent="0.25">
      <c r="A432">
        <v>431</v>
      </c>
      <c r="B432" s="4">
        <v>1</v>
      </c>
      <c r="E432" s="5">
        <v>4</v>
      </c>
    </row>
    <row r="433" spans="1:6" x14ac:dyDescent="0.25">
      <c r="A433">
        <v>432</v>
      </c>
      <c r="E433" s="5">
        <v>4</v>
      </c>
    </row>
    <row r="434" spans="1:6" x14ac:dyDescent="0.25">
      <c r="A434">
        <v>433</v>
      </c>
      <c r="F434" t="s">
        <v>22</v>
      </c>
    </row>
    <row r="435" spans="1:6" x14ac:dyDescent="0.25">
      <c r="A435">
        <v>434</v>
      </c>
    </row>
    <row r="436" spans="1:6" x14ac:dyDescent="0.25">
      <c r="A436">
        <v>435</v>
      </c>
      <c r="F436" t="s">
        <v>22</v>
      </c>
    </row>
    <row r="437" spans="1:6" x14ac:dyDescent="0.25">
      <c r="A437">
        <v>436</v>
      </c>
      <c r="C437" s="2">
        <v>2</v>
      </c>
    </row>
    <row r="438" spans="1:6" x14ac:dyDescent="0.25">
      <c r="A438">
        <v>437</v>
      </c>
      <c r="B438" s="4">
        <v>1</v>
      </c>
      <c r="C438" s="2">
        <v>2</v>
      </c>
    </row>
    <row r="439" spans="1:6" x14ac:dyDescent="0.25">
      <c r="A439">
        <v>438</v>
      </c>
      <c r="B439" s="4">
        <v>1</v>
      </c>
      <c r="C439" s="2">
        <v>2</v>
      </c>
    </row>
    <row r="440" spans="1:6" x14ac:dyDescent="0.25">
      <c r="A440">
        <v>439</v>
      </c>
      <c r="B440" s="4">
        <v>1</v>
      </c>
      <c r="C440" s="2">
        <v>2</v>
      </c>
    </row>
    <row r="441" spans="1:6" x14ac:dyDescent="0.25">
      <c r="A441">
        <v>440</v>
      </c>
      <c r="B441" s="4">
        <v>1</v>
      </c>
      <c r="C441" s="2">
        <v>2</v>
      </c>
    </row>
    <row r="442" spans="1:6" x14ac:dyDescent="0.25">
      <c r="A442">
        <v>441</v>
      </c>
      <c r="B442" s="4">
        <v>1</v>
      </c>
      <c r="C442" s="2">
        <v>2</v>
      </c>
    </row>
    <row r="443" spans="1:6" x14ac:dyDescent="0.25">
      <c r="A443">
        <v>442</v>
      </c>
      <c r="B443" s="4">
        <v>1</v>
      </c>
      <c r="C443" s="2">
        <v>2</v>
      </c>
    </row>
    <row r="444" spans="1:6" x14ac:dyDescent="0.25">
      <c r="A444">
        <v>443</v>
      </c>
      <c r="B444" s="4">
        <v>1</v>
      </c>
    </row>
    <row r="445" spans="1:6" x14ac:dyDescent="0.25">
      <c r="A445">
        <v>444</v>
      </c>
      <c r="B445" s="4">
        <v>1</v>
      </c>
      <c r="D445" s="3">
        <v>3</v>
      </c>
      <c r="E445" s="5">
        <v>4</v>
      </c>
    </row>
    <row r="446" spans="1:6" x14ac:dyDescent="0.25">
      <c r="A446">
        <v>445</v>
      </c>
      <c r="D446" s="3">
        <v>3</v>
      </c>
      <c r="E446" s="5">
        <v>4</v>
      </c>
    </row>
    <row r="447" spans="1:6" x14ac:dyDescent="0.25">
      <c r="A447">
        <v>446</v>
      </c>
      <c r="D447" s="3">
        <v>3</v>
      </c>
      <c r="E447" s="5">
        <v>4</v>
      </c>
    </row>
    <row r="448" spans="1:6" x14ac:dyDescent="0.25">
      <c r="A448">
        <v>447</v>
      </c>
      <c r="D448" s="3">
        <v>3</v>
      </c>
      <c r="E448" s="5">
        <v>4</v>
      </c>
    </row>
    <row r="449" spans="1:5" x14ac:dyDescent="0.25">
      <c r="A449">
        <v>448</v>
      </c>
      <c r="D449" s="3">
        <v>3</v>
      </c>
      <c r="E449" s="5">
        <v>4</v>
      </c>
    </row>
    <row r="450" spans="1:5" x14ac:dyDescent="0.25">
      <c r="A450">
        <v>449</v>
      </c>
      <c r="D450" s="3">
        <v>3</v>
      </c>
      <c r="E450" s="5">
        <v>4</v>
      </c>
    </row>
    <row r="451" spans="1:5" x14ac:dyDescent="0.25">
      <c r="A451">
        <v>450</v>
      </c>
      <c r="D451" s="3">
        <v>3</v>
      </c>
      <c r="E451" s="5">
        <v>4</v>
      </c>
    </row>
    <row r="452" spans="1:5" x14ac:dyDescent="0.25">
      <c r="A452">
        <v>451</v>
      </c>
      <c r="D452" s="3">
        <v>3</v>
      </c>
      <c r="E452" s="5">
        <v>4</v>
      </c>
    </row>
    <row r="453" spans="1:5" x14ac:dyDescent="0.25">
      <c r="A453">
        <v>452</v>
      </c>
    </row>
    <row r="454" spans="1:5" x14ac:dyDescent="0.25">
      <c r="A454">
        <v>453</v>
      </c>
    </row>
    <row r="455" spans="1:5" x14ac:dyDescent="0.25">
      <c r="A455">
        <v>454</v>
      </c>
    </row>
    <row r="456" spans="1:5" x14ac:dyDescent="0.25">
      <c r="A456">
        <v>455</v>
      </c>
    </row>
    <row r="457" spans="1:5" x14ac:dyDescent="0.25">
      <c r="A457">
        <v>456</v>
      </c>
      <c r="C457" s="2">
        <v>2</v>
      </c>
    </row>
    <row r="458" spans="1:5" x14ac:dyDescent="0.25">
      <c r="A458">
        <v>457</v>
      </c>
      <c r="C458" s="2">
        <v>2</v>
      </c>
    </row>
    <row r="459" spans="1:5" x14ac:dyDescent="0.25">
      <c r="A459">
        <v>458</v>
      </c>
      <c r="B459" s="4">
        <v>1</v>
      </c>
      <c r="C459" s="2">
        <v>2</v>
      </c>
    </row>
    <row r="460" spans="1:5" x14ac:dyDescent="0.25">
      <c r="A460">
        <v>459</v>
      </c>
      <c r="B460" s="4">
        <v>1</v>
      </c>
      <c r="C460" s="2">
        <v>2</v>
      </c>
    </row>
    <row r="461" spans="1:5" x14ac:dyDescent="0.25">
      <c r="A461">
        <v>460</v>
      </c>
      <c r="B461" s="4">
        <v>1</v>
      </c>
      <c r="C461" s="2">
        <v>2</v>
      </c>
    </row>
    <row r="462" spans="1:5" x14ac:dyDescent="0.25">
      <c r="A462">
        <v>461</v>
      </c>
      <c r="B462" s="4">
        <v>1</v>
      </c>
      <c r="C462" s="2">
        <v>2</v>
      </c>
    </row>
    <row r="463" spans="1:5" x14ac:dyDescent="0.25">
      <c r="A463">
        <v>462</v>
      </c>
      <c r="B463" s="4">
        <v>1</v>
      </c>
      <c r="C463" s="2">
        <v>2</v>
      </c>
    </row>
    <row r="464" spans="1:5" x14ac:dyDescent="0.25">
      <c r="A464">
        <v>463</v>
      </c>
      <c r="B464" s="4">
        <v>1</v>
      </c>
    </row>
    <row r="465" spans="1:5" x14ac:dyDescent="0.25">
      <c r="A465">
        <v>464</v>
      </c>
      <c r="B465" s="4">
        <v>1</v>
      </c>
    </row>
    <row r="466" spans="1:5" x14ac:dyDescent="0.25">
      <c r="A466">
        <v>465</v>
      </c>
      <c r="D466" s="3">
        <v>3</v>
      </c>
    </row>
    <row r="467" spans="1:5" x14ac:dyDescent="0.25">
      <c r="A467">
        <v>466</v>
      </c>
      <c r="D467" s="3">
        <v>3</v>
      </c>
      <c r="E467" s="5">
        <v>4</v>
      </c>
    </row>
    <row r="468" spans="1:5" x14ac:dyDescent="0.25">
      <c r="A468">
        <v>467</v>
      </c>
      <c r="D468" s="3">
        <v>3</v>
      </c>
      <c r="E468" s="5">
        <v>4</v>
      </c>
    </row>
    <row r="469" spans="1:5" x14ac:dyDescent="0.25">
      <c r="A469">
        <v>468</v>
      </c>
      <c r="D469" s="3">
        <v>3</v>
      </c>
      <c r="E469" s="5">
        <v>4</v>
      </c>
    </row>
    <row r="470" spans="1:5" x14ac:dyDescent="0.25">
      <c r="A470">
        <v>469</v>
      </c>
      <c r="D470" s="3">
        <v>3</v>
      </c>
      <c r="E470" s="5">
        <v>4</v>
      </c>
    </row>
    <row r="471" spans="1:5" x14ac:dyDescent="0.25">
      <c r="A471">
        <v>470</v>
      </c>
      <c r="D471" s="3">
        <v>3</v>
      </c>
      <c r="E471" s="5">
        <v>4</v>
      </c>
    </row>
    <row r="472" spans="1:5" x14ac:dyDescent="0.25">
      <c r="A472">
        <v>471</v>
      </c>
      <c r="D472" s="3">
        <v>3</v>
      </c>
      <c r="E472" s="5">
        <v>4</v>
      </c>
    </row>
    <row r="473" spans="1:5" x14ac:dyDescent="0.25">
      <c r="A473">
        <v>472</v>
      </c>
    </row>
    <row r="474" spans="1:5" x14ac:dyDescent="0.25">
      <c r="A474">
        <v>473</v>
      </c>
    </row>
    <row r="475" spans="1:5" x14ac:dyDescent="0.25">
      <c r="A475">
        <v>474</v>
      </c>
    </row>
    <row r="476" spans="1:5" x14ac:dyDescent="0.25">
      <c r="A476">
        <v>475</v>
      </c>
    </row>
    <row r="477" spans="1:5" x14ac:dyDescent="0.25">
      <c r="A477">
        <v>476</v>
      </c>
      <c r="B477" s="4">
        <v>1</v>
      </c>
    </row>
    <row r="478" spans="1:5" x14ac:dyDescent="0.25">
      <c r="A478">
        <v>477</v>
      </c>
      <c r="B478" s="4">
        <v>1</v>
      </c>
    </row>
    <row r="479" spans="1:5" x14ac:dyDescent="0.25">
      <c r="A479">
        <v>478</v>
      </c>
      <c r="B479" s="4">
        <v>1</v>
      </c>
    </row>
    <row r="480" spans="1:5" x14ac:dyDescent="0.25">
      <c r="A480">
        <v>479</v>
      </c>
      <c r="B480" s="4">
        <v>1</v>
      </c>
    </row>
    <row r="481" spans="1:5" x14ac:dyDescent="0.25">
      <c r="A481">
        <v>480</v>
      </c>
      <c r="B481" s="4">
        <v>1</v>
      </c>
      <c r="C481" s="2">
        <v>2</v>
      </c>
    </row>
    <row r="482" spans="1:5" x14ac:dyDescent="0.25">
      <c r="A482">
        <v>481</v>
      </c>
      <c r="B482" s="4">
        <v>1</v>
      </c>
      <c r="C482" s="2">
        <v>2</v>
      </c>
    </row>
    <row r="483" spans="1:5" x14ac:dyDescent="0.25">
      <c r="A483">
        <v>482</v>
      </c>
      <c r="B483" s="4">
        <v>1</v>
      </c>
      <c r="C483" s="2">
        <v>2</v>
      </c>
    </row>
    <row r="484" spans="1:5" x14ac:dyDescent="0.25">
      <c r="A484">
        <v>483</v>
      </c>
      <c r="C484" s="2">
        <v>2</v>
      </c>
    </row>
    <row r="485" spans="1:5" x14ac:dyDescent="0.25">
      <c r="A485">
        <v>484</v>
      </c>
      <c r="C485" s="2">
        <v>2</v>
      </c>
    </row>
    <row r="486" spans="1:5" x14ac:dyDescent="0.25">
      <c r="A486">
        <v>485</v>
      </c>
      <c r="C486" s="2">
        <v>2</v>
      </c>
    </row>
    <row r="487" spans="1:5" x14ac:dyDescent="0.25">
      <c r="A487">
        <v>486</v>
      </c>
    </row>
    <row r="488" spans="1:5" x14ac:dyDescent="0.25">
      <c r="A488">
        <v>487</v>
      </c>
      <c r="D488" s="3">
        <v>3</v>
      </c>
    </row>
    <row r="489" spans="1:5" x14ac:dyDescent="0.25">
      <c r="A489">
        <v>488</v>
      </c>
      <c r="D489" s="3">
        <v>3</v>
      </c>
    </row>
    <row r="490" spans="1:5" x14ac:dyDescent="0.25">
      <c r="A490">
        <v>489</v>
      </c>
      <c r="D490" s="3">
        <v>3</v>
      </c>
      <c r="E490" s="5">
        <v>4</v>
      </c>
    </row>
    <row r="491" spans="1:5" x14ac:dyDescent="0.25">
      <c r="A491">
        <v>490</v>
      </c>
      <c r="D491" s="3">
        <v>3</v>
      </c>
      <c r="E491" s="5">
        <v>4</v>
      </c>
    </row>
    <row r="492" spans="1:5" x14ac:dyDescent="0.25">
      <c r="A492">
        <v>491</v>
      </c>
      <c r="D492" s="3">
        <v>3</v>
      </c>
      <c r="E492" s="5">
        <v>4</v>
      </c>
    </row>
    <row r="493" spans="1:5" x14ac:dyDescent="0.25">
      <c r="A493">
        <v>492</v>
      </c>
      <c r="D493" s="3">
        <v>3</v>
      </c>
      <c r="E493" s="5">
        <v>4</v>
      </c>
    </row>
    <row r="494" spans="1:5" x14ac:dyDescent="0.25">
      <c r="A494">
        <v>493</v>
      </c>
      <c r="D494" s="3">
        <v>3</v>
      </c>
      <c r="E494" s="5">
        <v>4</v>
      </c>
    </row>
    <row r="495" spans="1:5" x14ac:dyDescent="0.25">
      <c r="A495">
        <v>494</v>
      </c>
      <c r="B495" s="4">
        <v>1</v>
      </c>
      <c r="D495" s="3">
        <v>3</v>
      </c>
      <c r="E495" s="5">
        <v>4</v>
      </c>
    </row>
    <row r="496" spans="1:5" x14ac:dyDescent="0.25">
      <c r="A496">
        <v>495</v>
      </c>
      <c r="B496" s="4">
        <v>1</v>
      </c>
    </row>
    <row r="497" spans="1:5" x14ac:dyDescent="0.25">
      <c r="A497">
        <v>496</v>
      </c>
      <c r="B497" s="4">
        <v>1</v>
      </c>
    </row>
    <row r="498" spans="1:5" x14ac:dyDescent="0.25">
      <c r="A498">
        <v>497</v>
      </c>
      <c r="B498" s="4">
        <v>1</v>
      </c>
    </row>
    <row r="499" spans="1:5" x14ac:dyDescent="0.25">
      <c r="A499">
        <v>498</v>
      </c>
      <c r="B499" s="4">
        <v>1</v>
      </c>
    </row>
    <row r="500" spans="1:5" x14ac:dyDescent="0.25">
      <c r="A500">
        <v>499</v>
      </c>
      <c r="B500" s="4">
        <v>1</v>
      </c>
    </row>
    <row r="501" spans="1:5" x14ac:dyDescent="0.25">
      <c r="A501">
        <v>500</v>
      </c>
      <c r="B501" s="4">
        <v>1</v>
      </c>
      <c r="C501" s="2">
        <v>2</v>
      </c>
    </row>
    <row r="502" spans="1:5" x14ac:dyDescent="0.25">
      <c r="A502">
        <v>501</v>
      </c>
      <c r="B502" s="4">
        <v>1</v>
      </c>
      <c r="C502" s="2">
        <v>2</v>
      </c>
    </row>
    <row r="503" spans="1:5" x14ac:dyDescent="0.25">
      <c r="A503">
        <v>502</v>
      </c>
      <c r="C503" s="2">
        <v>2</v>
      </c>
    </row>
    <row r="504" spans="1:5" x14ac:dyDescent="0.25">
      <c r="A504">
        <v>503</v>
      </c>
      <c r="C504" s="2">
        <v>2</v>
      </c>
    </row>
    <row r="505" spans="1:5" x14ac:dyDescent="0.25">
      <c r="A505">
        <v>504</v>
      </c>
      <c r="C505" s="2">
        <v>2</v>
      </c>
    </row>
    <row r="506" spans="1:5" x14ac:dyDescent="0.25">
      <c r="A506">
        <v>505</v>
      </c>
      <c r="C506" s="2">
        <v>2</v>
      </c>
    </row>
    <row r="507" spans="1:5" x14ac:dyDescent="0.25">
      <c r="A507">
        <v>506</v>
      </c>
      <c r="C507" s="2">
        <v>2</v>
      </c>
    </row>
    <row r="508" spans="1:5" x14ac:dyDescent="0.25">
      <c r="A508">
        <v>507</v>
      </c>
      <c r="C508" s="2">
        <v>2</v>
      </c>
    </row>
    <row r="509" spans="1:5" x14ac:dyDescent="0.25">
      <c r="A509">
        <v>508</v>
      </c>
      <c r="C509" s="2">
        <v>2</v>
      </c>
    </row>
    <row r="510" spans="1:5" x14ac:dyDescent="0.25">
      <c r="A510">
        <v>509</v>
      </c>
    </row>
    <row r="511" spans="1:5" x14ac:dyDescent="0.25">
      <c r="A511">
        <v>510</v>
      </c>
      <c r="D511" s="3">
        <v>3</v>
      </c>
      <c r="E511" s="5">
        <v>4</v>
      </c>
    </row>
    <row r="512" spans="1:5" x14ac:dyDescent="0.25">
      <c r="A512">
        <v>511</v>
      </c>
      <c r="D512" s="3">
        <v>3</v>
      </c>
      <c r="E512" s="5">
        <v>4</v>
      </c>
    </row>
    <row r="513" spans="1:5" x14ac:dyDescent="0.25">
      <c r="A513">
        <v>512</v>
      </c>
      <c r="D513" s="3">
        <v>3</v>
      </c>
      <c r="E513" s="5">
        <v>4</v>
      </c>
    </row>
    <row r="514" spans="1:5" x14ac:dyDescent="0.25">
      <c r="A514">
        <v>513</v>
      </c>
      <c r="B514" s="4">
        <v>1</v>
      </c>
      <c r="D514" s="3">
        <v>3</v>
      </c>
      <c r="E514" s="5">
        <v>4</v>
      </c>
    </row>
    <row r="515" spans="1:5" x14ac:dyDescent="0.25">
      <c r="A515">
        <v>514</v>
      </c>
      <c r="B515" s="4">
        <v>1</v>
      </c>
      <c r="D515" s="3">
        <v>3</v>
      </c>
      <c r="E515" s="5">
        <v>4</v>
      </c>
    </row>
    <row r="516" spans="1:5" x14ac:dyDescent="0.25">
      <c r="A516">
        <v>515</v>
      </c>
      <c r="B516" s="4">
        <v>1</v>
      </c>
      <c r="D516" s="3">
        <v>3</v>
      </c>
      <c r="E516" s="5">
        <v>4</v>
      </c>
    </row>
    <row r="517" spans="1:5" x14ac:dyDescent="0.25">
      <c r="A517">
        <v>516</v>
      </c>
      <c r="B517" s="4">
        <v>1</v>
      </c>
      <c r="D517" s="3">
        <v>3</v>
      </c>
      <c r="E517" s="5">
        <v>4</v>
      </c>
    </row>
    <row r="518" spans="1:5" x14ac:dyDescent="0.25">
      <c r="A518">
        <v>517</v>
      </c>
      <c r="B518" s="4">
        <v>1</v>
      </c>
      <c r="D518" s="3">
        <v>3</v>
      </c>
      <c r="E518" s="5">
        <v>4</v>
      </c>
    </row>
    <row r="519" spans="1:5" x14ac:dyDescent="0.25">
      <c r="A519">
        <v>518</v>
      </c>
      <c r="B519" s="4">
        <v>1</v>
      </c>
    </row>
    <row r="520" spans="1:5" x14ac:dyDescent="0.25">
      <c r="A520">
        <v>519</v>
      </c>
      <c r="B520" s="4">
        <v>1</v>
      </c>
    </row>
    <row r="521" spans="1:5" x14ac:dyDescent="0.25">
      <c r="A521">
        <v>520</v>
      </c>
      <c r="B521" s="4">
        <v>1</v>
      </c>
    </row>
    <row r="522" spans="1:5" x14ac:dyDescent="0.25">
      <c r="A522">
        <v>521</v>
      </c>
      <c r="B522" s="4">
        <v>1</v>
      </c>
    </row>
    <row r="523" spans="1:5" x14ac:dyDescent="0.25">
      <c r="A523">
        <v>522</v>
      </c>
      <c r="B523" s="4">
        <v>1</v>
      </c>
    </row>
    <row r="524" spans="1:5" x14ac:dyDescent="0.25">
      <c r="A524">
        <v>523</v>
      </c>
      <c r="B524" s="4">
        <v>1</v>
      </c>
      <c r="C524" s="2">
        <v>2</v>
      </c>
    </row>
    <row r="525" spans="1:5" x14ac:dyDescent="0.25">
      <c r="A525">
        <v>524</v>
      </c>
      <c r="C525" s="2">
        <v>2</v>
      </c>
    </row>
    <row r="526" spans="1:5" x14ac:dyDescent="0.25">
      <c r="A526">
        <v>525</v>
      </c>
      <c r="C526" s="2">
        <v>2</v>
      </c>
    </row>
    <row r="527" spans="1:5" x14ac:dyDescent="0.25">
      <c r="A527">
        <v>526</v>
      </c>
      <c r="C527" s="2">
        <v>2</v>
      </c>
    </row>
    <row r="528" spans="1:5" x14ac:dyDescent="0.25">
      <c r="A528">
        <v>527</v>
      </c>
      <c r="C528" s="2">
        <v>2</v>
      </c>
    </row>
    <row r="529" spans="1:5" x14ac:dyDescent="0.25">
      <c r="A529">
        <v>528</v>
      </c>
      <c r="C529" s="2">
        <v>2</v>
      </c>
    </row>
    <row r="530" spans="1:5" x14ac:dyDescent="0.25">
      <c r="A530">
        <v>529</v>
      </c>
      <c r="C530" s="2">
        <v>2</v>
      </c>
    </row>
    <row r="531" spans="1:5" x14ac:dyDescent="0.25">
      <c r="A531">
        <v>530</v>
      </c>
      <c r="C531" s="2">
        <v>2</v>
      </c>
    </row>
    <row r="532" spans="1:5" x14ac:dyDescent="0.25">
      <c r="A532">
        <v>531</v>
      </c>
      <c r="C532" s="2">
        <v>2</v>
      </c>
    </row>
    <row r="533" spans="1:5" x14ac:dyDescent="0.25">
      <c r="A533">
        <v>532</v>
      </c>
      <c r="C533" s="2">
        <v>2</v>
      </c>
      <c r="D533" s="3">
        <v>3</v>
      </c>
      <c r="E533" s="5">
        <v>4</v>
      </c>
    </row>
    <row r="534" spans="1:5" x14ac:dyDescent="0.25">
      <c r="A534">
        <v>533</v>
      </c>
      <c r="D534" s="3">
        <v>3</v>
      </c>
      <c r="E534" s="5">
        <v>4</v>
      </c>
    </row>
    <row r="535" spans="1:5" x14ac:dyDescent="0.25">
      <c r="A535">
        <v>534</v>
      </c>
      <c r="D535" s="3">
        <v>3</v>
      </c>
      <c r="E535" s="5">
        <v>4</v>
      </c>
    </row>
    <row r="536" spans="1:5" x14ac:dyDescent="0.25">
      <c r="A536">
        <v>535</v>
      </c>
      <c r="D536" s="3">
        <v>3</v>
      </c>
      <c r="E536" s="5">
        <v>4</v>
      </c>
    </row>
    <row r="537" spans="1:5" x14ac:dyDescent="0.25">
      <c r="A537">
        <v>536</v>
      </c>
      <c r="D537" s="3">
        <v>3</v>
      </c>
      <c r="E537" s="5">
        <v>4</v>
      </c>
    </row>
    <row r="538" spans="1:5" x14ac:dyDescent="0.25">
      <c r="A538">
        <v>537</v>
      </c>
      <c r="D538" s="3">
        <v>3</v>
      </c>
      <c r="E538" s="5">
        <v>4</v>
      </c>
    </row>
    <row r="539" spans="1:5" x14ac:dyDescent="0.25">
      <c r="A539">
        <v>538</v>
      </c>
      <c r="D539" s="3">
        <v>3</v>
      </c>
      <c r="E539" s="5">
        <v>4</v>
      </c>
    </row>
    <row r="540" spans="1:5" x14ac:dyDescent="0.25">
      <c r="A540">
        <v>539</v>
      </c>
      <c r="D540" s="3">
        <v>3</v>
      </c>
      <c r="E540" s="5">
        <v>4</v>
      </c>
    </row>
    <row r="541" spans="1:5" x14ac:dyDescent="0.25">
      <c r="A541">
        <v>540</v>
      </c>
      <c r="D541" s="3">
        <v>3</v>
      </c>
      <c r="E541" s="5">
        <v>4</v>
      </c>
    </row>
    <row r="542" spans="1:5" x14ac:dyDescent="0.25">
      <c r="A542">
        <v>541</v>
      </c>
    </row>
    <row r="543" spans="1:5" x14ac:dyDescent="0.25">
      <c r="A543">
        <v>542</v>
      </c>
      <c r="B543" s="4">
        <v>1</v>
      </c>
    </row>
    <row r="544" spans="1:5" x14ac:dyDescent="0.25">
      <c r="A544">
        <v>543</v>
      </c>
      <c r="B544" s="4">
        <v>1</v>
      </c>
    </row>
    <row r="545" spans="1:5" x14ac:dyDescent="0.25">
      <c r="A545">
        <v>544</v>
      </c>
      <c r="B545" s="4">
        <v>1</v>
      </c>
    </row>
    <row r="546" spans="1:5" x14ac:dyDescent="0.25">
      <c r="A546">
        <v>545</v>
      </c>
      <c r="B546" s="4">
        <v>1</v>
      </c>
    </row>
    <row r="547" spans="1:5" x14ac:dyDescent="0.25">
      <c r="A547">
        <v>546</v>
      </c>
      <c r="B547" s="4">
        <v>1</v>
      </c>
    </row>
    <row r="548" spans="1:5" x14ac:dyDescent="0.25">
      <c r="A548">
        <v>547</v>
      </c>
      <c r="B548" s="4">
        <v>1</v>
      </c>
    </row>
    <row r="549" spans="1:5" x14ac:dyDescent="0.25">
      <c r="A549">
        <v>548</v>
      </c>
      <c r="B549" s="4">
        <v>1</v>
      </c>
    </row>
    <row r="550" spans="1:5" x14ac:dyDescent="0.25">
      <c r="A550">
        <v>549</v>
      </c>
      <c r="B550" s="4">
        <v>1</v>
      </c>
    </row>
    <row r="551" spans="1:5" x14ac:dyDescent="0.25">
      <c r="A551">
        <v>550</v>
      </c>
      <c r="B551" s="4">
        <v>1</v>
      </c>
    </row>
    <row r="552" spans="1:5" x14ac:dyDescent="0.25">
      <c r="A552">
        <v>551</v>
      </c>
      <c r="C552" s="2">
        <v>2</v>
      </c>
    </row>
    <row r="553" spans="1:5" x14ac:dyDescent="0.25">
      <c r="A553">
        <v>552</v>
      </c>
      <c r="C553" s="2">
        <v>2</v>
      </c>
    </row>
    <row r="554" spans="1:5" x14ac:dyDescent="0.25">
      <c r="A554">
        <v>553</v>
      </c>
      <c r="C554" s="2">
        <v>2</v>
      </c>
    </row>
    <row r="555" spans="1:5" x14ac:dyDescent="0.25">
      <c r="A555">
        <v>554</v>
      </c>
      <c r="C555" s="2">
        <v>2</v>
      </c>
    </row>
    <row r="556" spans="1:5" x14ac:dyDescent="0.25">
      <c r="A556">
        <v>555</v>
      </c>
      <c r="C556" s="2">
        <v>2</v>
      </c>
    </row>
    <row r="557" spans="1:5" x14ac:dyDescent="0.25">
      <c r="A557">
        <v>556</v>
      </c>
      <c r="C557" s="2">
        <v>2</v>
      </c>
      <c r="D557" s="3">
        <v>3</v>
      </c>
      <c r="E557" s="5">
        <v>4</v>
      </c>
    </row>
    <row r="558" spans="1:5" x14ac:dyDescent="0.25">
      <c r="A558">
        <v>557</v>
      </c>
      <c r="C558" s="2">
        <v>2</v>
      </c>
      <c r="D558" s="3">
        <v>3</v>
      </c>
      <c r="E558" s="5">
        <v>4</v>
      </c>
    </row>
    <row r="559" spans="1:5" x14ac:dyDescent="0.25">
      <c r="A559">
        <v>558</v>
      </c>
      <c r="D559" s="3">
        <v>3</v>
      </c>
      <c r="E559" s="5">
        <v>4</v>
      </c>
    </row>
    <row r="560" spans="1:5" x14ac:dyDescent="0.25">
      <c r="A560">
        <v>559</v>
      </c>
      <c r="D560" s="3">
        <v>3</v>
      </c>
      <c r="E560" s="5">
        <v>4</v>
      </c>
    </row>
    <row r="561" spans="1:5" x14ac:dyDescent="0.25">
      <c r="A561">
        <v>560</v>
      </c>
      <c r="D561" s="3">
        <v>3</v>
      </c>
      <c r="E561" s="5">
        <v>4</v>
      </c>
    </row>
    <row r="562" spans="1:5" x14ac:dyDescent="0.25">
      <c r="A562">
        <v>561</v>
      </c>
      <c r="D562" s="3">
        <v>3</v>
      </c>
      <c r="E562" s="5">
        <v>4</v>
      </c>
    </row>
    <row r="563" spans="1:5" x14ac:dyDescent="0.25">
      <c r="A563">
        <v>562</v>
      </c>
      <c r="D563" s="3">
        <v>3</v>
      </c>
      <c r="E563" s="5">
        <v>4</v>
      </c>
    </row>
    <row r="564" spans="1:5" x14ac:dyDescent="0.25">
      <c r="A564">
        <v>563</v>
      </c>
      <c r="D564" s="3">
        <v>3</v>
      </c>
      <c r="E564" s="5">
        <v>4</v>
      </c>
    </row>
    <row r="565" spans="1:5" x14ac:dyDescent="0.25">
      <c r="A565">
        <v>564</v>
      </c>
      <c r="D565" s="3">
        <v>3</v>
      </c>
      <c r="E565" s="5">
        <v>4</v>
      </c>
    </row>
    <row r="566" spans="1:5" x14ac:dyDescent="0.25">
      <c r="A566">
        <v>565</v>
      </c>
    </row>
    <row r="567" spans="1:5" x14ac:dyDescent="0.25">
      <c r="A567">
        <v>566</v>
      </c>
    </row>
    <row r="568" spans="1:5" x14ac:dyDescent="0.25">
      <c r="A568">
        <v>567</v>
      </c>
      <c r="B568" s="4">
        <v>1</v>
      </c>
    </row>
    <row r="569" spans="1:5" x14ac:dyDescent="0.25">
      <c r="A569">
        <v>568</v>
      </c>
      <c r="B569" s="4">
        <v>1</v>
      </c>
    </row>
    <row r="570" spans="1:5" x14ac:dyDescent="0.25">
      <c r="A570">
        <v>569</v>
      </c>
      <c r="B570" s="4">
        <v>1</v>
      </c>
    </row>
    <row r="571" spans="1:5" x14ac:dyDescent="0.25">
      <c r="A571">
        <v>570</v>
      </c>
      <c r="B571" s="4">
        <v>1</v>
      </c>
    </row>
    <row r="572" spans="1:5" x14ac:dyDescent="0.25">
      <c r="A572">
        <v>571</v>
      </c>
      <c r="B572" s="4">
        <v>1</v>
      </c>
    </row>
    <row r="573" spans="1:5" x14ac:dyDescent="0.25">
      <c r="A573">
        <v>572</v>
      </c>
      <c r="B573" s="4">
        <v>1</v>
      </c>
    </row>
    <row r="574" spans="1:5" x14ac:dyDescent="0.25">
      <c r="A574">
        <v>573</v>
      </c>
      <c r="B574" s="4">
        <v>1</v>
      </c>
      <c r="C574" s="2">
        <v>2</v>
      </c>
    </row>
    <row r="575" spans="1:5" x14ac:dyDescent="0.25">
      <c r="A575">
        <v>574</v>
      </c>
      <c r="B575" s="4">
        <v>1</v>
      </c>
      <c r="C575" s="2">
        <v>2</v>
      </c>
    </row>
    <row r="576" spans="1:5" x14ac:dyDescent="0.25">
      <c r="A576">
        <v>575</v>
      </c>
      <c r="C576" s="2">
        <v>2</v>
      </c>
    </row>
    <row r="577" spans="1:5" x14ac:dyDescent="0.25">
      <c r="A577">
        <v>576</v>
      </c>
      <c r="C577" s="2">
        <v>2</v>
      </c>
    </row>
    <row r="578" spans="1:5" x14ac:dyDescent="0.25">
      <c r="A578">
        <v>577</v>
      </c>
      <c r="C578" s="2">
        <v>2</v>
      </c>
    </row>
    <row r="579" spans="1:5" x14ac:dyDescent="0.25">
      <c r="A579">
        <v>578</v>
      </c>
      <c r="C579" s="2">
        <v>2</v>
      </c>
    </row>
    <row r="580" spans="1:5" x14ac:dyDescent="0.25">
      <c r="A580">
        <v>579</v>
      </c>
      <c r="C580" s="2">
        <v>2</v>
      </c>
    </row>
    <row r="581" spans="1:5" x14ac:dyDescent="0.25">
      <c r="A581">
        <v>580</v>
      </c>
    </row>
    <row r="582" spans="1:5" x14ac:dyDescent="0.25">
      <c r="A582">
        <v>581</v>
      </c>
      <c r="D582" s="3">
        <v>3</v>
      </c>
      <c r="E582" s="5">
        <v>4</v>
      </c>
    </row>
    <row r="583" spans="1:5" x14ac:dyDescent="0.25">
      <c r="A583">
        <v>582</v>
      </c>
      <c r="D583" s="3">
        <v>3</v>
      </c>
      <c r="E583" s="5">
        <v>4</v>
      </c>
    </row>
    <row r="584" spans="1:5" x14ac:dyDescent="0.25">
      <c r="A584">
        <v>583</v>
      </c>
      <c r="D584" s="3">
        <v>3</v>
      </c>
      <c r="E584" s="5">
        <v>4</v>
      </c>
    </row>
    <row r="585" spans="1:5" x14ac:dyDescent="0.25">
      <c r="A585">
        <v>584</v>
      </c>
      <c r="D585" s="3">
        <v>3</v>
      </c>
      <c r="E585" s="5">
        <v>4</v>
      </c>
    </row>
    <row r="586" spans="1:5" x14ac:dyDescent="0.25">
      <c r="A586">
        <v>585</v>
      </c>
      <c r="D586" s="3">
        <v>3</v>
      </c>
      <c r="E586" s="5">
        <v>4</v>
      </c>
    </row>
    <row r="587" spans="1:5" x14ac:dyDescent="0.25">
      <c r="A587">
        <v>586</v>
      </c>
      <c r="D587" s="3">
        <v>3</v>
      </c>
      <c r="E587" s="5">
        <v>4</v>
      </c>
    </row>
    <row r="588" spans="1:5" x14ac:dyDescent="0.25">
      <c r="A588">
        <v>587</v>
      </c>
      <c r="B588" s="4">
        <v>1</v>
      </c>
      <c r="D588" s="3">
        <v>3</v>
      </c>
      <c r="E588" s="5">
        <v>4</v>
      </c>
    </row>
    <row r="589" spans="1:5" x14ac:dyDescent="0.25">
      <c r="A589">
        <v>588</v>
      </c>
      <c r="B589" s="4">
        <v>1</v>
      </c>
      <c r="D589" s="3">
        <v>3</v>
      </c>
      <c r="E589" s="5">
        <v>4</v>
      </c>
    </row>
    <row r="590" spans="1:5" x14ac:dyDescent="0.25">
      <c r="A590">
        <v>589</v>
      </c>
      <c r="B590" s="4">
        <v>1</v>
      </c>
    </row>
    <row r="591" spans="1:5" x14ac:dyDescent="0.25">
      <c r="A591">
        <v>590</v>
      </c>
      <c r="B591" s="4">
        <v>1</v>
      </c>
    </row>
    <row r="592" spans="1:5" x14ac:dyDescent="0.25">
      <c r="A592">
        <v>591</v>
      </c>
      <c r="B592" s="4">
        <v>1</v>
      </c>
    </row>
    <row r="593" spans="1:5" x14ac:dyDescent="0.25">
      <c r="A593">
        <v>592</v>
      </c>
      <c r="B593" s="4">
        <v>1</v>
      </c>
    </row>
    <row r="594" spans="1:5" x14ac:dyDescent="0.25">
      <c r="A594">
        <v>593</v>
      </c>
      <c r="B594" s="4">
        <v>1</v>
      </c>
    </row>
    <row r="595" spans="1:5" x14ac:dyDescent="0.25">
      <c r="A595">
        <v>594</v>
      </c>
      <c r="B595" s="4">
        <v>1</v>
      </c>
    </row>
    <row r="596" spans="1:5" x14ac:dyDescent="0.25">
      <c r="A596">
        <v>595</v>
      </c>
      <c r="B596" s="4">
        <v>1</v>
      </c>
    </row>
    <row r="597" spans="1:5" x14ac:dyDescent="0.25">
      <c r="A597">
        <v>596</v>
      </c>
      <c r="B597" s="4">
        <v>1</v>
      </c>
      <c r="C597" s="2">
        <v>2</v>
      </c>
    </row>
    <row r="598" spans="1:5" x14ac:dyDescent="0.25">
      <c r="A598">
        <v>597</v>
      </c>
      <c r="C598" s="2">
        <v>2</v>
      </c>
    </row>
    <row r="599" spans="1:5" x14ac:dyDescent="0.25">
      <c r="A599">
        <v>598</v>
      </c>
      <c r="C599" s="2">
        <v>2</v>
      </c>
    </row>
    <row r="600" spans="1:5" x14ac:dyDescent="0.25">
      <c r="A600">
        <v>599</v>
      </c>
      <c r="C600" s="2">
        <v>2</v>
      </c>
    </row>
    <row r="601" spans="1:5" x14ac:dyDescent="0.25">
      <c r="A601">
        <v>600</v>
      </c>
      <c r="C601" s="2">
        <v>2</v>
      </c>
    </row>
    <row r="602" spans="1:5" x14ac:dyDescent="0.25">
      <c r="A602">
        <v>601</v>
      </c>
      <c r="C602" s="2">
        <v>2</v>
      </c>
    </row>
    <row r="603" spans="1:5" x14ac:dyDescent="0.25">
      <c r="A603">
        <v>602</v>
      </c>
      <c r="C603" s="2">
        <v>2</v>
      </c>
    </row>
    <row r="604" spans="1:5" x14ac:dyDescent="0.25">
      <c r="A604">
        <v>603</v>
      </c>
      <c r="C604" s="2">
        <v>2</v>
      </c>
    </row>
    <row r="605" spans="1:5" x14ac:dyDescent="0.25">
      <c r="A605">
        <v>604</v>
      </c>
      <c r="C605" s="2">
        <v>2</v>
      </c>
      <c r="D605" s="3">
        <v>3</v>
      </c>
    </row>
    <row r="606" spans="1:5" x14ac:dyDescent="0.25">
      <c r="A606">
        <v>605</v>
      </c>
      <c r="D606" s="3">
        <v>3</v>
      </c>
    </row>
    <row r="607" spans="1:5" x14ac:dyDescent="0.25">
      <c r="A607">
        <v>606</v>
      </c>
      <c r="D607" s="3">
        <v>3</v>
      </c>
      <c r="E607" s="5">
        <v>4</v>
      </c>
    </row>
    <row r="608" spans="1:5" x14ac:dyDescent="0.25">
      <c r="A608">
        <v>607</v>
      </c>
      <c r="D608" s="3">
        <v>3</v>
      </c>
      <c r="E608" s="5">
        <v>4</v>
      </c>
    </row>
    <row r="609" spans="1:6" x14ac:dyDescent="0.25">
      <c r="A609">
        <v>608</v>
      </c>
      <c r="D609" s="3">
        <v>3</v>
      </c>
      <c r="E609" s="5">
        <v>4</v>
      </c>
    </row>
    <row r="610" spans="1:6" x14ac:dyDescent="0.25">
      <c r="A610">
        <v>609</v>
      </c>
      <c r="B610" s="4">
        <v>1</v>
      </c>
      <c r="D610" s="3">
        <v>3</v>
      </c>
      <c r="E610" s="5">
        <v>4</v>
      </c>
    </row>
    <row r="611" spans="1:6" x14ac:dyDescent="0.25">
      <c r="A611">
        <v>610</v>
      </c>
      <c r="B611" s="4">
        <v>1</v>
      </c>
      <c r="D611" s="3">
        <v>3</v>
      </c>
      <c r="E611" s="5">
        <v>4</v>
      </c>
    </row>
    <row r="612" spans="1:6" x14ac:dyDescent="0.25">
      <c r="A612">
        <v>611</v>
      </c>
      <c r="B612" s="4">
        <v>1</v>
      </c>
      <c r="D612" s="3">
        <v>3</v>
      </c>
      <c r="E612" s="5">
        <v>4</v>
      </c>
    </row>
    <row r="613" spans="1:6" x14ac:dyDescent="0.25">
      <c r="A613">
        <v>612</v>
      </c>
      <c r="B613" s="4">
        <v>1</v>
      </c>
      <c r="D613" s="3">
        <v>3</v>
      </c>
      <c r="E613" s="5">
        <v>4</v>
      </c>
    </row>
    <row r="614" spans="1:6" x14ac:dyDescent="0.25">
      <c r="A614">
        <v>613</v>
      </c>
      <c r="B614" s="4">
        <v>1</v>
      </c>
      <c r="E614" s="5">
        <v>4</v>
      </c>
    </row>
    <row r="615" spans="1:6" x14ac:dyDescent="0.25">
      <c r="A615">
        <v>614</v>
      </c>
      <c r="B615" s="4">
        <v>1</v>
      </c>
      <c r="E615" s="5">
        <v>4</v>
      </c>
    </row>
    <row r="616" spans="1:6" x14ac:dyDescent="0.25">
      <c r="A616">
        <v>615</v>
      </c>
      <c r="B616" s="4">
        <v>1</v>
      </c>
      <c r="E616" s="5">
        <v>4</v>
      </c>
    </row>
    <row r="617" spans="1:6" x14ac:dyDescent="0.25">
      <c r="A617">
        <v>616</v>
      </c>
      <c r="B617" s="4">
        <v>1</v>
      </c>
      <c r="E617" s="5">
        <v>4</v>
      </c>
    </row>
    <row r="618" spans="1:6" x14ac:dyDescent="0.25">
      <c r="A618">
        <v>617</v>
      </c>
      <c r="B618" s="4">
        <v>1</v>
      </c>
      <c r="C618" s="2">
        <v>2</v>
      </c>
    </row>
    <row r="619" spans="1:6" x14ac:dyDescent="0.25">
      <c r="A619">
        <v>618</v>
      </c>
      <c r="B619" s="4">
        <v>1</v>
      </c>
      <c r="C619" s="2">
        <v>2</v>
      </c>
    </row>
    <row r="620" spans="1:6" x14ac:dyDescent="0.25">
      <c r="A620">
        <v>619</v>
      </c>
      <c r="B620" s="4">
        <v>1</v>
      </c>
      <c r="C620" s="2">
        <v>2</v>
      </c>
    </row>
    <row r="621" spans="1:6" x14ac:dyDescent="0.25">
      <c r="A621">
        <v>620</v>
      </c>
      <c r="B621" s="4">
        <v>1</v>
      </c>
      <c r="C621" s="2">
        <v>2</v>
      </c>
    </row>
    <row r="622" spans="1:6" x14ac:dyDescent="0.25">
      <c r="A622">
        <v>621</v>
      </c>
      <c r="B622" s="4">
        <v>1</v>
      </c>
      <c r="C622" s="2">
        <v>2</v>
      </c>
    </row>
    <row r="623" spans="1:6" x14ac:dyDescent="0.25">
      <c r="A623">
        <v>622</v>
      </c>
      <c r="C623" s="2">
        <v>2</v>
      </c>
    </row>
    <row r="624" spans="1:6" x14ac:dyDescent="0.25">
      <c r="A624">
        <v>623</v>
      </c>
      <c r="C624" s="2">
        <v>2</v>
      </c>
      <c r="F624" t="s">
        <v>22</v>
      </c>
    </row>
    <row r="625" spans="1:6" x14ac:dyDescent="0.25">
      <c r="A625">
        <v>624</v>
      </c>
    </row>
    <row r="626" spans="1:6" x14ac:dyDescent="0.25">
      <c r="A626">
        <v>625</v>
      </c>
      <c r="F626" t="s">
        <v>22</v>
      </c>
    </row>
    <row r="627" spans="1:6" x14ac:dyDescent="0.25">
      <c r="A627">
        <v>626</v>
      </c>
      <c r="C627" s="2">
        <v>2</v>
      </c>
    </row>
    <row r="628" spans="1:6" x14ac:dyDescent="0.25">
      <c r="A628">
        <v>627</v>
      </c>
      <c r="C628" s="2">
        <v>2</v>
      </c>
    </row>
    <row r="629" spans="1:6" x14ac:dyDescent="0.25">
      <c r="A629">
        <v>628</v>
      </c>
      <c r="C629" s="2">
        <v>2</v>
      </c>
    </row>
    <row r="630" spans="1:6" x14ac:dyDescent="0.25">
      <c r="A630">
        <v>629</v>
      </c>
      <c r="C630" s="2">
        <v>2</v>
      </c>
    </row>
    <row r="631" spans="1:6" x14ac:dyDescent="0.25">
      <c r="A631">
        <v>630</v>
      </c>
      <c r="C631" s="2">
        <v>2</v>
      </c>
    </row>
    <row r="632" spans="1:6" x14ac:dyDescent="0.25">
      <c r="A632">
        <v>631</v>
      </c>
      <c r="B632" s="4">
        <v>1</v>
      </c>
      <c r="C632" s="2">
        <v>2</v>
      </c>
    </row>
    <row r="633" spans="1:6" x14ac:dyDescent="0.25">
      <c r="A633">
        <v>632</v>
      </c>
      <c r="B633" s="4">
        <v>1</v>
      </c>
      <c r="C633" s="2">
        <v>2</v>
      </c>
    </row>
    <row r="634" spans="1:6" x14ac:dyDescent="0.25">
      <c r="A634">
        <v>633</v>
      </c>
      <c r="B634" s="4">
        <v>1</v>
      </c>
      <c r="C634" s="2">
        <v>2</v>
      </c>
    </row>
    <row r="635" spans="1:6" x14ac:dyDescent="0.25">
      <c r="A635">
        <v>634</v>
      </c>
      <c r="B635" s="4">
        <v>1</v>
      </c>
      <c r="C635" s="2">
        <v>2</v>
      </c>
    </row>
    <row r="636" spans="1:6" x14ac:dyDescent="0.25">
      <c r="A636">
        <v>635</v>
      </c>
      <c r="B636" s="4">
        <v>1</v>
      </c>
      <c r="E636" s="5">
        <v>4</v>
      </c>
    </row>
    <row r="637" spans="1:6" x14ac:dyDescent="0.25">
      <c r="A637">
        <v>636</v>
      </c>
      <c r="B637" s="4">
        <v>1</v>
      </c>
      <c r="D637" s="3">
        <v>3</v>
      </c>
      <c r="E637" s="5">
        <v>4</v>
      </c>
    </row>
    <row r="638" spans="1:6" x14ac:dyDescent="0.25">
      <c r="A638">
        <v>637</v>
      </c>
      <c r="B638" s="4">
        <v>1</v>
      </c>
      <c r="D638" s="3">
        <v>3</v>
      </c>
      <c r="E638" s="5">
        <v>4</v>
      </c>
    </row>
    <row r="639" spans="1:6" x14ac:dyDescent="0.25">
      <c r="A639">
        <v>638</v>
      </c>
      <c r="D639" s="3">
        <v>3</v>
      </c>
      <c r="E639" s="5">
        <v>4</v>
      </c>
    </row>
    <row r="640" spans="1:6" x14ac:dyDescent="0.25">
      <c r="A640">
        <v>639</v>
      </c>
      <c r="D640" s="3">
        <v>3</v>
      </c>
      <c r="E640" s="5">
        <v>4</v>
      </c>
    </row>
    <row r="641" spans="1:5" x14ac:dyDescent="0.25">
      <c r="A641">
        <v>640</v>
      </c>
      <c r="D641" s="3">
        <v>3</v>
      </c>
      <c r="E641" s="5">
        <v>4</v>
      </c>
    </row>
    <row r="642" spans="1:5" x14ac:dyDescent="0.25">
      <c r="A642">
        <v>641</v>
      </c>
      <c r="D642" s="3">
        <v>3</v>
      </c>
      <c r="E642" s="5">
        <v>4</v>
      </c>
    </row>
    <row r="643" spans="1:5" x14ac:dyDescent="0.25">
      <c r="A643">
        <v>642</v>
      </c>
      <c r="D643" s="3">
        <v>3</v>
      </c>
      <c r="E643" s="5">
        <v>4</v>
      </c>
    </row>
    <row r="644" spans="1:5" x14ac:dyDescent="0.25">
      <c r="A644">
        <v>643</v>
      </c>
      <c r="D644" s="3">
        <v>3</v>
      </c>
      <c r="E644" s="5">
        <v>4</v>
      </c>
    </row>
    <row r="645" spans="1:5" x14ac:dyDescent="0.25">
      <c r="A645">
        <v>644</v>
      </c>
      <c r="D645" s="3">
        <v>3</v>
      </c>
    </row>
    <row r="646" spans="1:5" x14ac:dyDescent="0.25">
      <c r="A646">
        <v>645</v>
      </c>
    </row>
    <row r="647" spans="1:5" x14ac:dyDescent="0.25">
      <c r="A647">
        <v>646</v>
      </c>
    </row>
    <row r="648" spans="1:5" x14ac:dyDescent="0.25">
      <c r="A648">
        <v>647</v>
      </c>
    </row>
    <row r="649" spans="1:5" x14ac:dyDescent="0.25">
      <c r="A649">
        <v>648</v>
      </c>
    </row>
    <row r="650" spans="1:5" x14ac:dyDescent="0.25">
      <c r="A650">
        <v>649</v>
      </c>
      <c r="C650" s="2">
        <v>2</v>
      </c>
    </row>
    <row r="651" spans="1:5" x14ac:dyDescent="0.25">
      <c r="A651">
        <v>650</v>
      </c>
      <c r="C651" s="2">
        <v>2</v>
      </c>
    </row>
    <row r="652" spans="1:5" x14ac:dyDescent="0.25">
      <c r="A652">
        <v>651</v>
      </c>
      <c r="C652" s="2">
        <v>2</v>
      </c>
    </row>
    <row r="653" spans="1:5" x14ac:dyDescent="0.25">
      <c r="A653">
        <v>652</v>
      </c>
      <c r="C653" s="2">
        <v>2</v>
      </c>
    </row>
    <row r="654" spans="1:5" x14ac:dyDescent="0.25">
      <c r="A654">
        <v>653</v>
      </c>
      <c r="C654" s="2">
        <v>2</v>
      </c>
    </row>
    <row r="655" spans="1:5" x14ac:dyDescent="0.25">
      <c r="A655">
        <v>654</v>
      </c>
      <c r="B655" s="4">
        <v>1</v>
      </c>
      <c r="C655" s="2">
        <v>2</v>
      </c>
    </row>
    <row r="656" spans="1:5" x14ac:dyDescent="0.25">
      <c r="A656">
        <v>655</v>
      </c>
      <c r="B656" s="4">
        <v>1</v>
      </c>
      <c r="C656" s="2">
        <v>2</v>
      </c>
    </row>
    <row r="657" spans="1:5" x14ac:dyDescent="0.25">
      <c r="A657">
        <v>656</v>
      </c>
      <c r="B657" s="4">
        <v>1</v>
      </c>
      <c r="C657" s="2">
        <v>2</v>
      </c>
    </row>
    <row r="658" spans="1:5" x14ac:dyDescent="0.25">
      <c r="A658">
        <v>657</v>
      </c>
      <c r="B658" s="4">
        <v>1</v>
      </c>
    </row>
    <row r="659" spans="1:5" x14ac:dyDescent="0.25">
      <c r="A659">
        <v>658</v>
      </c>
      <c r="B659" s="4">
        <v>1</v>
      </c>
      <c r="E659" s="5">
        <v>4</v>
      </c>
    </row>
    <row r="660" spans="1:5" x14ac:dyDescent="0.25">
      <c r="A660">
        <v>659</v>
      </c>
      <c r="B660" s="4">
        <v>1</v>
      </c>
      <c r="D660" s="3">
        <v>3</v>
      </c>
      <c r="E660" s="5">
        <v>4</v>
      </c>
    </row>
    <row r="661" spans="1:5" x14ac:dyDescent="0.25">
      <c r="A661">
        <v>660</v>
      </c>
      <c r="D661" s="3">
        <v>3</v>
      </c>
      <c r="E661" s="5">
        <v>4</v>
      </c>
    </row>
    <row r="662" spans="1:5" x14ac:dyDescent="0.25">
      <c r="A662">
        <v>661</v>
      </c>
      <c r="D662" s="3">
        <v>3</v>
      </c>
      <c r="E662" s="5">
        <v>4</v>
      </c>
    </row>
    <row r="663" spans="1:5" x14ac:dyDescent="0.25">
      <c r="A663">
        <v>662</v>
      </c>
      <c r="D663" s="3">
        <v>3</v>
      </c>
      <c r="E663" s="5">
        <v>4</v>
      </c>
    </row>
    <row r="664" spans="1:5" x14ac:dyDescent="0.25">
      <c r="A664">
        <v>663</v>
      </c>
      <c r="D664" s="3">
        <v>3</v>
      </c>
      <c r="E664" s="5">
        <v>4</v>
      </c>
    </row>
    <row r="665" spans="1:5" x14ac:dyDescent="0.25">
      <c r="A665">
        <v>664</v>
      </c>
      <c r="D665" s="3">
        <v>3</v>
      </c>
      <c r="E665" s="5">
        <v>4</v>
      </c>
    </row>
    <row r="666" spans="1:5" x14ac:dyDescent="0.25">
      <c r="A666">
        <v>665</v>
      </c>
      <c r="D666" s="3">
        <v>3</v>
      </c>
      <c r="E666" s="5">
        <v>4</v>
      </c>
    </row>
    <row r="667" spans="1:5" x14ac:dyDescent="0.25">
      <c r="A667">
        <v>666</v>
      </c>
      <c r="D667" s="3">
        <v>3</v>
      </c>
    </row>
    <row r="668" spans="1:5" x14ac:dyDescent="0.25">
      <c r="A668">
        <v>667</v>
      </c>
    </row>
    <row r="669" spans="1:5" x14ac:dyDescent="0.25">
      <c r="A669">
        <v>668</v>
      </c>
    </row>
    <row r="670" spans="1:5" x14ac:dyDescent="0.25">
      <c r="A670">
        <v>669</v>
      </c>
    </row>
    <row r="671" spans="1:5" x14ac:dyDescent="0.25">
      <c r="A671">
        <v>670</v>
      </c>
      <c r="C671" s="2">
        <v>2</v>
      </c>
    </row>
    <row r="672" spans="1:5" x14ac:dyDescent="0.25">
      <c r="A672">
        <v>671</v>
      </c>
      <c r="C672" s="2">
        <v>2</v>
      </c>
    </row>
    <row r="673" spans="1:5" x14ac:dyDescent="0.25">
      <c r="A673">
        <v>672</v>
      </c>
      <c r="C673" s="2">
        <v>2</v>
      </c>
    </row>
    <row r="674" spans="1:5" x14ac:dyDescent="0.25">
      <c r="A674">
        <v>673</v>
      </c>
      <c r="B674" s="4">
        <v>1</v>
      </c>
      <c r="C674" s="2">
        <v>2</v>
      </c>
    </row>
    <row r="675" spans="1:5" x14ac:dyDescent="0.25">
      <c r="A675">
        <v>674</v>
      </c>
      <c r="B675" s="4">
        <v>1</v>
      </c>
      <c r="C675" s="2">
        <v>2</v>
      </c>
    </row>
    <row r="676" spans="1:5" x14ac:dyDescent="0.25">
      <c r="A676">
        <v>675</v>
      </c>
      <c r="B676" s="4">
        <v>1</v>
      </c>
      <c r="C676" s="2">
        <v>2</v>
      </c>
    </row>
    <row r="677" spans="1:5" x14ac:dyDescent="0.25">
      <c r="A677">
        <v>676</v>
      </c>
      <c r="B677" s="4">
        <v>1</v>
      </c>
      <c r="C677" s="2">
        <v>2</v>
      </c>
    </row>
    <row r="678" spans="1:5" x14ac:dyDescent="0.25">
      <c r="A678">
        <v>677</v>
      </c>
      <c r="B678" s="4">
        <v>1</v>
      </c>
    </row>
    <row r="679" spans="1:5" x14ac:dyDescent="0.25">
      <c r="A679">
        <v>678</v>
      </c>
      <c r="B679" s="4">
        <v>1</v>
      </c>
    </row>
    <row r="680" spans="1:5" x14ac:dyDescent="0.25">
      <c r="A680">
        <v>679</v>
      </c>
      <c r="B680" s="4">
        <v>1</v>
      </c>
    </row>
    <row r="681" spans="1:5" x14ac:dyDescent="0.25">
      <c r="A681">
        <v>680</v>
      </c>
      <c r="B681" s="4">
        <v>1</v>
      </c>
      <c r="D681" s="3">
        <v>3</v>
      </c>
      <c r="E681" s="5">
        <v>4</v>
      </c>
    </row>
    <row r="682" spans="1:5" x14ac:dyDescent="0.25">
      <c r="A682">
        <v>681</v>
      </c>
      <c r="D682" s="3">
        <v>3</v>
      </c>
      <c r="E682" s="5">
        <v>4</v>
      </c>
    </row>
    <row r="683" spans="1:5" x14ac:dyDescent="0.25">
      <c r="A683">
        <v>682</v>
      </c>
      <c r="D683" s="3">
        <v>3</v>
      </c>
      <c r="E683" s="5">
        <v>4</v>
      </c>
    </row>
    <row r="684" spans="1:5" x14ac:dyDescent="0.25">
      <c r="A684">
        <v>683</v>
      </c>
      <c r="D684" s="3">
        <v>3</v>
      </c>
      <c r="E684" s="5">
        <v>4</v>
      </c>
    </row>
    <row r="685" spans="1:5" x14ac:dyDescent="0.25">
      <c r="A685">
        <v>684</v>
      </c>
      <c r="D685" s="3">
        <v>3</v>
      </c>
      <c r="E685" s="5">
        <v>4</v>
      </c>
    </row>
    <row r="686" spans="1:5" x14ac:dyDescent="0.25">
      <c r="A686">
        <v>685</v>
      </c>
      <c r="D686" s="3">
        <v>3</v>
      </c>
      <c r="E686" s="5">
        <v>4</v>
      </c>
    </row>
    <row r="687" spans="1:5" x14ac:dyDescent="0.25">
      <c r="A687">
        <v>686</v>
      </c>
      <c r="D687" s="3">
        <v>3</v>
      </c>
      <c r="E687" s="5">
        <v>4</v>
      </c>
    </row>
    <row r="688" spans="1:5" x14ac:dyDescent="0.25">
      <c r="A688">
        <v>687</v>
      </c>
      <c r="D688" s="3">
        <v>3</v>
      </c>
    </row>
    <row r="689" spans="1:5" x14ac:dyDescent="0.25">
      <c r="A689">
        <v>688</v>
      </c>
    </row>
    <row r="690" spans="1:5" x14ac:dyDescent="0.25">
      <c r="A690">
        <v>689</v>
      </c>
    </row>
    <row r="691" spans="1:5" x14ac:dyDescent="0.25">
      <c r="A691">
        <v>690</v>
      </c>
    </row>
    <row r="692" spans="1:5" x14ac:dyDescent="0.25">
      <c r="A692">
        <v>691</v>
      </c>
    </row>
    <row r="693" spans="1:5" x14ac:dyDescent="0.25">
      <c r="A693">
        <v>692</v>
      </c>
      <c r="C693" s="2">
        <v>2</v>
      </c>
    </row>
    <row r="694" spans="1:5" x14ac:dyDescent="0.25">
      <c r="A694">
        <v>693</v>
      </c>
      <c r="C694" s="2">
        <v>2</v>
      </c>
    </row>
    <row r="695" spans="1:5" x14ac:dyDescent="0.25">
      <c r="A695">
        <v>694</v>
      </c>
      <c r="C695" s="2">
        <v>2</v>
      </c>
    </row>
    <row r="696" spans="1:5" x14ac:dyDescent="0.25">
      <c r="A696">
        <v>695</v>
      </c>
      <c r="B696" s="4">
        <v>1</v>
      </c>
      <c r="C696" s="2">
        <v>2</v>
      </c>
    </row>
    <row r="697" spans="1:5" x14ac:dyDescent="0.25">
      <c r="A697">
        <v>696</v>
      </c>
      <c r="B697" s="4">
        <v>1</v>
      </c>
      <c r="C697" s="2">
        <v>2</v>
      </c>
    </row>
    <row r="698" spans="1:5" x14ac:dyDescent="0.25">
      <c r="A698">
        <v>697</v>
      </c>
      <c r="B698" s="4">
        <v>1</v>
      </c>
      <c r="C698" s="2">
        <v>2</v>
      </c>
    </row>
    <row r="699" spans="1:5" x14ac:dyDescent="0.25">
      <c r="A699">
        <v>698</v>
      </c>
      <c r="B699" s="4">
        <v>1</v>
      </c>
      <c r="C699" s="2">
        <v>2</v>
      </c>
    </row>
    <row r="700" spans="1:5" x14ac:dyDescent="0.25">
      <c r="A700">
        <v>699</v>
      </c>
      <c r="B700" s="4">
        <v>1</v>
      </c>
    </row>
    <row r="701" spans="1:5" x14ac:dyDescent="0.25">
      <c r="A701">
        <v>700</v>
      </c>
      <c r="B701" s="4">
        <v>1</v>
      </c>
    </row>
    <row r="702" spans="1:5" x14ac:dyDescent="0.25">
      <c r="A702">
        <v>701</v>
      </c>
      <c r="B702" s="4">
        <v>1</v>
      </c>
    </row>
    <row r="703" spans="1:5" x14ac:dyDescent="0.25">
      <c r="A703">
        <v>702</v>
      </c>
      <c r="B703" s="4">
        <v>1</v>
      </c>
    </row>
    <row r="704" spans="1:5" x14ac:dyDescent="0.25">
      <c r="A704">
        <v>703</v>
      </c>
      <c r="D704" s="3">
        <v>3</v>
      </c>
      <c r="E704" s="5">
        <v>4</v>
      </c>
    </row>
    <row r="705" spans="1:5" x14ac:dyDescent="0.25">
      <c r="A705">
        <v>704</v>
      </c>
      <c r="D705" s="3">
        <v>3</v>
      </c>
      <c r="E705" s="5">
        <v>4</v>
      </c>
    </row>
    <row r="706" spans="1:5" x14ac:dyDescent="0.25">
      <c r="A706">
        <v>705</v>
      </c>
      <c r="D706" s="3">
        <v>3</v>
      </c>
      <c r="E706" s="5">
        <v>4</v>
      </c>
    </row>
    <row r="707" spans="1:5" x14ac:dyDescent="0.25">
      <c r="A707">
        <v>706</v>
      </c>
      <c r="D707" s="3">
        <v>3</v>
      </c>
      <c r="E707" s="5">
        <v>4</v>
      </c>
    </row>
    <row r="708" spans="1:5" x14ac:dyDescent="0.25">
      <c r="A708">
        <v>707</v>
      </c>
      <c r="D708" s="3">
        <v>3</v>
      </c>
      <c r="E708" s="5">
        <v>4</v>
      </c>
    </row>
    <row r="709" spans="1:5" x14ac:dyDescent="0.25">
      <c r="A709">
        <v>708</v>
      </c>
      <c r="D709" s="3">
        <v>3</v>
      </c>
      <c r="E709" s="5">
        <v>4</v>
      </c>
    </row>
    <row r="710" spans="1:5" x14ac:dyDescent="0.25">
      <c r="A710">
        <v>709</v>
      </c>
      <c r="D710" s="3">
        <v>3</v>
      </c>
      <c r="E710" s="5">
        <v>4</v>
      </c>
    </row>
    <row r="711" spans="1:5" x14ac:dyDescent="0.25">
      <c r="A711">
        <v>710</v>
      </c>
      <c r="D711" s="3">
        <v>3</v>
      </c>
      <c r="E711" s="5">
        <v>4</v>
      </c>
    </row>
    <row r="712" spans="1:5" x14ac:dyDescent="0.25">
      <c r="A712">
        <v>711</v>
      </c>
    </row>
    <row r="713" spans="1:5" x14ac:dyDescent="0.25">
      <c r="A713">
        <v>712</v>
      </c>
    </row>
    <row r="714" spans="1:5" x14ac:dyDescent="0.25">
      <c r="A714">
        <v>713</v>
      </c>
      <c r="B714" s="4">
        <v>1</v>
      </c>
    </row>
    <row r="715" spans="1:5" x14ac:dyDescent="0.25">
      <c r="A715">
        <v>714</v>
      </c>
      <c r="B715" s="4">
        <v>1</v>
      </c>
    </row>
    <row r="716" spans="1:5" x14ac:dyDescent="0.25">
      <c r="A716">
        <v>715</v>
      </c>
      <c r="B716" s="4">
        <v>1</v>
      </c>
    </row>
    <row r="717" spans="1:5" x14ac:dyDescent="0.25">
      <c r="A717">
        <v>716</v>
      </c>
      <c r="B717" s="4">
        <v>1</v>
      </c>
      <c r="C717" s="2">
        <v>2</v>
      </c>
    </row>
    <row r="718" spans="1:5" x14ac:dyDescent="0.25">
      <c r="A718">
        <v>717</v>
      </c>
      <c r="B718" s="4">
        <v>1</v>
      </c>
      <c r="C718" s="2">
        <v>2</v>
      </c>
    </row>
    <row r="719" spans="1:5" x14ac:dyDescent="0.25">
      <c r="A719">
        <v>718</v>
      </c>
      <c r="B719" s="4">
        <v>1</v>
      </c>
      <c r="C719" s="2">
        <v>2</v>
      </c>
    </row>
    <row r="720" spans="1:5" x14ac:dyDescent="0.25">
      <c r="A720">
        <v>719</v>
      </c>
      <c r="B720" s="4">
        <v>1</v>
      </c>
      <c r="C720" s="2">
        <v>2</v>
      </c>
    </row>
    <row r="721" spans="1:5" x14ac:dyDescent="0.25">
      <c r="A721">
        <v>720</v>
      </c>
      <c r="C721" s="2">
        <v>2</v>
      </c>
    </row>
    <row r="722" spans="1:5" x14ac:dyDescent="0.25">
      <c r="A722">
        <v>721</v>
      </c>
      <c r="C722" s="2">
        <v>2</v>
      </c>
    </row>
    <row r="723" spans="1:5" x14ac:dyDescent="0.25">
      <c r="A723">
        <v>722</v>
      </c>
      <c r="C723" s="2">
        <v>2</v>
      </c>
    </row>
    <row r="724" spans="1:5" x14ac:dyDescent="0.25">
      <c r="A724">
        <v>723</v>
      </c>
    </row>
    <row r="725" spans="1:5" x14ac:dyDescent="0.25">
      <c r="A725">
        <v>724</v>
      </c>
      <c r="D725" s="3">
        <v>3</v>
      </c>
      <c r="E725" s="5">
        <v>4</v>
      </c>
    </row>
    <row r="726" spans="1:5" x14ac:dyDescent="0.25">
      <c r="A726">
        <v>725</v>
      </c>
      <c r="D726" s="3">
        <v>3</v>
      </c>
      <c r="E726" s="5">
        <v>4</v>
      </c>
    </row>
    <row r="727" spans="1:5" x14ac:dyDescent="0.25">
      <c r="A727">
        <v>726</v>
      </c>
      <c r="D727" s="3">
        <v>3</v>
      </c>
      <c r="E727" s="5">
        <v>4</v>
      </c>
    </row>
    <row r="728" spans="1:5" x14ac:dyDescent="0.25">
      <c r="A728">
        <v>727</v>
      </c>
      <c r="D728" s="3">
        <v>3</v>
      </c>
      <c r="E728" s="5">
        <v>4</v>
      </c>
    </row>
    <row r="729" spans="1:5" x14ac:dyDescent="0.25">
      <c r="A729">
        <v>728</v>
      </c>
      <c r="D729" s="3">
        <v>3</v>
      </c>
      <c r="E729" s="5">
        <v>4</v>
      </c>
    </row>
    <row r="730" spans="1:5" x14ac:dyDescent="0.25">
      <c r="A730">
        <v>729</v>
      </c>
      <c r="D730" s="3">
        <v>3</v>
      </c>
      <c r="E730" s="5">
        <v>4</v>
      </c>
    </row>
    <row r="731" spans="1:5" x14ac:dyDescent="0.25">
      <c r="A731">
        <v>730</v>
      </c>
      <c r="D731" s="3">
        <v>3</v>
      </c>
      <c r="E731" s="5">
        <v>4</v>
      </c>
    </row>
    <row r="732" spans="1:5" x14ac:dyDescent="0.25">
      <c r="A732">
        <v>731</v>
      </c>
    </row>
    <row r="733" spans="1:5" x14ac:dyDescent="0.25">
      <c r="A733">
        <v>732</v>
      </c>
    </row>
    <row r="734" spans="1:5" x14ac:dyDescent="0.25">
      <c r="A734">
        <v>733</v>
      </c>
    </row>
    <row r="735" spans="1:5" x14ac:dyDescent="0.25">
      <c r="A735">
        <v>734</v>
      </c>
    </row>
    <row r="736" spans="1:5" x14ac:dyDescent="0.25">
      <c r="A736">
        <v>735</v>
      </c>
      <c r="B736" s="4">
        <v>1</v>
      </c>
    </row>
    <row r="737" spans="1:5" x14ac:dyDescent="0.25">
      <c r="A737">
        <v>736</v>
      </c>
      <c r="B737" s="4">
        <v>1</v>
      </c>
    </row>
    <row r="738" spans="1:5" x14ac:dyDescent="0.25">
      <c r="A738">
        <v>737</v>
      </c>
      <c r="B738" s="4">
        <v>1</v>
      </c>
    </row>
    <row r="739" spans="1:5" x14ac:dyDescent="0.25">
      <c r="A739">
        <v>738</v>
      </c>
      <c r="B739" s="4">
        <v>1</v>
      </c>
    </row>
    <row r="740" spans="1:5" x14ac:dyDescent="0.25">
      <c r="A740">
        <v>739</v>
      </c>
      <c r="B740" s="4">
        <v>1</v>
      </c>
    </row>
    <row r="741" spans="1:5" x14ac:dyDescent="0.25">
      <c r="A741">
        <v>740</v>
      </c>
      <c r="B741" s="4">
        <v>1</v>
      </c>
      <c r="C741" s="2">
        <v>2</v>
      </c>
    </row>
    <row r="742" spans="1:5" x14ac:dyDescent="0.25">
      <c r="A742">
        <v>741</v>
      </c>
      <c r="B742" s="4">
        <v>1</v>
      </c>
      <c r="C742" s="2">
        <v>2</v>
      </c>
    </row>
    <row r="743" spans="1:5" x14ac:dyDescent="0.25">
      <c r="A743">
        <v>742</v>
      </c>
      <c r="C743" s="2">
        <v>2</v>
      </c>
    </row>
    <row r="744" spans="1:5" x14ac:dyDescent="0.25">
      <c r="A744">
        <v>743</v>
      </c>
      <c r="C744" s="2">
        <v>2</v>
      </c>
    </row>
    <row r="745" spans="1:5" x14ac:dyDescent="0.25">
      <c r="A745">
        <v>744</v>
      </c>
      <c r="C745" s="2">
        <v>2</v>
      </c>
    </row>
    <row r="746" spans="1:5" x14ac:dyDescent="0.25">
      <c r="A746">
        <v>745</v>
      </c>
      <c r="C746" s="2">
        <v>2</v>
      </c>
    </row>
    <row r="747" spans="1:5" x14ac:dyDescent="0.25">
      <c r="A747">
        <v>746</v>
      </c>
    </row>
    <row r="748" spans="1:5" x14ac:dyDescent="0.25">
      <c r="A748">
        <v>747</v>
      </c>
      <c r="D748" s="3">
        <v>3</v>
      </c>
      <c r="E748" s="5">
        <v>4</v>
      </c>
    </row>
    <row r="749" spans="1:5" x14ac:dyDescent="0.25">
      <c r="A749">
        <v>748</v>
      </c>
      <c r="D749" s="3">
        <v>3</v>
      </c>
      <c r="E749" s="5">
        <v>4</v>
      </c>
    </row>
    <row r="750" spans="1:5" x14ac:dyDescent="0.25">
      <c r="A750">
        <v>749</v>
      </c>
      <c r="D750" s="3">
        <v>3</v>
      </c>
      <c r="E750" s="5">
        <v>4</v>
      </c>
    </row>
    <row r="751" spans="1:5" x14ac:dyDescent="0.25">
      <c r="A751">
        <v>750</v>
      </c>
      <c r="D751" s="3">
        <v>3</v>
      </c>
      <c r="E751" s="5">
        <v>4</v>
      </c>
    </row>
    <row r="752" spans="1:5" x14ac:dyDescent="0.25">
      <c r="A752">
        <v>751</v>
      </c>
      <c r="D752" s="3">
        <v>3</v>
      </c>
      <c r="E752" s="5">
        <v>4</v>
      </c>
    </row>
    <row r="753" spans="1:5" x14ac:dyDescent="0.25">
      <c r="A753">
        <v>752</v>
      </c>
      <c r="D753" s="3">
        <v>3</v>
      </c>
      <c r="E753" s="5">
        <v>4</v>
      </c>
    </row>
    <row r="754" spans="1:5" x14ac:dyDescent="0.25">
      <c r="A754">
        <v>753</v>
      </c>
      <c r="D754" s="3">
        <v>3</v>
      </c>
      <c r="E754" s="5">
        <v>4</v>
      </c>
    </row>
    <row r="755" spans="1:5" x14ac:dyDescent="0.25">
      <c r="A755">
        <v>754</v>
      </c>
      <c r="D755" s="3">
        <v>3</v>
      </c>
      <c r="E755" s="5">
        <v>4</v>
      </c>
    </row>
    <row r="756" spans="1:5" x14ac:dyDescent="0.25">
      <c r="A756">
        <v>755</v>
      </c>
    </row>
    <row r="757" spans="1:5" x14ac:dyDescent="0.25">
      <c r="A757">
        <v>756</v>
      </c>
      <c r="B757" s="4">
        <v>1</v>
      </c>
    </row>
    <row r="758" spans="1:5" x14ac:dyDescent="0.25">
      <c r="A758">
        <v>757</v>
      </c>
      <c r="B758" s="4">
        <v>1</v>
      </c>
    </row>
    <row r="759" spans="1:5" x14ac:dyDescent="0.25">
      <c r="A759">
        <v>758</v>
      </c>
      <c r="B759" s="4">
        <v>1</v>
      </c>
    </row>
    <row r="760" spans="1:5" x14ac:dyDescent="0.25">
      <c r="A760">
        <v>759</v>
      </c>
      <c r="B760" s="4">
        <v>1</v>
      </c>
    </row>
    <row r="761" spans="1:5" x14ac:dyDescent="0.25">
      <c r="A761">
        <v>760</v>
      </c>
      <c r="B761" s="4">
        <v>1</v>
      </c>
    </row>
    <row r="762" spans="1:5" x14ac:dyDescent="0.25">
      <c r="A762">
        <v>761</v>
      </c>
      <c r="B762" s="4">
        <v>1</v>
      </c>
      <c r="C762" s="2">
        <v>2</v>
      </c>
    </row>
    <row r="763" spans="1:5" x14ac:dyDescent="0.25">
      <c r="A763">
        <v>762</v>
      </c>
      <c r="B763" s="4">
        <v>1</v>
      </c>
      <c r="C763" s="2">
        <v>2</v>
      </c>
    </row>
    <row r="764" spans="1:5" x14ac:dyDescent="0.25">
      <c r="A764">
        <v>763</v>
      </c>
      <c r="B764" s="4">
        <v>1</v>
      </c>
      <c r="C764" s="2">
        <v>2</v>
      </c>
    </row>
    <row r="765" spans="1:5" x14ac:dyDescent="0.25">
      <c r="A765">
        <v>764</v>
      </c>
      <c r="B765" s="4">
        <v>1</v>
      </c>
      <c r="C765" s="2">
        <v>2</v>
      </c>
    </row>
    <row r="766" spans="1:5" x14ac:dyDescent="0.25">
      <c r="A766">
        <v>765</v>
      </c>
      <c r="C766" s="2">
        <v>2</v>
      </c>
    </row>
    <row r="767" spans="1:5" x14ac:dyDescent="0.25">
      <c r="A767">
        <v>766</v>
      </c>
      <c r="C767" s="2">
        <v>2</v>
      </c>
    </row>
    <row r="768" spans="1:5" x14ac:dyDescent="0.25">
      <c r="A768">
        <v>767</v>
      </c>
      <c r="C768" s="2">
        <v>2</v>
      </c>
    </row>
    <row r="769" spans="1:5" x14ac:dyDescent="0.25">
      <c r="A769">
        <v>768</v>
      </c>
      <c r="C769" s="2">
        <v>2</v>
      </c>
    </row>
    <row r="770" spans="1:5" x14ac:dyDescent="0.25">
      <c r="A770">
        <v>769</v>
      </c>
      <c r="E770" s="5">
        <v>4</v>
      </c>
    </row>
    <row r="771" spans="1:5" x14ac:dyDescent="0.25">
      <c r="A771">
        <v>770</v>
      </c>
      <c r="D771" s="3">
        <v>3</v>
      </c>
      <c r="E771" s="5">
        <v>4</v>
      </c>
    </row>
    <row r="772" spans="1:5" x14ac:dyDescent="0.25">
      <c r="A772">
        <v>771</v>
      </c>
      <c r="D772" s="3">
        <v>3</v>
      </c>
      <c r="E772" s="5">
        <v>4</v>
      </c>
    </row>
    <row r="773" spans="1:5" x14ac:dyDescent="0.25">
      <c r="A773">
        <v>772</v>
      </c>
      <c r="D773" s="3">
        <v>3</v>
      </c>
      <c r="E773" s="5">
        <v>4</v>
      </c>
    </row>
    <row r="774" spans="1:5" x14ac:dyDescent="0.25">
      <c r="A774">
        <v>773</v>
      </c>
      <c r="D774" s="3">
        <v>3</v>
      </c>
      <c r="E774" s="5">
        <v>4</v>
      </c>
    </row>
    <row r="775" spans="1:5" x14ac:dyDescent="0.25">
      <c r="A775">
        <v>774</v>
      </c>
      <c r="D775" s="3">
        <v>3</v>
      </c>
      <c r="E775" s="5">
        <v>4</v>
      </c>
    </row>
    <row r="776" spans="1:5" x14ac:dyDescent="0.25">
      <c r="A776">
        <v>775</v>
      </c>
      <c r="D776" s="3">
        <v>3</v>
      </c>
      <c r="E776" s="5">
        <v>4</v>
      </c>
    </row>
    <row r="777" spans="1:5" x14ac:dyDescent="0.25">
      <c r="A777">
        <v>776</v>
      </c>
      <c r="D777" s="3">
        <v>3</v>
      </c>
      <c r="E777" s="5">
        <v>4</v>
      </c>
    </row>
    <row r="778" spans="1:5" x14ac:dyDescent="0.25">
      <c r="A778">
        <v>777</v>
      </c>
      <c r="D778" s="3">
        <v>3</v>
      </c>
    </row>
    <row r="779" spans="1:5" x14ac:dyDescent="0.25">
      <c r="A779">
        <v>778</v>
      </c>
      <c r="B779" s="4">
        <v>1</v>
      </c>
    </row>
    <row r="780" spans="1:5" x14ac:dyDescent="0.25">
      <c r="A780">
        <v>779</v>
      </c>
      <c r="B780" s="4">
        <v>1</v>
      </c>
    </row>
    <row r="781" spans="1:5" x14ac:dyDescent="0.25">
      <c r="A781">
        <v>780</v>
      </c>
      <c r="B781" s="4">
        <v>1</v>
      </c>
    </row>
    <row r="782" spans="1:5" x14ac:dyDescent="0.25">
      <c r="A782">
        <v>781</v>
      </c>
      <c r="B782" s="4">
        <v>1</v>
      </c>
    </row>
    <row r="783" spans="1:5" x14ac:dyDescent="0.25">
      <c r="A783">
        <v>782</v>
      </c>
      <c r="B783" s="4">
        <v>1</v>
      </c>
    </row>
    <row r="784" spans="1:5" x14ac:dyDescent="0.25">
      <c r="A784">
        <v>783</v>
      </c>
      <c r="B784" s="4">
        <v>1</v>
      </c>
    </row>
    <row r="785" spans="1:5" x14ac:dyDescent="0.25">
      <c r="A785">
        <v>784</v>
      </c>
      <c r="B785" s="4">
        <v>1</v>
      </c>
    </row>
    <row r="786" spans="1:5" x14ac:dyDescent="0.25">
      <c r="A786">
        <v>785</v>
      </c>
      <c r="B786" s="4">
        <v>1</v>
      </c>
      <c r="C786" s="2">
        <v>2</v>
      </c>
    </row>
    <row r="787" spans="1:5" x14ac:dyDescent="0.25">
      <c r="A787">
        <v>786</v>
      </c>
      <c r="B787" s="4">
        <v>1</v>
      </c>
      <c r="C787" s="2">
        <v>2</v>
      </c>
    </row>
    <row r="788" spans="1:5" x14ac:dyDescent="0.25">
      <c r="A788">
        <v>787</v>
      </c>
      <c r="B788" s="4">
        <v>1</v>
      </c>
      <c r="C788" s="2">
        <v>2</v>
      </c>
    </row>
    <row r="789" spans="1:5" x14ac:dyDescent="0.25">
      <c r="A789">
        <v>788</v>
      </c>
      <c r="C789" s="2">
        <v>2</v>
      </c>
    </row>
    <row r="790" spans="1:5" x14ac:dyDescent="0.25">
      <c r="A790">
        <v>789</v>
      </c>
      <c r="C790" s="2">
        <v>2</v>
      </c>
    </row>
    <row r="791" spans="1:5" x14ac:dyDescent="0.25">
      <c r="A791">
        <v>790</v>
      </c>
      <c r="C791" s="2">
        <v>2</v>
      </c>
    </row>
    <row r="792" spans="1:5" x14ac:dyDescent="0.25">
      <c r="A792">
        <v>791</v>
      </c>
      <c r="C792" s="2">
        <v>2</v>
      </c>
    </row>
    <row r="793" spans="1:5" x14ac:dyDescent="0.25">
      <c r="A793">
        <v>792</v>
      </c>
      <c r="C793" s="2">
        <v>2</v>
      </c>
    </row>
    <row r="794" spans="1:5" x14ac:dyDescent="0.25">
      <c r="A794">
        <v>793</v>
      </c>
      <c r="D794" s="3">
        <v>3</v>
      </c>
      <c r="E794" s="5">
        <v>4</v>
      </c>
    </row>
    <row r="795" spans="1:5" x14ac:dyDescent="0.25">
      <c r="A795">
        <v>794</v>
      </c>
      <c r="D795" s="3">
        <v>3</v>
      </c>
      <c r="E795" s="5">
        <v>4</v>
      </c>
    </row>
    <row r="796" spans="1:5" x14ac:dyDescent="0.25">
      <c r="A796">
        <v>795</v>
      </c>
      <c r="D796" s="3">
        <v>3</v>
      </c>
      <c r="E796" s="5">
        <v>4</v>
      </c>
    </row>
    <row r="797" spans="1:5" x14ac:dyDescent="0.25">
      <c r="A797">
        <v>796</v>
      </c>
      <c r="D797" s="3">
        <v>3</v>
      </c>
      <c r="E797" s="5">
        <v>4</v>
      </c>
    </row>
    <row r="798" spans="1:5" x14ac:dyDescent="0.25">
      <c r="A798">
        <v>797</v>
      </c>
      <c r="D798" s="3">
        <v>3</v>
      </c>
      <c r="E798" s="5">
        <v>4</v>
      </c>
    </row>
    <row r="799" spans="1:5" x14ac:dyDescent="0.25">
      <c r="A799">
        <v>798</v>
      </c>
      <c r="D799" s="3">
        <v>3</v>
      </c>
      <c r="E799" s="5">
        <v>4</v>
      </c>
    </row>
    <row r="800" spans="1:5" x14ac:dyDescent="0.25">
      <c r="A800">
        <v>799</v>
      </c>
      <c r="D800" s="3">
        <v>3</v>
      </c>
      <c r="E800" s="5">
        <v>4</v>
      </c>
    </row>
    <row r="801" spans="1:6" x14ac:dyDescent="0.25">
      <c r="A801">
        <v>800</v>
      </c>
      <c r="B801" s="4">
        <v>1</v>
      </c>
      <c r="D801" s="3">
        <v>3</v>
      </c>
      <c r="E801" s="5">
        <v>4</v>
      </c>
    </row>
    <row r="802" spans="1:6" x14ac:dyDescent="0.25">
      <c r="A802">
        <v>801</v>
      </c>
      <c r="B802" s="4">
        <v>1</v>
      </c>
      <c r="D802" s="3">
        <v>3</v>
      </c>
      <c r="E802" s="5">
        <v>4</v>
      </c>
    </row>
    <row r="803" spans="1:6" x14ac:dyDescent="0.25">
      <c r="A803">
        <v>802</v>
      </c>
      <c r="B803" s="4">
        <v>1</v>
      </c>
      <c r="D803" s="3">
        <v>3</v>
      </c>
      <c r="E803" s="5">
        <v>4</v>
      </c>
    </row>
    <row r="804" spans="1:6" x14ac:dyDescent="0.25">
      <c r="A804">
        <v>803</v>
      </c>
      <c r="B804" s="4">
        <v>1</v>
      </c>
    </row>
    <row r="805" spans="1:6" x14ac:dyDescent="0.25">
      <c r="A805">
        <v>804</v>
      </c>
      <c r="B805" s="4">
        <v>1</v>
      </c>
    </row>
    <row r="806" spans="1:6" x14ac:dyDescent="0.25">
      <c r="A806">
        <v>805</v>
      </c>
      <c r="B806" s="4">
        <v>1</v>
      </c>
    </row>
    <row r="807" spans="1:6" x14ac:dyDescent="0.25">
      <c r="A807">
        <v>806</v>
      </c>
      <c r="B807" s="4">
        <v>1</v>
      </c>
    </row>
    <row r="808" spans="1:6" x14ac:dyDescent="0.25">
      <c r="A808">
        <v>807</v>
      </c>
      <c r="B808" s="4">
        <v>1</v>
      </c>
    </row>
    <row r="809" spans="1:6" x14ac:dyDescent="0.25">
      <c r="A809">
        <v>808</v>
      </c>
      <c r="B809" s="4">
        <v>1</v>
      </c>
      <c r="C809" s="2">
        <v>2</v>
      </c>
    </row>
    <row r="810" spans="1:6" x14ac:dyDescent="0.25">
      <c r="A810">
        <v>809</v>
      </c>
      <c r="B810" s="4">
        <v>1</v>
      </c>
      <c r="C810" s="2">
        <v>2</v>
      </c>
    </row>
    <row r="811" spans="1:6" x14ac:dyDescent="0.25">
      <c r="A811">
        <v>810</v>
      </c>
      <c r="B811" s="4">
        <v>1</v>
      </c>
      <c r="C811" s="2">
        <v>2</v>
      </c>
    </row>
    <row r="812" spans="1:6" x14ac:dyDescent="0.25">
      <c r="A812">
        <v>811</v>
      </c>
      <c r="B812" s="4">
        <v>1</v>
      </c>
      <c r="C812" s="2">
        <v>2</v>
      </c>
    </row>
    <row r="813" spans="1:6" x14ac:dyDescent="0.25">
      <c r="A813">
        <v>812</v>
      </c>
      <c r="C813" s="2">
        <v>2</v>
      </c>
    </row>
    <row r="814" spans="1:6" x14ac:dyDescent="0.25">
      <c r="A814">
        <v>813</v>
      </c>
      <c r="C814" s="2">
        <v>2</v>
      </c>
      <c r="F814" t="s">
        <v>22</v>
      </c>
    </row>
    <row r="815" spans="1:6" x14ac:dyDescent="0.25">
      <c r="A815">
        <v>814</v>
      </c>
    </row>
    <row r="816" spans="1:6" x14ac:dyDescent="0.25">
      <c r="A816">
        <v>815</v>
      </c>
      <c r="F816" t="s">
        <v>22</v>
      </c>
    </row>
    <row r="817" spans="1:5" x14ac:dyDescent="0.25">
      <c r="A817">
        <v>816</v>
      </c>
      <c r="B817" s="4">
        <v>1</v>
      </c>
      <c r="C817" s="2">
        <v>2</v>
      </c>
    </row>
    <row r="818" spans="1:5" x14ac:dyDescent="0.25">
      <c r="A818">
        <v>817</v>
      </c>
      <c r="B818" s="4">
        <v>1</v>
      </c>
      <c r="C818" s="2">
        <v>2</v>
      </c>
    </row>
    <row r="819" spans="1:5" x14ac:dyDescent="0.25">
      <c r="A819">
        <v>818</v>
      </c>
      <c r="B819" s="4">
        <v>1</v>
      </c>
      <c r="C819" s="2">
        <v>2</v>
      </c>
    </row>
    <row r="820" spans="1:5" x14ac:dyDescent="0.25">
      <c r="A820">
        <v>819</v>
      </c>
      <c r="B820" s="4">
        <v>1</v>
      </c>
      <c r="C820" s="2">
        <v>2</v>
      </c>
    </row>
    <row r="821" spans="1:5" x14ac:dyDescent="0.25">
      <c r="A821">
        <v>820</v>
      </c>
      <c r="B821" s="4">
        <v>1</v>
      </c>
      <c r="C821" s="2">
        <v>2</v>
      </c>
    </row>
    <row r="822" spans="1:5" x14ac:dyDescent="0.25">
      <c r="A822">
        <v>821</v>
      </c>
      <c r="B822" s="4">
        <v>1</v>
      </c>
      <c r="C822" s="2">
        <v>2</v>
      </c>
    </row>
    <row r="823" spans="1:5" x14ac:dyDescent="0.25">
      <c r="A823">
        <v>822</v>
      </c>
      <c r="B823" s="4">
        <v>1</v>
      </c>
      <c r="C823" s="2">
        <v>2</v>
      </c>
    </row>
    <row r="824" spans="1:5" x14ac:dyDescent="0.25">
      <c r="A824">
        <v>823</v>
      </c>
      <c r="C824" s="2">
        <v>2</v>
      </c>
    </row>
    <row r="825" spans="1:5" x14ac:dyDescent="0.25">
      <c r="A825">
        <v>824</v>
      </c>
      <c r="D825" s="3">
        <v>3</v>
      </c>
      <c r="E825" s="5">
        <v>4</v>
      </c>
    </row>
    <row r="826" spans="1:5" x14ac:dyDescent="0.25">
      <c r="A826">
        <v>825</v>
      </c>
      <c r="D826" s="3">
        <v>3</v>
      </c>
      <c r="E826" s="5">
        <v>4</v>
      </c>
    </row>
    <row r="827" spans="1:5" x14ac:dyDescent="0.25">
      <c r="A827">
        <v>826</v>
      </c>
      <c r="D827" s="3">
        <v>3</v>
      </c>
      <c r="E827" s="5">
        <v>4</v>
      </c>
    </row>
    <row r="828" spans="1:5" x14ac:dyDescent="0.25">
      <c r="A828">
        <v>827</v>
      </c>
      <c r="D828" s="3">
        <v>3</v>
      </c>
      <c r="E828" s="5">
        <v>4</v>
      </c>
    </row>
    <row r="829" spans="1:5" x14ac:dyDescent="0.25">
      <c r="A829">
        <v>828</v>
      </c>
      <c r="D829" s="3">
        <v>3</v>
      </c>
      <c r="E829" s="5">
        <v>4</v>
      </c>
    </row>
    <row r="830" spans="1:5" x14ac:dyDescent="0.25">
      <c r="A830">
        <v>829</v>
      </c>
      <c r="D830" s="3">
        <v>3</v>
      </c>
      <c r="E830" s="5">
        <v>4</v>
      </c>
    </row>
    <row r="831" spans="1:5" x14ac:dyDescent="0.25">
      <c r="A831">
        <v>830</v>
      </c>
      <c r="D831" s="3">
        <v>3</v>
      </c>
      <c r="E831" s="5">
        <v>4</v>
      </c>
    </row>
    <row r="832" spans="1:5" x14ac:dyDescent="0.25">
      <c r="A832">
        <v>831</v>
      </c>
      <c r="D832" s="3">
        <v>3</v>
      </c>
    </row>
    <row r="833" spans="1:5" x14ac:dyDescent="0.25">
      <c r="A833">
        <v>832</v>
      </c>
    </row>
    <row r="834" spans="1:5" x14ac:dyDescent="0.25">
      <c r="A834">
        <v>833</v>
      </c>
    </row>
    <row r="835" spans="1:5" x14ac:dyDescent="0.25">
      <c r="A835">
        <v>834</v>
      </c>
    </row>
    <row r="836" spans="1:5" x14ac:dyDescent="0.25">
      <c r="A836">
        <v>835</v>
      </c>
    </row>
    <row r="837" spans="1:5" x14ac:dyDescent="0.25">
      <c r="A837">
        <v>836</v>
      </c>
    </row>
    <row r="838" spans="1:5" x14ac:dyDescent="0.25">
      <c r="A838">
        <v>837</v>
      </c>
    </row>
    <row r="839" spans="1:5" x14ac:dyDescent="0.25">
      <c r="A839">
        <v>838</v>
      </c>
      <c r="B839" s="4">
        <v>1</v>
      </c>
    </row>
    <row r="840" spans="1:5" x14ac:dyDescent="0.25">
      <c r="A840">
        <v>839</v>
      </c>
      <c r="B840" s="4">
        <v>1</v>
      </c>
    </row>
    <row r="841" spans="1:5" x14ac:dyDescent="0.25">
      <c r="A841">
        <v>840</v>
      </c>
      <c r="B841" s="4">
        <v>1</v>
      </c>
      <c r="C841" s="2">
        <v>2</v>
      </c>
    </row>
    <row r="842" spans="1:5" x14ac:dyDescent="0.25">
      <c r="A842">
        <v>841</v>
      </c>
      <c r="B842" s="4">
        <v>1</v>
      </c>
      <c r="C842" s="2">
        <v>2</v>
      </c>
    </row>
    <row r="843" spans="1:5" x14ac:dyDescent="0.25">
      <c r="A843">
        <v>842</v>
      </c>
      <c r="B843" s="4">
        <v>1</v>
      </c>
      <c r="C843" s="2">
        <v>2</v>
      </c>
    </row>
    <row r="844" spans="1:5" x14ac:dyDescent="0.25">
      <c r="A844">
        <v>843</v>
      </c>
      <c r="B844" s="4">
        <v>1</v>
      </c>
      <c r="C844" s="2">
        <v>2</v>
      </c>
    </row>
    <row r="845" spans="1:5" x14ac:dyDescent="0.25">
      <c r="A845">
        <v>844</v>
      </c>
      <c r="B845" s="4">
        <v>1</v>
      </c>
      <c r="C845" s="2">
        <v>2</v>
      </c>
    </row>
    <row r="846" spans="1:5" x14ac:dyDescent="0.25">
      <c r="A846">
        <v>845</v>
      </c>
      <c r="C846" s="2">
        <v>2</v>
      </c>
    </row>
    <row r="847" spans="1:5" x14ac:dyDescent="0.25">
      <c r="A847">
        <v>846</v>
      </c>
      <c r="E847" s="5">
        <v>4</v>
      </c>
    </row>
    <row r="848" spans="1:5" x14ac:dyDescent="0.25">
      <c r="A848">
        <v>847</v>
      </c>
      <c r="D848" s="3">
        <v>3</v>
      </c>
      <c r="E848" s="5">
        <v>4</v>
      </c>
    </row>
    <row r="849" spans="1:5" x14ac:dyDescent="0.25">
      <c r="A849">
        <v>848</v>
      </c>
      <c r="D849" s="3">
        <v>3</v>
      </c>
      <c r="E849" s="5">
        <v>4</v>
      </c>
    </row>
    <row r="850" spans="1:5" x14ac:dyDescent="0.25">
      <c r="A850">
        <v>849</v>
      </c>
      <c r="D850" s="3">
        <v>3</v>
      </c>
      <c r="E850" s="5">
        <v>4</v>
      </c>
    </row>
    <row r="851" spans="1:5" x14ac:dyDescent="0.25">
      <c r="A851">
        <v>850</v>
      </c>
      <c r="D851" s="3">
        <v>3</v>
      </c>
      <c r="E851" s="5">
        <v>4</v>
      </c>
    </row>
    <row r="852" spans="1:5" x14ac:dyDescent="0.25">
      <c r="A852">
        <v>851</v>
      </c>
      <c r="D852" s="3">
        <v>3</v>
      </c>
      <c r="E852" s="5">
        <v>4</v>
      </c>
    </row>
    <row r="853" spans="1:5" x14ac:dyDescent="0.25">
      <c r="A853">
        <v>852</v>
      </c>
      <c r="D853" s="3">
        <v>3</v>
      </c>
      <c r="E853" s="5">
        <v>4</v>
      </c>
    </row>
    <row r="854" spans="1:5" x14ac:dyDescent="0.25">
      <c r="A854">
        <v>853</v>
      </c>
      <c r="D854" s="3">
        <v>3</v>
      </c>
      <c r="E854" s="5">
        <v>4</v>
      </c>
    </row>
    <row r="855" spans="1:5" x14ac:dyDescent="0.25">
      <c r="A855">
        <v>854</v>
      </c>
      <c r="D855" s="3">
        <v>3</v>
      </c>
    </row>
    <row r="856" spans="1:5" x14ac:dyDescent="0.25">
      <c r="A856">
        <v>855</v>
      </c>
    </row>
    <row r="857" spans="1:5" x14ac:dyDescent="0.25">
      <c r="A857">
        <v>856</v>
      </c>
    </row>
    <row r="858" spans="1:5" x14ac:dyDescent="0.25">
      <c r="A858">
        <v>857</v>
      </c>
      <c r="B858" s="4">
        <v>1</v>
      </c>
    </row>
    <row r="859" spans="1:5" x14ac:dyDescent="0.25">
      <c r="A859">
        <v>858</v>
      </c>
      <c r="B859" s="4">
        <v>1</v>
      </c>
    </row>
    <row r="860" spans="1:5" x14ac:dyDescent="0.25">
      <c r="A860">
        <v>859</v>
      </c>
      <c r="B860" s="4">
        <v>1</v>
      </c>
    </row>
    <row r="861" spans="1:5" x14ac:dyDescent="0.25">
      <c r="A861">
        <v>860</v>
      </c>
      <c r="B861" s="4">
        <v>1</v>
      </c>
      <c r="C861" s="2">
        <v>2</v>
      </c>
    </row>
    <row r="862" spans="1:5" x14ac:dyDescent="0.25">
      <c r="A862">
        <v>861</v>
      </c>
      <c r="B862" s="4">
        <v>1</v>
      </c>
      <c r="C862" s="2">
        <v>2</v>
      </c>
    </row>
    <row r="863" spans="1:5" x14ac:dyDescent="0.25">
      <c r="A863">
        <v>862</v>
      </c>
      <c r="B863" s="4">
        <v>1</v>
      </c>
      <c r="C863" s="2">
        <v>2</v>
      </c>
    </row>
    <row r="864" spans="1:5" x14ac:dyDescent="0.25">
      <c r="A864">
        <v>863</v>
      </c>
      <c r="B864" s="4">
        <v>1</v>
      </c>
      <c r="C864" s="2">
        <v>2</v>
      </c>
    </row>
    <row r="865" spans="1:5" x14ac:dyDescent="0.25">
      <c r="A865">
        <v>864</v>
      </c>
      <c r="C865" s="2">
        <v>2</v>
      </c>
    </row>
    <row r="866" spans="1:5" x14ac:dyDescent="0.25">
      <c r="A866">
        <v>865</v>
      </c>
      <c r="C866" s="2">
        <v>2</v>
      </c>
    </row>
    <row r="867" spans="1:5" x14ac:dyDescent="0.25">
      <c r="A867">
        <v>866</v>
      </c>
      <c r="C867" s="2">
        <v>2</v>
      </c>
    </row>
    <row r="868" spans="1:5" x14ac:dyDescent="0.25">
      <c r="A868">
        <v>867</v>
      </c>
      <c r="D868" s="3">
        <v>3</v>
      </c>
      <c r="E868" s="5">
        <v>4</v>
      </c>
    </row>
    <row r="869" spans="1:5" x14ac:dyDescent="0.25">
      <c r="A869">
        <v>868</v>
      </c>
      <c r="D869" s="3">
        <v>3</v>
      </c>
      <c r="E869" s="5">
        <v>4</v>
      </c>
    </row>
    <row r="870" spans="1:5" x14ac:dyDescent="0.25">
      <c r="A870">
        <v>869</v>
      </c>
      <c r="D870" s="3">
        <v>3</v>
      </c>
      <c r="E870" s="5">
        <v>4</v>
      </c>
    </row>
    <row r="871" spans="1:5" x14ac:dyDescent="0.25">
      <c r="A871">
        <v>870</v>
      </c>
      <c r="D871" s="3">
        <v>3</v>
      </c>
      <c r="E871" s="5">
        <v>4</v>
      </c>
    </row>
    <row r="872" spans="1:5" x14ac:dyDescent="0.25">
      <c r="A872">
        <v>871</v>
      </c>
      <c r="D872" s="3">
        <v>3</v>
      </c>
      <c r="E872" s="5">
        <v>4</v>
      </c>
    </row>
    <row r="873" spans="1:5" x14ac:dyDescent="0.25">
      <c r="A873">
        <v>872</v>
      </c>
      <c r="D873" s="3">
        <v>3</v>
      </c>
      <c r="E873" s="5">
        <v>4</v>
      </c>
    </row>
    <row r="874" spans="1:5" x14ac:dyDescent="0.25">
      <c r="A874">
        <v>873</v>
      </c>
      <c r="D874" s="3">
        <v>3</v>
      </c>
      <c r="E874" s="5">
        <v>4</v>
      </c>
    </row>
    <row r="875" spans="1:5" x14ac:dyDescent="0.25">
      <c r="A875">
        <v>874</v>
      </c>
      <c r="D875" s="3">
        <v>3</v>
      </c>
      <c r="E875" s="5">
        <v>4</v>
      </c>
    </row>
    <row r="876" spans="1:5" x14ac:dyDescent="0.25">
      <c r="A876">
        <v>875</v>
      </c>
      <c r="D876" s="3">
        <v>3</v>
      </c>
    </row>
    <row r="877" spans="1:5" x14ac:dyDescent="0.25">
      <c r="A877">
        <v>876</v>
      </c>
    </row>
    <row r="878" spans="1:5" x14ac:dyDescent="0.25">
      <c r="A878">
        <v>877</v>
      </c>
    </row>
    <row r="879" spans="1:5" x14ac:dyDescent="0.25">
      <c r="A879">
        <v>878</v>
      </c>
      <c r="B879" s="4">
        <v>1</v>
      </c>
    </row>
    <row r="880" spans="1:5" x14ac:dyDescent="0.25">
      <c r="A880">
        <v>879</v>
      </c>
      <c r="B880" s="4">
        <v>1</v>
      </c>
    </row>
    <row r="881" spans="1:5" x14ac:dyDescent="0.25">
      <c r="A881">
        <v>880</v>
      </c>
      <c r="B881" s="4">
        <v>1</v>
      </c>
      <c r="C881" s="2">
        <v>2</v>
      </c>
    </row>
    <row r="882" spans="1:5" x14ac:dyDescent="0.25">
      <c r="A882">
        <v>881</v>
      </c>
      <c r="B882" s="4">
        <v>1</v>
      </c>
      <c r="C882" s="2">
        <v>2</v>
      </c>
    </row>
    <row r="883" spans="1:5" x14ac:dyDescent="0.25">
      <c r="A883">
        <v>882</v>
      </c>
      <c r="B883" s="4">
        <v>1</v>
      </c>
      <c r="C883" s="2">
        <v>2</v>
      </c>
    </row>
    <row r="884" spans="1:5" x14ac:dyDescent="0.25">
      <c r="A884">
        <v>883</v>
      </c>
      <c r="B884" s="4">
        <v>1</v>
      </c>
      <c r="C884" s="2">
        <v>2</v>
      </c>
    </row>
    <row r="885" spans="1:5" x14ac:dyDescent="0.25">
      <c r="A885">
        <v>884</v>
      </c>
      <c r="B885" s="4">
        <v>1</v>
      </c>
      <c r="C885" s="2">
        <v>2</v>
      </c>
    </row>
    <row r="886" spans="1:5" x14ac:dyDescent="0.25">
      <c r="A886">
        <v>885</v>
      </c>
      <c r="B886" s="4">
        <v>1</v>
      </c>
      <c r="C886" s="2">
        <v>2</v>
      </c>
    </row>
    <row r="887" spans="1:5" x14ac:dyDescent="0.25">
      <c r="A887">
        <v>886</v>
      </c>
      <c r="C887" s="2">
        <v>2</v>
      </c>
    </row>
    <row r="888" spans="1:5" x14ac:dyDescent="0.25">
      <c r="A888">
        <v>887</v>
      </c>
    </row>
    <row r="889" spans="1:5" x14ac:dyDescent="0.25">
      <c r="A889">
        <v>888</v>
      </c>
    </row>
    <row r="890" spans="1:5" x14ac:dyDescent="0.25">
      <c r="A890">
        <v>889</v>
      </c>
      <c r="D890" s="3">
        <v>3</v>
      </c>
      <c r="E890" s="5">
        <v>4</v>
      </c>
    </row>
    <row r="891" spans="1:5" x14ac:dyDescent="0.25">
      <c r="A891">
        <v>890</v>
      </c>
      <c r="D891" s="3">
        <v>3</v>
      </c>
      <c r="E891" s="5">
        <v>4</v>
      </c>
    </row>
    <row r="892" spans="1:5" x14ac:dyDescent="0.25">
      <c r="A892">
        <v>891</v>
      </c>
      <c r="D892" s="3">
        <v>3</v>
      </c>
      <c r="E892" s="5">
        <v>4</v>
      </c>
    </row>
    <row r="893" spans="1:5" x14ac:dyDescent="0.25">
      <c r="A893">
        <v>892</v>
      </c>
      <c r="D893" s="3">
        <v>3</v>
      </c>
      <c r="E893" s="5">
        <v>4</v>
      </c>
    </row>
    <row r="894" spans="1:5" x14ac:dyDescent="0.25">
      <c r="A894">
        <v>893</v>
      </c>
      <c r="D894" s="3">
        <v>3</v>
      </c>
      <c r="E894" s="5">
        <v>4</v>
      </c>
    </row>
    <row r="895" spans="1:5" x14ac:dyDescent="0.25">
      <c r="A895">
        <v>894</v>
      </c>
      <c r="D895" s="3">
        <v>3</v>
      </c>
      <c r="E895" s="5">
        <v>4</v>
      </c>
    </row>
    <row r="896" spans="1:5" x14ac:dyDescent="0.25">
      <c r="A896">
        <v>895</v>
      </c>
      <c r="D896" s="3">
        <v>3</v>
      </c>
      <c r="E896" s="5">
        <v>4</v>
      </c>
    </row>
    <row r="897" spans="1:4" x14ac:dyDescent="0.25">
      <c r="A897">
        <v>896</v>
      </c>
      <c r="D897" s="3">
        <v>3</v>
      </c>
    </row>
    <row r="898" spans="1:4" x14ac:dyDescent="0.25">
      <c r="A898">
        <v>897</v>
      </c>
    </row>
    <row r="899" spans="1:4" x14ac:dyDescent="0.25">
      <c r="A899">
        <v>898</v>
      </c>
    </row>
    <row r="900" spans="1:4" x14ac:dyDescent="0.25">
      <c r="A900">
        <v>899</v>
      </c>
    </row>
    <row r="901" spans="1:4" x14ac:dyDescent="0.25">
      <c r="A901">
        <v>900</v>
      </c>
    </row>
    <row r="902" spans="1:4" x14ac:dyDescent="0.25">
      <c r="A902">
        <v>901</v>
      </c>
    </row>
    <row r="903" spans="1:4" x14ac:dyDescent="0.25">
      <c r="A903">
        <v>902</v>
      </c>
      <c r="C903" s="2">
        <v>2</v>
      </c>
    </row>
    <row r="904" spans="1:4" x14ac:dyDescent="0.25">
      <c r="A904">
        <v>903</v>
      </c>
      <c r="C904" s="2">
        <v>2</v>
      </c>
    </row>
    <row r="905" spans="1:4" x14ac:dyDescent="0.25">
      <c r="A905">
        <v>904</v>
      </c>
      <c r="B905" s="4">
        <v>1</v>
      </c>
      <c r="C905" s="2">
        <v>2</v>
      </c>
    </row>
    <row r="906" spans="1:4" x14ac:dyDescent="0.25">
      <c r="A906">
        <v>905</v>
      </c>
      <c r="B906" s="4">
        <v>1</v>
      </c>
      <c r="C906" s="2">
        <v>2</v>
      </c>
    </row>
    <row r="907" spans="1:4" x14ac:dyDescent="0.25">
      <c r="A907">
        <v>906</v>
      </c>
      <c r="B907" s="4">
        <v>1</v>
      </c>
      <c r="C907" s="2">
        <v>2</v>
      </c>
    </row>
    <row r="908" spans="1:4" x14ac:dyDescent="0.25">
      <c r="A908">
        <v>907</v>
      </c>
      <c r="B908" s="4">
        <v>1</v>
      </c>
      <c r="C908" s="2">
        <v>2</v>
      </c>
    </row>
    <row r="909" spans="1:4" x14ac:dyDescent="0.25">
      <c r="A909">
        <v>908</v>
      </c>
      <c r="B909" s="4">
        <v>1</v>
      </c>
      <c r="C909" s="2">
        <v>2</v>
      </c>
    </row>
    <row r="910" spans="1:4" x14ac:dyDescent="0.25">
      <c r="A910">
        <v>909</v>
      </c>
      <c r="B910" s="4">
        <v>1</v>
      </c>
    </row>
    <row r="911" spans="1:4" x14ac:dyDescent="0.25">
      <c r="A911">
        <v>910</v>
      </c>
      <c r="B911" s="4">
        <v>1</v>
      </c>
    </row>
    <row r="912" spans="1:4" x14ac:dyDescent="0.25">
      <c r="A912">
        <v>911</v>
      </c>
    </row>
    <row r="913" spans="1:5" x14ac:dyDescent="0.25">
      <c r="A913">
        <v>912</v>
      </c>
    </row>
    <row r="914" spans="1:5" x14ac:dyDescent="0.25">
      <c r="A914">
        <v>913</v>
      </c>
      <c r="D914" s="3">
        <v>3</v>
      </c>
      <c r="E914" s="5">
        <v>4</v>
      </c>
    </row>
    <row r="915" spans="1:5" x14ac:dyDescent="0.25">
      <c r="A915">
        <v>914</v>
      </c>
      <c r="D915" s="3">
        <v>3</v>
      </c>
      <c r="E915" s="5">
        <v>4</v>
      </c>
    </row>
    <row r="916" spans="1:5" x14ac:dyDescent="0.25">
      <c r="A916">
        <v>915</v>
      </c>
      <c r="D916" s="3">
        <v>3</v>
      </c>
      <c r="E916" s="5">
        <v>4</v>
      </c>
    </row>
    <row r="917" spans="1:5" x14ac:dyDescent="0.25">
      <c r="A917">
        <v>916</v>
      </c>
      <c r="D917" s="3">
        <v>3</v>
      </c>
      <c r="E917" s="5">
        <v>4</v>
      </c>
    </row>
    <row r="918" spans="1:5" x14ac:dyDescent="0.25">
      <c r="A918">
        <v>917</v>
      </c>
      <c r="D918" s="3">
        <v>3</v>
      </c>
      <c r="E918" s="5">
        <v>4</v>
      </c>
    </row>
    <row r="919" spans="1:5" x14ac:dyDescent="0.25">
      <c r="A919">
        <v>918</v>
      </c>
      <c r="D919" s="3">
        <v>3</v>
      </c>
      <c r="E919" s="5">
        <v>4</v>
      </c>
    </row>
    <row r="920" spans="1:5" x14ac:dyDescent="0.25">
      <c r="A920">
        <v>919</v>
      </c>
      <c r="D920" s="3">
        <v>3</v>
      </c>
      <c r="E920" s="5">
        <v>4</v>
      </c>
    </row>
    <row r="921" spans="1:5" x14ac:dyDescent="0.25">
      <c r="A921">
        <v>920</v>
      </c>
      <c r="D921" s="3">
        <v>3</v>
      </c>
      <c r="E921" s="5">
        <v>4</v>
      </c>
    </row>
    <row r="922" spans="1:5" x14ac:dyDescent="0.25">
      <c r="A922">
        <v>921</v>
      </c>
    </row>
    <row r="923" spans="1:5" x14ac:dyDescent="0.25">
      <c r="A923">
        <v>922</v>
      </c>
    </row>
    <row r="924" spans="1:5" x14ac:dyDescent="0.25">
      <c r="A924">
        <v>923</v>
      </c>
    </row>
    <row r="925" spans="1:5" x14ac:dyDescent="0.25">
      <c r="A925">
        <v>924</v>
      </c>
      <c r="C925" s="2">
        <v>2</v>
      </c>
    </row>
    <row r="926" spans="1:5" x14ac:dyDescent="0.25">
      <c r="A926">
        <v>925</v>
      </c>
      <c r="C926" s="2">
        <v>2</v>
      </c>
    </row>
    <row r="927" spans="1:5" x14ac:dyDescent="0.25">
      <c r="A927">
        <v>926</v>
      </c>
      <c r="B927" s="4">
        <v>1</v>
      </c>
      <c r="C927" s="2">
        <v>2</v>
      </c>
    </row>
    <row r="928" spans="1:5" x14ac:dyDescent="0.25">
      <c r="A928">
        <v>927</v>
      </c>
      <c r="B928" s="4">
        <v>1</v>
      </c>
      <c r="C928" s="2">
        <v>2</v>
      </c>
    </row>
    <row r="929" spans="1:5" x14ac:dyDescent="0.25">
      <c r="A929">
        <v>928</v>
      </c>
      <c r="B929" s="4">
        <v>1</v>
      </c>
      <c r="C929" s="2">
        <v>2</v>
      </c>
    </row>
    <row r="930" spans="1:5" x14ac:dyDescent="0.25">
      <c r="A930">
        <v>929</v>
      </c>
      <c r="B930" s="4">
        <v>1</v>
      </c>
      <c r="C930" s="2">
        <v>2</v>
      </c>
    </row>
    <row r="931" spans="1:5" x14ac:dyDescent="0.25">
      <c r="A931">
        <v>930</v>
      </c>
      <c r="B931" s="4">
        <v>1</v>
      </c>
      <c r="C931" s="2">
        <v>2</v>
      </c>
    </row>
    <row r="932" spans="1:5" x14ac:dyDescent="0.25">
      <c r="A932">
        <v>931</v>
      </c>
      <c r="B932" s="4">
        <v>1</v>
      </c>
    </row>
    <row r="933" spans="1:5" x14ac:dyDescent="0.25">
      <c r="A933">
        <v>932</v>
      </c>
      <c r="B933" s="4">
        <v>1</v>
      </c>
    </row>
    <row r="934" spans="1:5" x14ac:dyDescent="0.25">
      <c r="A934">
        <v>933</v>
      </c>
      <c r="B934" s="4">
        <v>1</v>
      </c>
    </row>
    <row r="935" spans="1:5" x14ac:dyDescent="0.25">
      <c r="A935">
        <v>934</v>
      </c>
    </row>
    <row r="936" spans="1:5" x14ac:dyDescent="0.25">
      <c r="A936">
        <v>935</v>
      </c>
      <c r="D936" s="3">
        <v>3</v>
      </c>
      <c r="E936" s="5">
        <v>4</v>
      </c>
    </row>
    <row r="937" spans="1:5" x14ac:dyDescent="0.25">
      <c r="A937">
        <v>936</v>
      </c>
      <c r="D937" s="3">
        <v>3</v>
      </c>
      <c r="E937" s="5">
        <v>4</v>
      </c>
    </row>
    <row r="938" spans="1:5" x14ac:dyDescent="0.25">
      <c r="A938">
        <v>937</v>
      </c>
      <c r="D938" s="3">
        <v>3</v>
      </c>
      <c r="E938" s="5">
        <v>4</v>
      </c>
    </row>
    <row r="939" spans="1:5" x14ac:dyDescent="0.25">
      <c r="A939">
        <v>938</v>
      </c>
      <c r="D939" s="3">
        <v>3</v>
      </c>
      <c r="E939" s="5">
        <v>4</v>
      </c>
    </row>
    <row r="940" spans="1:5" x14ac:dyDescent="0.25">
      <c r="A940">
        <v>939</v>
      </c>
      <c r="D940" s="3">
        <v>3</v>
      </c>
      <c r="E940" s="5">
        <v>4</v>
      </c>
    </row>
    <row r="941" spans="1:5" x14ac:dyDescent="0.25">
      <c r="A941">
        <v>940</v>
      </c>
      <c r="D941" s="3">
        <v>3</v>
      </c>
      <c r="E941" s="5">
        <v>4</v>
      </c>
    </row>
    <row r="942" spans="1:5" x14ac:dyDescent="0.25">
      <c r="A942">
        <v>941</v>
      </c>
      <c r="D942" s="3">
        <v>3</v>
      </c>
      <c r="E942" s="5">
        <v>4</v>
      </c>
    </row>
    <row r="943" spans="1:5" x14ac:dyDescent="0.25">
      <c r="A943">
        <v>942</v>
      </c>
      <c r="D943" s="3">
        <v>3</v>
      </c>
    </row>
    <row r="944" spans="1:5" x14ac:dyDescent="0.25">
      <c r="A944">
        <v>943</v>
      </c>
      <c r="C944" s="2">
        <v>2</v>
      </c>
    </row>
    <row r="945" spans="1:5" x14ac:dyDescent="0.25">
      <c r="A945">
        <v>944</v>
      </c>
      <c r="C945" s="2">
        <v>2</v>
      </c>
    </row>
    <row r="946" spans="1:5" x14ac:dyDescent="0.25">
      <c r="A946">
        <v>945</v>
      </c>
      <c r="C946" s="2">
        <v>2</v>
      </c>
    </row>
    <row r="947" spans="1:5" x14ac:dyDescent="0.25">
      <c r="A947">
        <v>946</v>
      </c>
      <c r="C947" s="2">
        <v>2</v>
      </c>
    </row>
    <row r="948" spans="1:5" x14ac:dyDescent="0.25">
      <c r="A948">
        <v>947</v>
      </c>
      <c r="C948" s="2">
        <v>2</v>
      </c>
    </row>
    <row r="949" spans="1:5" x14ac:dyDescent="0.25">
      <c r="A949">
        <v>948</v>
      </c>
      <c r="C949" s="2">
        <v>2</v>
      </c>
    </row>
    <row r="950" spans="1:5" x14ac:dyDescent="0.25">
      <c r="A950">
        <v>949</v>
      </c>
      <c r="B950" s="4">
        <v>1</v>
      </c>
      <c r="C950" s="2">
        <v>2</v>
      </c>
    </row>
    <row r="951" spans="1:5" x14ac:dyDescent="0.25">
      <c r="A951">
        <v>950</v>
      </c>
      <c r="B951" s="4">
        <v>1</v>
      </c>
      <c r="C951" s="2">
        <v>2</v>
      </c>
    </row>
    <row r="952" spans="1:5" x14ac:dyDescent="0.25">
      <c r="A952">
        <v>951</v>
      </c>
      <c r="B952" s="4">
        <v>1</v>
      </c>
    </row>
    <row r="953" spans="1:5" x14ac:dyDescent="0.25">
      <c r="A953">
        <v>952</v>
      </c>
      <c r="B953" s="4">
        <v>1</v>
      </c>
    </row>
    <row r="954" spans="1:5" x14ac:dyDescent="0.25">
      <c r="A954">
        <v>953</v>
      </c>
      <c r="B954" s="4">
        <v>1</v>
      </c>
    </row>
    <row r="955" spans="1:5" x14ac:dyDescent="0.25">
      <c r="A955">
        <v>954</v>
      </c>
      <c r="B955" s="4">
        <v>1</v>
      </c>
    </row>
    <row r="956" spans="1:5" x14ac:dyDescent="0.25">
      <c r="A956">
        <v>955</v>
      </c>
      <c r="B956" s="4">
        <v>1</v>
      </c>
    </row>
    <row r="957" spans="1:5" x14ac:dyDescent="0.25">
      <c r="A957">
        <v>956</v>
      </c>
      <c r="B957" s="4">
        <v>1</v>
      </c>
    </row>
    <row r="958" spans="1:5" x14ac:dyDescent="0.25">
      <c r="A958">
        <v>957</v>
      </c>
    </row>
    <row r="959" spans="1:5" x14ac:dyDescent="0.25">
      <c r="A959">
        <v>958</v>
      </c>
      <c r="D959" s="3">
        <v>3</v>
      </c>
    </row>
    <row r="960" spans="1:5" x14ac:dyDescent="0.25">
      <c r="A960">
        <v>959</v>
      </c>
      <c r="D960" s="3">
        <v>3</v>
      </c>
      <c r="E960" s="5">
        <v>4</v>
      </c>
    </row>
    <row r="961" spans="1:5" x14ac:dyDescent="0.25">
      <c r="A961">
        <v>960</v>
      </c>
      <c r="D961" s="3">
        <v>3</v>
      </c>
      <c r="E961" s="5">
        <v>4</v>
      </c>
    </row>
    <row r="962" spans="1:5" x14ac:dyDescent="0.25">
      <c r="A962">
        <v>961</v>
      </c>
      <c r="D962" s="3">
        <v>3</v>
      </c>
      <c r="E962" s="5">
        <v>4</v>
      </c>
    </row>
    <row r="963" spans="1:5" x14ac:dyDescent="0.25">
      <c r="A963">
        <v>962</v>
      </c>
      <c r="D963" s="3">
        <v>3</v>
      </c>
      <c r="E963" s="5">
        <v>4</v>
      </c>
    </row>
    <row r="964" spans="1:5" x14ac:dyDescent="0.25">
      <c r="A964">
        <v>963</v>
      </c>
      <c r="D964" s="3">
        <v>3</v>
      </c>
      <c r="E964" s="5">
        <v>4</v>
      </c>
    </row>
    <row r="965" spans="1:5" x14ac:dyDescent="0.25">
      <c r="A965">
        <v>964</v>
      </c>
      <c r="D965" s="3">
        <v>3</v>
      </c>
      <c r="E965" s="5">
        <v>4</v>
      </c>
    </row>
    <row r="966" spans="1:5" x14ac:dyDescent="0.25">
      <c r="A966">
        <v>965</v>
      </c>
      <c r="C966" s="2">
        <v>2</v>
      </c>
      <c r="D966" s="3">
        <v>3</v>
      </c>
      <c r="E966" s="5">
        <v>4</v>
      </c>
    </row>
    <row r="967" spans="1:5" x14ac:dyDescent="0.25">
      <c r="A967">
        <v>966</v>
      </c>
      <c r="C967" s="2">
        <v>2</v>
      </c>
      <c r="D967" s="3">
        <v>3</v>
      </c>
      <c r="E967" s="5">
        <v>4</v>
      </c>
    </row>
    <row r="968" spans="1:5" x14ac:dyDescent="0.25">
      <c r="A968">
        <v>967</v>
      </c>
      <c r="C968" s="2">
        <v>2</v>
      </c>
      <c r="D968" s="3">
        <v>3</v>
      </c>
    </row>
    <row r="969" spans="1:5" x14ac:dyDescent="0.25">
      <c r="A969">
        <v>968</v>
      </c>
      <c r="C969" s="2">
        <v>2</v>
      </c>
    </row>
    <row r="970" spans="1:5" x14ac:dyDescent="0.25">
      <c r="A970">
        <v>969</v>
      </c>
      <c r="C970" s="2">
        <v>2</v>
      </c>
    </row>
    <row r="971" spans="1:5" x14ac:dyDescent="0.25">
      <c r="A971">
        <v>970</v>
      </c>
      <c r="C971" s="2">
        <v>2</v>
      </c>
    </row>
    <row r="972" spans="1:5" x14ac:dyDescent="0.25">
      <c r="A972">
        <v>971</v>
      </c>
      <c r="B972" s="4">
        <v>1</v>
      </c>
      <c r="C972" s="2">
        <v>2</v>
      </c>
    </row>
    <row r="973" spans="1:5" x14ac:dyDescent="0.25">
      <c r="A973">
        <v>972</v>
      </c>
      <c r="B973" s="4">
        <v>1</v>
      </c>
      <c r="C973" s="2">
        <v>2</v>
      </c>
    </row>
    <row r="974" spans="1:5" x14ac:dyDescent="0.25">
      <c r="A974">
        <v>973</v>
      </c>
      <c r="B974" s="4">
        <v>1</v>
      </c>
      <c r="C974" s="2">
        <v>2</v>
      </c>
    </row>
    <row r="975" spans="1:5" x14ac:dyDescent="0.25">
      <c r="A975">
        <v>974</v>
      </c>
      <c r="B975" s="4">
        <v>1</v>
      </c>
      <c r="C975" s="2">
        <v>2</v>
      </c>
    </row>
    <row r="976" spans="1:5" x14ac:dyDescent="0.25">
      <c r="A976">
        <v>975</v>
      </c>
      <c r="B976" s="4">
        <v>1</v>
      </c>
    </row>
    <row r="977" spans="1:6" x14ac:dyDescent="0.25">
      <c r="A977">
        <v>976</v>
      </c>
      <c r="B977" s="4">
        <v>1</v>
      </c>
      <c r="F977" t="s">
        <v>22</v>
      </c>
    </row>
    <row r="978" spans="1:6" x14ac:dyDescent="0.25">
      <c r="A978">
        <v>977</v>
      </c>
    </row>
    <row r="979" spans="1:6" x14ac:dyDescent="0.25">
      <c r="A979">
        <v>978</v>
      </c>
      <c r="F979" t="s">
        <v>22</v>
      </c>
    </row>
    <row r="980" spans="1:6" x14ac:dyDescent="0.25">
      <c r="A980">
        <v>979</v>
      </c>
      <c r="C980" s="2">
        <v>2</v>
      </c>
    </row>
    <row r="981" spans="1:6" x14ac:dyDescent="0.25">
      <c r="A981">
        <v>980</v>
      </c>
      <c r="C981" s="2">
        <v>2</v>
      </c>
    </row>
    <row r="982" spans="1:6" x14ac:dyDescent="0.25">
      <c r="A982">
        <v>981</v>
      </c>
      <c r="C982" s="2">
        <v>2</v>
      </c>
    </row>
    <row r="983" spans="1:6" x14ac:dyDescent="0.25">
      <c r="A983">
        <v>982</v>
      </c>
      <c r="B983" s="4">
        <v>1</v>
      </c>
      <c r="C983" s="2">
        <v>2</v>
      </c>
    </row>
    <row r="984" spans="1:6" x14ac:dyDescent="0.25">
      <c r="A984">
        <v>983</v>
      </c>
      <c r="B984" s="4">
        <v>1</v>
      </c>
      <c r="C984" s="2">
        <v>2</v>
      </c>
    </row>
    <row r="985" spans="1:6" x14ac:dyDescent="0.25">
      <c r="A985">
        <v>984</v>
      </c>
      <c r="B985" s="4">
        <v>1</v>
      </c>
      <c r="C985" s="2">
        <v>2</v>
      </c>
    </row>
    <row r="986" spans="1:6" x14ac:dyDescent="0.25">
      <c r="A986">
        <v>985</v>
      </c>
      <c r="B986" s="4">
        <v>1</v>
      </c>
      <c r="C986" s="2">
        <v>2</v>
      </c>
    </row>
    <row r="987" spans="1:6" x14ac:dyDescent="0.25">
      <c r="A987">
        <v>986</v>
      </c>
      <c r="B987" s="4">
        <v>1</v>
      </c>
      <c r="C987" s="2">
        <v>2</v>
      </c>
    </row>
    <row r="988" spans="1:6" x14ac:dyDescent="0.25">
      <c r="A988">
        <v>987</v>
      </c>
      <c r="B988" s="4">
        <v>1</v>
      </c>
    </row>
    <row r="989" spans="1:6" x14ac:dyDescent="0.25">
      <c r="A989">
        <v>988</v>
      </c>
      <c r="B989" s="4">
        <v>1</v>
      </c>
      <c r="E989" s="5">
        <v>4</v>
      </c>
    </row>
    <row r="990" spans="1:6" x14ac:dyDescent="0.25">
      <c r="A990">
        <v>989</v>
      </c>
      <c r="D990" s="3">
        <v>3</v>
      </c>
      <c r="E990" s="5">
        <v>4</v>
      </c>
    </row>
    <row r="991" spans="1:6" x14ac:dyDescent="0.25">
      <c r="A991">
        <v>990</v>
      </c>
      <c r="D991" s="3">
        <v>3</v>
      </c>
      <c r="E991" s="5">
        <v>4</v>
      </c>
    </row>
    <row r="992" spans="1:6" x14ac:dyDescent="0.25">
      <c r="A992">
        <v>991</v>
      </c>
      <c r="D992" s="3">
        <v>3</v>
      </c>
      <c r="E992" s="5">
        <v>4</v>
      </c>
    </row>
    <row r="993" spans="1:5" x14ac:dyDescent="0.25">
      <c r="A993">
        <v>992</v>
      </c>
      <c r="D993" s="3">
        <v>3</v>
      </c>
      <c r="E993" s="5">
        <v>4</v>
      </c>
    </row>
    <row r="994" spans="1:5" x14ac:dyDescent="0.25">
      <c r="A994">
        <v>993</v>
      </c>
      <c r="D994" s="3">
        <v>3</v>
      </c>
      <c r="E994" s="5">
        <v>4</v>
      </c>
    </row>
    <row r="995" spans="1:5" x14ac:dyDescent="0.25">
      <c r="A995">
        <v>994</v>
      </c>
      <c r="D995" s="3">
        <v>3</v>
      </c>
      <c r="E995" s="5">
        <v>4</v>
      </c>
    </row>
    <row r="996" spans="1:5" x14ac:dyDescent="0.25">
      <c r="A996">
        <v>995</v>
      </c>
      <c r="D996" s="3">
        <v>3</v>
      </c>
    </row>
    <row r="997" spans="1:5" x14ac:dyDescent="0.25">
      <c r="A997">
        <v>996</v>
      </c>
    </row>
    <row r="998" spans="1:5" x14ac:dyDescent="0.25">
      <c r="A998">
        <v>997</v>
      </c>
    </row>
    <row r="999" spans="1:5" x14ac:dyDescent="0.25">
      <c r="A999">
        <v>998</v>
      </c>
    </row>
    <row r="1000" spans="1:5" x14ac:dyDescent="0.25">
      <c r="A1000">
        <v>999</v>
      </c>
      <c r="C1000" s="2">
        <v>2</v>
      </c>
    </row>
    <row r="1001" spans="1:5" x14ac:dyDescent="0.25">
      <c r="A1001">
        <v>1000</v>
      </c>
      <c r="C1001" s="2">
        <v>2</v>
      </c>
    </row>
    <row r="1002" spans="1:5" x14ac:dyDescent="0.25">
      <c r="A1002">
        <v>1001</v>
      </c>
      <c r="C1002" s="2">
        <v>2</v>
      </c>
    </row>
    <row r="1003" spans="1:5" x14ac:dyDescent="0.25">
      <c r="A1003">
        <v>1002</v>
      </c>
      <c r="C1003" s="2">
        <v>2</v>
      </c>
    </row>
    <row r="1004" spans="1:5" x14ac:dyDescent="0.25">
      <c r="A1004">
        <v>1003</v>
      </c>
      <c r="C1004" s="2">
        <v>2</v>
      </c>
    </row>
    <row r="1005" spans="1:5" x14ac:dyDescent="0.25">
      <c r="A1005">
        <v>1004</v>
      </c>
      <c r="B1005" s="4">
        <v>1</v>
      </c>
      <c r="C1005" s="2">
        <v>2</v>
      </c>
    </row>
    <row r="1006" spans="1:5" x14ac:dyDescent="0.25">
      <c r="A1006">
        <v>1005</v>
      </c>
      <c r="B1006" s="4">
        <v>1</v>
      </c>
      <c r="C1006" s="2">
        <v>2</v>
      </c>
    </row>
    <row r="1007" spans="1:5" x14ac:dyDescent="0.25">
      <c r="A1007">
        <v>1006</v>
      </c>
      <c r="B1007" s="4">
        <v>1</v>
      </c>
      <c r="C1007" s="2">
        <v>2</v>
      </c>
    </row>
    <row r="1008" spans="1:5" x14ac:dyDescent="0.25">
      <c r="A1008">
        <v>1007</v>
      </c>
      <c r="B1008" s="4">
        <v>1</v>
      </c>
    </row>
    <row r="1009" spans="1:5" x14ac:dyDescent="0.25">
      <c r="A1009">
        <v>1008</v>
      </c>
      <c r="B1009" s="4">
        <v>1</v>
      </c>
    </row>
    <row r="1010" spans="1:5" x14ac:dyDescent="0.25">
      <c r="A1010">
        <v>1009</v>
      </c>
      <c r="B1010" s="4">
        <v>1</v>
      </c>
    </row>
    <row r="1011" spans="1:5" x14ac:dyDescent="0.25">
      <c r="A1011">
        <v>1010</v>
      </c>
      <c r="D1011" s="3">
        <v>3</v>
      </c>
      <c r="E1011" s="5">
        <v>4</v>
      </c>
    </row>
    <row r="1012" spans="1:5" x14ac:dyDescent="0.25">
      <c r="A1012">
        <v>1011</v>
      </c>
      <c r="D1012" s="3">
        <v>3</v>
      </c>
      <c r="E1012" s="5">
        <v>4</v>
      </c>
    </row>
    <row r="1013" spans="1:5" x14ac:dyDescent="0.25">
      <c r="A1013">
        <v>1012</v>
      </c>
      <c r="D1013" s="3">
        <v>3</v>
      </c>
      <c r="E1013" s="5">
        <v>4</v>
      </c>
    </row>
    <row r="1014" spans="1:5" x14ac:dyDescent="0.25">
      <c r="A1014">
        <v>1013</v>
      </c>
      <c r="D1014" s="3">
        <v>3</v>
      </c>
      <c r="E1014" s="5">
        <v>4</v>
      </c>
    </row>
    <row r="1015" spans="1:5" x14ac:dyDescent="0.25">
      <c r="A1015">
        <v>1014</v>
      </c>
      <c r="D1015" s="3">
        <v>3</v>
      </c>
      <c r="E1015" s="5">
        <v>4</v>
      </c>
    </row>
    <row r="1016" spans="1:5" x14ac:dyDescent="0.25">
      <c r="A1016">
        <v>1015</v>
      </c>
      <c r="D1016" s="3">
        <v>3</v>
      </c>
      <c r="E1016" s="5">
        <v>4</v>
      </c>
    </row>
    <row r="1017" spans="1:5" x14ac:dyDescent="0.25">
      <c r="A1017">
        <v>1016</v>
      </c>
      <c r="D1017" s="3">
        <v>3</v>
      </c>
      <c r="E1017" s="5">
        <v>4</v>
      </c>
    </row>
    <row r="1018" spans="1:5" x14ac:dyDescent="0.25">
      <c r="A1018">
        <v>1017</v>
      </c>
      <c r="D1018" s="3">
        <v>3</v>
      </c>
    </row>
    <row r="1019" spans="1:5" x14ac:dyDescent="0.25">
      <c r="A1019">
        <v>1018</v>
      </c>
    </row>
    <row r="1020" spans="1:5" x14ac:dyDescent="0.25">
      <c r="A1020">
        <v>1019</v>
      </c>
    </row>
    <row r="1021" spans="1:5" x14ac:dyDescent="0.25">
      <c r="A1021">
        <v>1020</v>
      </c>
      <c r="C1021" s="2">
        <v>2</v>
      </c>
    </row>
    <row r="1022" spans="1:5" x14ac:dyDescent="0.25">
      <c r="A1022">
        <v>1021</v>
      </c>
      <c r="C1022" s="2">
        <v>2</v>
      </c>
    </row>
    <row r="1023" spans="1:5" x14ac:dyDescent="0.25">
      <c r="A1023">
        <v>1022</v>
      </c>
      <c r="C1023" s="2">
        <v>2</v>
      </c>
    </row>
    <row r="1024" spans="1:5" x14ac:dyDescent="0.25">
      <c r="A1024">
        <v>1023</v>
      </c>
      <c r="C1024" s="2">
        <v>2</v>
      </c>
    </row>
    <row r="1025" spans="1:5" x14ac:dyDescent="0.25">
      <c r="A1025">
        <v>1024</v>
      </c>
      <c r="C1025" s="2">
        <v>2</v>
      </c>
    </row>
    <row r="1026" spans="1:5" x14ac:dyDescent="0.25">
      <c r="A1026">
        <v>1025</v>
      </c>
      <c r="B1026" s="4">
        <v>1</v>
      </c>
      <c r="C1026" s="2">
        <v>2</v>
      </c>
    </row>
    <row r="1027" spans="1:5" x14ac:dyDescent="0.25">
      <c r="A1027">
        <v>1026</v>
      </c>
      <c r="B1027" s="4">
        <v>1</v>
      </c>
      <c r="C1027" s="2">
        <v>2</v>
      </c>
    </row>
    <row r="1028" spans="1:5" x14ac:dyDescent="0.25">
      <c r="A1028">
        <v>1027</v>
      </c>
      <c r="B1028" s="4">
        <v>1</v>
      </c>
    </row>
    <row r="1029" spans="1:5" x14ac:dyDescent="0.25">
      <c r="A1029">
        <v>1028</v>
      </c>
      <c r="B1029" s="4">
        <v>1</v>
      </c>
    </row>
    <row r="1030" spans="1:5" x14ac:dyDescent="0.25">
      <c r="A1030">
        <v>1029</v>
      </c>
      <c r="B1030" s="4">
        <v>1</v>
      </c>
    </row>
    <row r="1031" spans="1:5" x14ac:dyDescent="0.25">
      <c r="A1031">
        <v>1030</v>
      </c>
      <c r="B1031" s="4">
        <v>1</v>
      </c>
    </row>
    <row r="1032" spans="1:5" x14ac:dyDescent="0.25">
      <c r="A1032">
        <v>1031</v>
      </c>
      <c r="B1032" s="4">
        <v>1</v>
      </c>
    </row>
    <row r="1033" spans="1:5" x14ac:dyDescent="0.25">
      <c r="A1033">
        <v>1032</v>
      </c>
    </row>
    <row r="1034" spans="1:5" x14ac:dyDescent="0.25">
      <c r="A1034">
        <v>1033</v>
      </c>
      <c r="E1034" s="5">
        <v>4</v>
      </c>
    </row>
    <row r="1035" spans="1:5" x14ac:dyDescent="0.25">
      <c r="A1035">
        <v>1034</v>
      </c>
      <c r="D1035" s="3">
        <v>3</v>
      </c>
      <c r="E1035" s="5">
        <v>4</v>
      </c>
    </row>
    <row r="1036" spans="1:5" x14ac:dyDescent="0.25">
      <c r="A1036">
        <v>1035</v>
      </c>
      <c r="D1036" s="3">
        <v>3</v>
      </c>
      <c r="E1036" s="5">
        <v>4</v>
      </c>
    </row>
    <row r="1037" spans="1:5" x14ac:dyDescent="0.25">
      <c r="A1037">
        <v>1036</v>
      </c>
      <c r="D1037" s="3">
        <v>3</v>
      </c>
      <c r="E1037" s="5">
        <v>4</v>
      </c>
    </row>
    <row r="1038" spans="1:5" x14ac:dyDescent="0.25">
      <c r="A1038">
        <v>1037</v>
      </c>
      <c r="D1038" s="3">
        <v>3</v>
      </c>
      <c r="E1038" s="5">
        <v>4</v>
      </c>
    </row>
    <row r="1039" spans="1:5" x14ac:dyDescent="0.25">
      <c r="A1039">
        <v>1038</v>
      </c>
      <c r="D1039" s="3">
        <v>3</v>
      </c>
      <c r="E1039" s="5">
        <v>4</v>
      </c>
    </row>
    <row r="1040" spans="1:5" x14ac:dyDescent="0.25">
      <c r="A1040">
        <v>1039</v>
      </c>
      <c r="D1040" s="3">
        <v>3</v>
      </c>
      <c r="E1040" s="5">
        <v>4</v>
      </c>
    </row>
    <row r="1041" spans="1:5" x14ac:dyDescent="0.25">
      <c r="A1041">
        <v>1040</v>
      </c>
      <c r="C1041" s="2">
        <v>2</v>
      </c>
      <c r="D1041" s="3">
        <v>3</v>
      </c>
    </row>
    <row r="1042" spans="1:5" x14ac:dyDescent="0.25">
      <c r="A1042">
        <v>1041</v>
      </c>
      <c r="C1042" s="2">
        <v>2</v>
      </c>
    </row>
    <row r="1043" spans="1:5" x14ac:dyDescent="0.25">
      <c r="A1043">
        <v>1042</v>
      </c>
      <c r="C1043" s="2">
        <v>2</v>
      </c>
    </row>
    <row r="1044" spans="1:5" x14ac:dyDescent="0.25">
      <c r="A1044">
        <v>1043</v>
      </c>
      <c r="C1044" s="2">
        <v>2</v>
      </c>
    </row>
    <row r="1045" spans="1:5" x14ac:dyDescent="0.25">
      <c r="A1045">
        <v>1044</v>
      </c>
      <c r="C1045" s="2">
        <v>2</v>
      </c>
    </row>
    <row r="1046" spans="1:5" x14ac:dyDescent="0.25">
      <c r="A1046">
        <v>1045</v>
      </c>
      <c r="C1046" s="2">
        <v>2</v>
      </c>
    </row>
    <row r="1047" spans="1:5" x14ac:dyDescent="0.25">
      <c r="A1047">
        <v>1046</v>
      </c>
      <c r="C1047" s="2">
        <v>2</v>
      </c>
    </row>
    <row r="1048" spans="1:5" x14ac:dyDescent="0.25">
      <c r="A1048">
        <v>1047</v>
      </c>
      <c r="B1048" s="4">
        <v>1</v>
      </c>
      <c r="C1048" s="2">
        <v>2</v>
      </c>
    </row>
    <row r="1049" spans="1:5" x14ac:dyDescent="0.25">
      <c r="A1049">
        <v>1048</v>
      </c>
      <c r="B1049" s="4">
        <v>1</v>
      </c>
    </row>
    <row r="1050" spans="1:5" x14ac:dyDescent="0.25">
      <c r="A1050">
        <v>1049</v>
      </c>
      <c r="B1050" s="4">
        <v>1</v>
      </c>
    </row>
    <row r="1051" spans="1:5" x14ac:dyDescent="0.25">
      <c r="A1051">
        <v>1050</v>
      </c>
      <c r="B1051" s="4">
        <v>1</v>
      </c>
    </row>
    <row r="1052" spans="1:5" x14ac:dyDescent="0.25">
      <c r="A1052">
        <v>1051</v>
      </c>
      <c r="B1052" s="4">
        <v>1</v>
      </c>
    </row>
    <row r="1053" spans="1:5" x14ac:dyDescent="0.25">
      <c r="A1053">
        <v>1052</v>
      </c>
      <c r="B1053" s="4">
        <v>1</v>
      </c>
    </row>
    <row r="1054" spans="1:5" x14ac:dyDescent="0.25">
      <c r="A1054">
        <v>1053</v>
      </c>
      <c r="E1054" s="5">
        <v>4</v>
      </c>
    </row>
    <row r="1055" spans="1:5" x14ac:dyDescent="0.25">
      <c r="A1055">
        <v>1054</v>
      </c>
      <c r="D1055" s="3">
        <v>3</v>
      </c>
      <c r="E1055" s="5">
        <v>4</v>
      </c>
    </row>
    <row r="1056" spans="1:5" x14ac:dyDescent="0.25">
      <c r="A1056">
        <v>1055</v>
      </c>
      <c r="D1056" s="3">
        <v>3</v>
      </c>
      <c r="E1056" s="5">
        <v>4</v>
      </c>
    </row>
    <row r="1057" spans="1:5" x14ac:dyDescent="0.25">
      <c r="A1057">
        <v>1056</v>
      </c>
      <c r="D1057" s="3">
        <v>3</v>
      </c>
      <c r="E1057" s="5">
        <v>4</v>
      </c>
    </row>
    <row r="1058" spans="1:5" x14ac:dyDescent="0.25">
      <c r="A1058">
        <v>1057</v>
      </c>
      <c r="D1058" s="3">
        <v>3</v>
      </c>
      <c r="E1058" s="5">
        <v>4</v>
      </c>
    </row>
    <row r="1059" spans="1:5" x14ac:dyDescent="0.25">
      <c r="A1059">
        <v>1058</v>
      </c>
      <c r="D1059" s="3">
        <v>3</v>
      </c>
      <c r="E1059" s="5">
        <v>4</v>
      </c>
    </row>
    <row r="1060" spans="1:5" x14ac:dyDescent="0.25">
      <c r="A1060">
        <v>1059</v>
      </c>
      <c r="D1060" s="3">
        <v>3</v>
      </c>
      <c r="E1060" s="5">
        <v>4</v>
      </c>
    </row>
    <row r="1061" spans="1:5" x14ac:dyDescent="0.25">
      <c r="A1061">
        <v>1060</v>
      </c>
      <c r="D1061" s="3">
        <v>3</v>
      </c>
      <c r="E1061" s="5">
        <v>4</v>
      </c>
    </row>
    <row r="1062" spans="1:5" x14ac:dyDescent="0.25">
      <c r="A1062">
        <v>1061</v>
      </c>
      <c r="D1062" s="3">
        <v>3</v>
      </c>
    </row>
    <row r="1063" spans="1:5" x14ac:dyDescent="0.25">
      <c r="A1063">
        <v>1062</v>
      </c>
      <c r="C1063" s="2">
        <v>2</v>
      </c>
    </row>
    <row r="1064" spans="1:5" x14ac:dyDescent="0.25">
      <c r="A1064">
        <v>1063</v>
      </c>
      <c r="C1064" s="2">
        <v>2</v>
      </c>
    </row>
    <row r="1065" spans="1:5" x14ac:dyDescent="0.25">
      <c r="A1065">
        <v>1064</v>
      </c>
      <c r="C1065" s="2">
        <v>2</v>
      </c>
    </row>
    <row r="1066" spans="1:5" x14ac:dyDescent="0.25">
      <c r="A1066">
        <v>1065</v>
      </c>
      <c r="C1066" s="2">
        <v>2</v>
      </c>
    </row>
    <row r="1067" spans="1:5" x14ac:dyDescent="0.25">
      <c r="A1067">
        <v>1066</v>
      </c>
      <c r="C1067" s="2">
        <v>2</v>
      </c>
    </row>
    <row r="1068" spans="1:5" x14ac:dyDescent="0.25">
      <c r="A1068">
        <v>1067</v>
      </c>
      <c r="C1068" s="2">
        <v>2</v>
      </c>
    </row>
    <row r="1069" spans="1:5" x14ac:dyDescent="0.25">
      <c r="A1069">
        <v>1068</v>
      </c>
      <c r="C1069" s="2">
        <v>2</v>
      </c>
    </row>
    <row r="1070" spans="1:5" x14ac:dyDescent="0.25">
      <c r="A1070">
        <v>1069</v>
      </c>
      <c r="B1070" s="4">
        <v>1</v>
      </c>
      <c r="C1070" s="2">
        <v>2</v>
      </c>
    </row>
    <row r="1071" spans="1:5" x14ac:dyDescent="0.25">
      <c r="A1071">
        <v>1070</v>
      </c>
      <c r="B1071" s="4">
        <v>1</v>
      </c>
      <c r="C1071" s="2">
        <v>2</v>
      </c>
    </row>
    <row r="1072" spans="1:5" x14ac:dyDescent="0.25">
      <c r="A1072">
        <v>1071</v>
      </c>
      <c r="B1072" s="4">
        <v>1</v>
      </c>
    </row>
    <row r="1073" spans="1:5" x14ac:dyDescent="0.25">
      <c r="A1073">
        <v>1072</v>
      </c>
      <c r="B1073" s="4">
        <v>1</v>
      </c>
    </row>
    <row r="1074" spans="1:5" x14ac:dyDescent="0.25">
      <c r="A1074">
        <v>1073</v>
      </c>
      <c r="B1074" s="4">
        <v>1</v>
      </c>
    </row>
    <row r="1075" spans="1:5" x14ac:dyDescent="0.25">
      <c r="A1075">
        <v>1074</v>
      </c>
      <c r="B1075" s="4">
        <v>1</v>
      </c>
    </row>
    <row r="1076" spans="1:5" x14ac:dyDescent="0.25">
      <c r="A1076">
        <v>1075</v>
      </c>
      <c r="B1076" s="4">
        <v>1</v>
      </c>
    </row>
    <row r="1077" spans="1:5" x14ac:dyDescent="0.25">
      <c r="A1077">
        <v>1076</v>
      </c>
    </row>
    <row r="1078" spans="1:5" x14ac:dyDescent="0.25">
      <c r="A1078">
        <v>1077</v>
      </c>
      <c r="D1078" s="3">
        <v>3</v>
      </c>
      <c r="E1078" s="5">
        <v>4</v>
      </c>
    </row>
    <row r="1079" spans="1:5" x14ac:dyDescent="0.25">
      <c r="A1079">
        <v>1078</v>
      </c>
      <c r="D1079" s="3">
        <v>3</v>
      </c>
      <c r="E1079" s="5">
        <v>4</v>
      </c>
    </row>
    <row r="1080" spans="1:5" x14ac:dyDescent="0.25">
      <c r="A1080">
        <v>1079</v>
      </c>
      <c r="D1080" s="3">
        <v>3</v>
      </c>
      <c r="E1080" s="5">
        <v>4</v>
      </c>
    </row>
    <row r="1081" spans="1:5" x14ac:dyDescent="0.25">
      <c r="A1081">
        <v>1080</v>
      </c>
      <c r="D1081" s="3">
        <v>3</v>
      </c>
      <c r="E1081" s="5">
        <v>4</v>
      </c>
    </row>
    <row r="1082" spans="1:5" x14ac:dyDescent="0.25">
      <c r="A1082">
        <v>1081</v>
      </c>
      <c r="D1082" s="3">
        <v>3</v>
      </c>
      <c r="E1082" s="5">
        <v>4</v>
      </c>
    </row>
    <row r="1083" spans="1:5" x14ac:dyDescent="0.25">
      <c r="A1083">
        <v>1082</v>
      </c>
      <c r="D1083" s="3">
        <v>3</v>
      </c>
      <c r="E1083" s="5">
        <v>4</v>
      </c>
    </row>
    <row r="1084" spans="1:5" x14ac:dyDescent="0.25">
      <c r="A1084">
        <v>1083</v>
      </c>
      <c r="D1084" s="3">
        <v>3</v>
      </c>
      <c r="E1084" s="5">
        <v>4</v>
      </c>
    </row>
    <row r="1085" spans="1:5" x14ac:dyDescent="0.25">
      <c r="A1085">
        <v>1084</v>
      </c>
      <c r="D1085" s="3">
        <v>3</v>
      </c>
      <c r="E1085" s="5">
        <v>4</v>
      </c>
    </row>
    <row r="1086" spans="1:5" x14ac:dyDescent="0.25">
      <c r="A1086">
        <v>1085</v>
      </c>
      <c r="C1086" s="2">
        <v>2</v>
      </c>
      <c r="D1086" s="3">
        <v>3</v>
      </c>
      <c r="E1086" s="5">
        <v>4</v>
      </c>
    </row>
    <row r="1087" spans="1:5" x14ac:dyDescent="0.25">
      <c r="A1087">
        <v>1086</v>
      </c>
      <c r="C1087" s="2">
        <v>2</v>
      </c>
    </row>
    <row r="1088" spans="1:5" x14ac:dyDescent="0.25">
      <c r="A1088">
        <v>1087</v>
      </c>
      <c r="C1088" s="2">
        <v>2</v>
      </c>
    </row>
    <row r="1089" spans="1:5" x14ac:dyDescent="0.25">
      <c r="A1089">
        <v>1088</v>
      </c>
      <c r="C1089" s="2">
        <v>2</v>
      </c>
    </row>
    <row r="1090" spans="1:5" x14ac:dyDescent="0.25">
      <c r="A1090">
        <v>1089</v>
      </c>
      <c r="C1090" s="2">
        <v>2</v>
      </c>
    </row>
    <row r="1091" spans="1:5" x14ac:dyDescent="0.25">
      <c r="A1091">
        <v>1090</v>
      </c>
      <c r="C1091" s="2">
        <v>2</v>
      </c>
    </row>
    <row r="1092" spans="1:5" x14ac:dyDescent="0.25">
      <c r="A1092">
        <v>1091</v>
      </c>
      <c r="C1092" s="2">
        <v>2</v>
      </c>
    </row>
    <row r="1093" spans="1:5" x14ac:dyDescent="0.25">
      <c r="A1093">
        <v>1092</v>
      </c>
      <c r="C1093" s="2">
        <v>2</v>
      </c>
    </row>
    <row r="1094" spans="1:5" x14ac:dyDescent="0.25">
      <c r="A1094">
        <v>1093</v>
      </c>
      <c r="B1094" s="4">
        <v>1</v>
      </c>
      <c r="C1094" s="2">
        <v>2</v>
      </c>
    </row>
    <row r="1095" spans="1:5" x14ac:dyDescent="0.25">
      <c r="A1095">
        <v>1094</v>
      </c>
      <c r="B1095" s="4">
        <v>1</v>
      </c>
    </row>
    <row r="1096" spans="1:5" x14ac:dyDescent="0.25">
      <c r="A1096">
        <v>1095</v>
      </c>
      <c r="B1096" s="4">
        <v>1</v>
      </c>
    </row>
    <row r="1097" spans="1:5" x14ac:dyDescent="0.25">
      <c r="A1097">
        <v>1096</v>
      </c>
      <c r="B1097" s="4">
        <v>1</v>
      </c>
    </row>
    <row r="1098" spans="1:5" x14ac:dyDescent="0.25">
      <c r="A1098">
        <v>1097</v>
      </c>
      <c r="B1098" s="4">
        <v>1</v>
      </c>
    </row>
    <row r="1099" spans="1:5" x14ac:dyDescent="0.25">
      <c r="A1099">
        <v>1098</v>
      </c>
      <c r="B1099" s="4">
        <v>1</v>
      </c>
    </row>
    <row r="1100" spans="1:5" x14ac:dyDescent="0.25">
      <c r="A1100">
        <v>1099</v>
      </c>
      <c r="B1100" s="4">
        <v>1</v>
      </c>
    </row>
    <row r="1101" spans="1:5" x14ac:dyDescent="0.25">
      <c r="A1101">
        <v>1100</v>
      </c>
      <c r="B1101" s="4">
        <v>1</v>
      </c>
      <c r="E1101" s="5">
        <v>4</v>
      </c>
    </row>
    <row r="1102" spans="1:5" x14ac:dyDescent="0.25">
      <c r="A1102">
        <v>1101</v>
      </c>
      <c r="D1102" s="3">
        <v>3</v>
      </c>
      <c r="E1102" s="5">
        <v>4</v>
      </c>
    </row>
    <row r="1103" spans="1:5" x14ac:dyDescent="0.25">
      <c r="A1103">
        <v>1102</v>
      </c>
      <c r="D1103" s="3">
        <v>3</v>
      </c>
      <c r="E1103" s="5">
        <v>4</v>
      </c>
    </row>
    <row r="1104" spans="1:5" x14ac:dyDescent="0.25">
      <c r="A1104">
        <v>1103</v>
      </c>
      <c r="D1104" s="3">
        <v>3</v>
      </c>
      <c r="E1104" s="5">
        <v>4</v>
      </c>
    </row>
    <row r="1105" spans="1:5" x14ac:dyDescent="0.25">
      <c r="A1105">
        <v>1104</v>
      </c>
      <c r="D1105" s="3">
        <v>3</v>
      </c>
      <c r="E1105" s="5">
        <v>4</v>
      </c>
    </row>
    <row r="1106" spans="1:5" x14ac:dyDescent="0.25">
      <c r="A1106">
        <v>1105</v>
      </c>
      <c r="D1106" s="3">
        <v>3</v>
      </c>
      <c r="E1106" s="5">
        <v>4</v>
      </c>
    </row>
    <row r="1107" spans="1:5" x14ac:dyDescent="0.25">
      <c r="A1107">
        <v>1106</v>
      </c>
      <c r="D1107" s="3">
        <v>3</v>
      </c>
      <c r="E1107" s="5">
        <v>4</v>
      </c>
    </row>
    <row r="1108" spans="1:5" x14ac:dyDescent="0.25">
      <c r="A1108">
        <v>1107</v>
      </c>
      <c r="D1108" s="3">
        <v>3</v>
      </c>
      <c r="E1108" s="5">
        <v>4</v>
      </c>
    </row>
    <row r="1109" spans="1:5" x14ac:dyDescent="0.25">
      <c r="A1109">
        <v>1108</v>
      </c>
      <c r="D1109" s="3">
        <v>3</v>
      </c>
      <c r="E1109" s="5">
        <v>4</v>
      </c>
    </row>
    <row r="1110" spans="1:5" x14ac:dyDescent="0.25">
      <c r="A1110">
        <v>1109</v>
      </c>
      <c r="C1110" s="2">
        <v>2</v>
      </c>
      <c r="D1110" s="3">
        <v>3</v>
      </c>
    </row>
    <row r="1111" spans="1:5" x14ac:dyDescent="0.25">
      <c r="A1111">
        <v>1110</v>
      </c>
      <c r="C1111" s="2">
        <v>2</v>
      </c>
    </row>
    <row r="1112" spans="1:5" x14ac:dyDescent="0.25">
      <c r="A1112">
        <v>1111</v>
      </c>
      <c r="C1112" s="2">
        <v>2</v>
      </c>
    </row>
    <row r="1113" spans="1:5" x14ac:dyDescent="0.25">
      <c r="A1113">
        <v>1112</v>
      </c>
      <c r="C1113" s="2">
        <v>2</v>
      </c>
    </row>
    <row r="1114" spans="1:5" x14ac:dyDescent="0.25">
      <c r="A1114">
        <v>1113</v>
      </c>
      <c r="C1114" s="2">
        <v>2</v>
      </c>
    </row>
    <row r="1115" spans="1:5" x14ac:dyDescent="0.25">
      <c r="A1115">
        <v>1114</v>
      </c>
      <c r="C1115" s="2">
        <v>2</v>
      </c>
    </row>
    <row r="1116" spans="1:5" x14ac:dyDescent="0.25">
      <c r="A1116">
        <v>1115</v>
      </c>
      <c r="C1116" s="2">
        <v>2</v>
      </c>
    </row>
    <row r="1117" spans="1:5" x14ac:dyDescent="0.25">
      <c r="A1117">
        <v>1116</v>
      </c>
      <c r="C1117" s="2">
        <v>2</v>
      </c>
    </row>
    <row r="1118" spans="1:5" x14ac:dyDescent="0.25">
      <c r="A1118">
        <v>1117</v>
      </c>
      <c r="B1118" s="4">
        <v>1</v>
      </c>
      <c r="C1118" s="2">
        <v>2</v>
      </c>
    </row>
    <row r="1119" spans="1:5" x14ac:dyDescent="0.25">
      <c r="A1119">
        <v>1118</v>
      </c>
      <c r="B1119" s="4">
        <v>1</v>
      </c>
      <c r="C1119" s="2">
        <v>2</v>
      </c>
    </row>
    <row r="1120" spans="1:5" x14ac:dyDescent="0.25">
      <c r="A1120">
        <v>1119</v>
      </c>
      <c r="B1120" s="4">
        <v>1</v>
      </c>
      <c r="C1120" s="2">
        <v>2</v>
      </c>
    </row>
    <row r="1121" spans="1:5" x14ac:dyDescent="0.25">
      <c r="A1121">
        <v>1120</v>
      </c>
      <c r="B1121" s="4">
        <v>1</v>
      </c>
    </row>
    <row r="1122" spans="1:5" x14ac:dyDescent="0.25">
      <c r="A1122">
        <v>1121</v>
      </c>
      <c r="B1122" s="4">
        <v>1</v>
      </c>
    </row>
    <row r="1123" spans="1:5" x14ac:dyDescent="0.25">
      <c r="A1123">
        <v>1122</v>
      </c>
      <c r="B1123" s="4">
        <v>1</v>
      </c>
    </row>
    <row r="1124" spans="1:5" x14ac:dyDescent="0.25">
      <c r="A1124">
        <v>1123</v>
      </c>
      <c r="B1124" s="4">
        <v>1</v>
      </c>
    </row>
    <row r="1125" spans="1:5" x14ac:dyDescent="0.25">
      <c r="A1125">
        <v>1124</v>
      </c>
      <c r="B1125" s="4">
        <v>1</v>
      </c>
      <c r="E1125" s="5">
        <v>4</v>
      </c>
    </row>
    <row r="1126" spans="1:5" x14ac:dyDescent="0.25">
      <c r="A1126">
        <v>1125</v>
      </c>
      <c r="B1126" s="4">
        <v>1</v>
      </c>
      <c r="D1126" s="3">
        <v>3</v>
      </c>
      <c r="E1126" s="5">
        <v>4</v>
      </c>
    </row>
    <row r="1127" spans="1:5" x14ac:dyDescent="0.25">
      <c r="A1127">
        <v>1126</v>
      </c>
      <c r="D1127" s="3">
        <v>3</v>
      </c>
      <c r="E1127" s="5">
        <v>4</v>
      </c>
    </row>
    <row r="1128" spans="1:5" x14ac:dyDescent="0.25">
      <c r="A1128">
        <v>1127</v>
      </c>
      <c r="D1128" s="3">
        <v>3</v>
      </c>
      <c r="E1128" s="5">
        <v>4</v>
      </c>
    </row>
    <row r="1129" spans="1:5" x14ac:dyDescent="0.25">
      <c r="A1129">
        <v>1128</v>
      </c>
      <c r="D1129" s="3">
        <v>3</v>
      </c>
      <c r="E1129" s="5">
        <v>4</v>
      </c>
    </row>
    <row r="1130" spans="1:5" x14ac:dyDescent="0.25">
      <c r="A1130">
        <v>1129</v>
      </c>
      <c r="D1130" s="3">
        <v>3</v>
      </c>
      <c r="E1130" s="5">
        <v>4</v>
      </c>
    </row>
    <row r="1131" spans="1:5" x14ac:dyDescent="0.25">
      <c r="A1131">
        <v>1130</v>
      </c>
      <c r="D1131" s="3">
        <v>3</v>
      </c>
      <c r="E1131" s="5">
        <v>4</v>
      </c>
    </row>
    <row r="1132" spans="1:5" x14ac:dyDescent="0.25">
      <c r="A1132">
        <v>1131</v>
      </c>
      <c r="D1132" s="3">
        <v>3</v>
      </c>
      <c r="E1132" s="5">
        <v>4</v>
      </c>
    </row>
    <row r="1133" spans="1:5" x14ac:dyDescent="0.25">
      <c r="A1133">
        <v>1132</v>
      </c>
      <c r="D1133" s="3">
        <v>3</v>
      </c>
      <c r="E1133" s="5">
        <v>4</v>
      </c>
    </row>
    <row r="1134" spans="1:5" x14ac:dyDescent="0.25">
      <c r="A1134">
        <v>1133</v>
      </c>
      <c r="C1134" s="2">
        <v>2</v>
      </c>
      <c r="D1134" s="3">
        <v>3</v>
      </c>
      <c r="E1134" s="5">
        <v>4</v>
      </c>
    </row>
    <row r="1135" spans="1:5" x14ac:dyDescent="0.25">
      <c r="A1135">
        <v>1134</v>
      </c>
      <c r="C1135" s="2">
        <v>2</v>
      </c>
      <c r="D1135" s="3">
        <v>3</v>
      </c>
      <c r="E1135" s="5">
        <v>4</v>
      </c>
    </row>
    <row r="1136" spans="1:5" x14ac:dyDescent="0.25">
      <c r="A1136">
        <v>1135</v>
      </c>
      <c r="C1136" s="2">
        <v>2</v>
      </c>
      <c r="D1136" s="3">
        <v>3</v>
      </c>
    </row>
    <row r="1137" spans="1:5" x14ac:dyDescent="0.25">
      <c r="A1137">
        <v>1136</v>
      </c>
      <c r="C1137" s="2">
        <v>2</v>
      </c>
      <c r="D1137" s="3">
        <v>3</v>
      </c>
    </row>
    <row r="1138" spans="1:5" x14ac:dyDescent="0.25">
      <c r="A1138">
        <v>1137</v>
      </c>
      <c r="C1138" s="2">
        <v>2</v>
      </c>
    </row>
    <row r="1139" spans="1:5" x14ac:dyDescent="0.25">
      <c r="A1139">
        <v>1138</v>
      </c>
      <c r="C1139" s="2">
        <v>2</v>
      </c>
    </row>
    <row r="1140" spans="1:5" x14ac:dyDescent="0.25">
      <c r="A1140">
        <v>1139</v>
      </c>
      <c r="C1140" s="2">
        <v>2</v>
      </c>
    </row>
    <row r="1141" spans="1:5" x14ac:dyDescent="0.25">
      <c r="A1141">
        <v>1140</v>
      </c>
      <c r="B1141" s="4">
        <v>1</v>
      </c>
      <c r="C1141" s="2">
        <v>2</v>
      </c>
    </row>
    <row r="1142" spans="1:5" x14ac:dyDescent="0.25">
      <c r="A1142">
        <v>1141</v>
      </c>
      <c r="B1142" s="4">
        <v>1</v>
      </c>
      <c r="C1142" s="2">
        <v>2</v>
      </c>
    </row>
    <row r="1143" spans="1:5" x14ac:dyDescent="0.25">
      <c r="A1143">
        <v>1142</v>
      </c>
      <c r="B1143" s="4">
        <v>1</v>
      </c>
      <c r="C1143" s="2">
        <v>2</v>
      </c>
    </row>
    <row r="1144" spans="1:5" x14ac:dyDescent="0.25">
      <c r="A1144">
        <v>1143</v>
      </c>
      <c r="B1144" s="4">
        <v>1</v>
      </c>
      <c r="C1144" s="2">
        <v>2</v>
      </c>
    </row>
    <row r="1145" spans="1:5" x14ac:dyDescent="0.25">
      <c r="A1145">
        <v>1144</v>
      </c>
      <c r="B1145" s="4">
        <v>1</v>
      </c>
      <c r="C1145" s="2">
        <v>2</v>
      </c>
    </row>
    <row r="1146" spans="1:5" x14ac:dyDescent="0.25">
      <c r="A1146">
        <v>1145</v>
      </c>
      <c r="B1146" s="4">
        <v>1</v>
      </c>
      <c r="C1146" s="2">
        <v>2</v>
      </c>
    </row>
    <row r="1147" spans="1:5" x14ac:dyDescent="0.25">
      <c r="A1147">
        <v>1146</v>
      </c>
      <c r="B1147" s="4">
        <v>1</v>
      </c>
    </row>
    <row r="1148" spans="1:5" x14ac:dyDescent="0.25">
      <c r="A1148">
        <v>1147</v>
      </c>
      <c r="B1148" s="4">
        <v>1</v>
      </c>
    </row>
    <row r="1149" spans="1:5" x14ac:dyDescent="0.25">
      <c r="A1149">
        <v>1148</v>
      </c>
      <c r="B1149" s="4">
        <v>1</v>
      </c>
    </row>
    <row r="1150" spans="1:5" x14ac:dyDescent="0.25">
      <c r="A1150">
        <v>1149</v>
      </c>
      <c r="B1150" s="4">
        <v>1</v>
      </c>
    </row>
    <row r="1151" spans="1:5" x14ac:dyDescent="0.25">
      <c r="A1151">
        <v>1150</v>
      </c>
      <c r="B1151" s="4">
        <v>1</v>
      </c>
    </row>
    <row r="1152" spans="1:5" x14ac:dyDescent="0.25">
      <c r="A1152">
        <v>1151</v>
      </c>
      <c r="B1152" s="4">
        <v>1</v>
      </c>
      <c r="E1152" s="5">
        <v>4</v>
      </c>
    </row>
    <row r="1153" spans="1:5" x14ac:dyDescent="0.25">
      <c r="A1153">
        <v>1152</v>
      </c>
      <c r="B1153" s="4">
        <v>1</v>
      </c>
      <c r="D1153" s="3">
        <v>3</v>
      </c>
      <c r="E1153" s="5">
        <v>4</v>
      </c>
    </row>
    <row r="1154" spans="1:5" x14ac:dyDescent="0.25">
      <c r="A1154">
        <v>1153</v>
      </c>
      <c r="D1154" s="3">
        <v>3</v>
      </c>
      <c r="E1154" s="5">
        <v>4</v>
      </c>
    </row>
    <row r="1155" spans="1:5" x14ac:dyDescent="0.25">
      <c r="A1155">
        <v>1154</v>
      </c>
      <c r="D1155" s="3">
        <v>3</v>
      </c>
      <c r="E1155" s="5">
        <v>4</v>
      </c>
    </row>
    <row r="1156" spans="1:5" x14ac:dyDescent="0.25">
      <c r="A1156">
        <v>1155</v>
      </c>
      <c r="D1156" s="3">
        <v>3</v>
      </c>
      <c r="E1156" s="5">
        <v>4</v>
      </c>
    </row>
    <row r="1157" spans="1:5" x14ac:dyDescent="0.25">
      <c r="A1157">
        <v>1156</v>
      </c>
      <c r="D1157" s="3">
        <v>3</v>
      </c>
      <c r="E1157" s="5">
        <v>4</v>
      </c>
    </row>
    <row r="1158" spans="1:5" x14ac:dyDescent="0.25">
      <c r="A1158">
        <v>1157</v>
      </c>
      <c r="D1158" s="3">
        <v>3</v>
      </c>
      <c r="E1158" s="5">
        <v>4</v>
      </c>
    </row>
    <row r="1159" spans="1:5" x14ac:dyDescent="0.25">
      <c r="A1159">
        <v>1158</v>
      </c>
      <c r="D1159" s="3">
        <v>3</v>
      </c>
      <c r="E1159" s="5">
        <v>4</v>
      </c>
    </row>
    <row r="1160" spans="1:5" x14ac:dyDescent="0.25">
      <c r="A1160">
        <v>1159</v>
      </c>
      <c r="D1160" s="3">
        <v>3</v>
      </c>
      <c r="E1160" s="5">
        <v>4</v>
      </c>
    </row>
    <row r="1161" spans="1:5" x14ac:dyDescent="0.25">
      <c r="A1161">
        <v>1160</v>
      </c>
      <c r="C1161" s="2">
        <v>2</v>
      </c>
      <c r="D1161" s="3">
        <v>3</v>
      </c>
      <c r="E1161" s="5">
        <v>4</v>
      </c>
    </row>
    <row r="1162" spans="1:5" x14ac:dyDescent="0.25">
      <c r="A1162">
        <v>1161</v>
      </c>
      <c r="C1162" s="2">
        <v>2</v>
      </c>
      <c r="D1162" s="3">
        <v>3</v>
      </c>
      <c r="E1162" s="5">
        <v>4</v>
      </c>
    </row>
    <row r="1163" spans="1:5" x14ac:dyDescent="0.25">
      <c r="A1163">
        <v>1162</v>
      </c>
      <c r="C1163" s="2">
        <v>2</v>
      </c>
      <c r="D1163" s="3">
        <v>3</v>
      </c>
      <c r="E1163" s="5">
        <v>4</v>
      </c>
    </row>
    <row r="1164" spans="1:5" x14ac:dyDescent="0.25">
      <c r="A1164">
        <v>1163</v>
      </c>
      <c r="C1164" s="2">
        <v>2</v>
      </c>
      <c r="D1164" s="3">
        <v>3</v>
      </c>
      <c r="E1164" s="5">
        <v>4</v>
      </c>
    </row>
    <row r="1165" spans="1:5" x14ac:dyDescent="0.25">
      <c r="A1165">
        <v>1164</v>
      </c>
      <c r="C1165" s="2">
        <v>2</v>
      </c>
      <c r="D1165" s="3">
        <v>3</v>
      </c>
      <c r="E1165" s="5">
        <v>4</v>
      </c>
    </row>
    <row r="1166" spans="1:5" x14ac:dyDescent="0.25">
      <c r="A1166">
        <v>1165</v>
      </c>
      <c r="C1166" s="2">
        <v>2</v>
      </c>
      <c r="D1166" s="3">
        <v>3</v>
      </c>
      <c r="E1166" s="5">
        <v>4</v>
      </c>
    </row>
    <row r="1167" spans="1:5" x14ac:dyDescent="0.25">
      <c r="A1167">
        <v>1166</v>
      </c>
      <c r="C1167" s="2">
        <v>2</v>
      </c>
      <c r="D1167" s="3">
        <v>3</v>
      </c>
    </row>
    <row r="1168" spans="1:5" x14ac:dyDescent="0.25">
      <c r="A1168">
        <v>1167</v>
      </c>
      <c r="C1168" s="2">
        <v>2</v>
      </c>
      <c r="D1168" s="3">
        <v>3</v>
      </c>
    </row>
    <row r="1169" spans="1:6" x14ac:dyDescent="0.25">
      <c r="A1169">
        <v>1168</v>
      </c>
      <c r="B1169" s="4">
        <v>1</v>
      </c>
      <c r="C1169" s="2">
        <v>2</v>
      </c>
    </row>
    <row r="1170" spans="1:6" x14ac:dyDescent="0.25">
      <c r="A1170">
        <v>1169</v>
      </c>
      <c r="B1170" s="4">
        <v>1</v>
      </c>
      <c r="C1170" s="2">
        <v>2</v>
      </c>
    </row>
    <row r="1171" spans="1:6" x14ac:dyDescent="0.25">
      <c r="A1171">
        <v>1170</v>
      </c>
      <c r="B1171" s="4">
        <v>1</v>
      </c>
      <c r="C1171" s="2">
        <v>2</v>
      </c>
    </row>
    <row r="1172" spans="1:6" x14ac:dyDescent="0.25">
      <c r="A1172">
        <v>1171</v>
      </c>
      <c r="B1172" s="4">
        <v>1</v>
      </c>
      <c r="C1172" s="2">
        <v>2</v>
      </c>
    </row>
    <row r="1173" spans="1:6" x14ac:dyDescent="0.25">
      <c r="A1173">
        <v>1172</v>
      </c>
      <c r="B1173" s="4">
        <v>1</v>
      </c>
      <c r="C1173" s="2">
        <v>2</v>
      </c>
    </row>
    <row r="1174" spans="1:6" x14ac:dyDescent="0.25">
      <c r="A1174">
        <v>1173</v>
      </c>
      <c r="B1174" s="4">
        <v>1</v>
      </c>
      <c r="C1174" s="2">
        <v>2</v>
      </c>
    </row>
    <row r="1175" spans="1:6" x14ac:dyDescent="0.25">
      <c r="A1175">
        <v>1174</v>
      </c>
      <c r="B1175" s="4">
        <v>1</v>
      </c>
      <c r="C1175" s="2">
        <v>2</v>
      </c>
    </row>
    <row r="1176" spans="1:6" x14ac:dyDescent="0.25">
      <c r="A1176">
        <v>1175</v>
      </c>
      <c r="B1176" s="4">
        <v>1</v>
      </c>
    </row>
    <row r="1177" spans="1:6" x14ac:dyDescent="0.25">
      <c r="A1177">
        <v>1176</v>
      </c>
      <c r="B1177" s="4">
        <v>1</v>
      </c>
      <c r="F117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2025-07-09T14:42:20Z</dcterms:created>
  <dcterms:modified xsi:type="dcterms:W3CDTF">2025-07-22T16:09:10Z</dcterms:modified>
</cp:coreProperties>
</file>